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placeholder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3. Загрузки\"/>
    </mc:Choice>
  </mc:AlternateContent>
  <bookViews>
    <workbookView xWindow="0" yWindow="0" windowWidth="23040" windowHeight="9192" tabRatio="759" firstSheet="4" activeTab="19"/>
  </bookViews>
  <sheets>
    <sheet name="Службовий" sheetId="109" state="hidden" r:id="rId1"/>
    <sheet name="Подяка" sheetId="55" state="hidden" r:id="rId2"/>
    <sheet name="Розряди" sheetId="48" state="hidden" r:id="rId3"/>
    <sheet name="Маркув.Команд" sheetId="54" state="hidden" r:id="rId4"/>
    <sheet name="мандатка" sheetId="17" r:id="rId5"/>
    <sheet name="ЗвМандатка" sheetId="46" state="hidden" r:id="rId6"/>
    <sheet name="Жереб" sheetId="62" state="hidden" r:id="rId7"/>
    <sheet name="СтартОсобиста" sheetId="115" state="hidden" r:id="rId8"/>
    <sheet name="НомераУчасників" sheetId="71" state="hidden" r:id="rId9"/>
    <sheet name="Особиста" sheetId="105" r:id="rId10"/>
    <sheet name="ОсобКоман" sheetId="106" r:id="rId11"/>
    <sheet name="КП картки хл" sheetId="118" state="hidden" r:id="rId12"/>
    <sheet name="КП картки дів" sheetId="119" state="hidden" r:id="rId13"/>
    <sheet name="СП" sheetId="92" r:id="rId14"/>
    <sheet name="СПімен" sheetId="67" state="hidden" r:id="rId15"/>
    <sheet name="БігСП" sheetId="117" state="hidden" r:id="rId16"/>
    <sheet name="КПштр" sheetId="104" r:id="rId17"/>
    <sheet name="КП-штр-імен" sheetId="114" state="hidden" r:id="rId18"/>
    <sheet name="КП картки ком" sheetId="120" state="hidden" r:id="rId19"/>
    <sheet name="ЗведенийПротоколМісця" sheetId="16" r:id="rId20"/>
    <sheet name="ЗведенийПротоколВідсотки" sheetId="72" r:id="rId21"/>
  </sheets>
  <definedNames>
    <definedName name="_xlnm._FilterDatabase" localSheetId="10" hidden="1">ОсобКоман!#REF!</definedName>
    <definedName name="_xlnm.Print_Area" localSheetId="15">БігСП!$A$1:$AN$176</definedName>
    <definedName name="_xlnm.Print_Area" localSheetId="6">Жереб!$A$1:$I$36</definedName>
    <definedName name="_xlnm.Print_Area" localSheetId="20">ЗведенийПротоколВідсотки!$A$1:$P$44</definedName>
    <definedName name="_xlnm.Print_Area" localSheetId="19">ЗведенийПротоколМісця!$A$1:$L$43</definedName>
    <definedName name="_xlnm.Print_Area" localSheetId="5">ЗвМандатка!$A$1:$O$46</definedName>
    <definedName name="_xlnm.Print_Area" localSheetId="16">КПштр!$A$1:$Y$55</definedName>
    <definedName name="_xlnm.Print_Area" localSheetId="17">'КП-штр-імен'!$A$1:$J$213</definedName>
    <definedName name="_xlnm.Print_Area" localSheetId="4">мандатка!$A$1:$K$35</definedName>
    <definedName name="_xlnm.Print_Area" localSheetId="3">Маркув.Команд!$A$1:$E$34</definedName>
    <definedName name="_xlnm.Print_Area" localSheetId="8">НомераУчасників!$A$1:$B$372</definedName>
    <definedName name="_xlnm.Print_Area" localSheetId="9">Особиста!$A$1:$AC$269,Особиста!$A$277:$AC$545</definedName>
    <definedName name="_xlnm.Print_Area" localSheetId="10">ОсобКоман!$A$1:$AA$46</definedName>
    <definedName name="_xlnm.Print_Area" localSheetId="13">СП!$A$1:$AF$53</definedName>
    <definedName name="_xlnm.Print_Area" localSheetId="14">СПімен!$A$1:$J$213</definedName>
    <definedName name="_xlnm.Print_Area" localSheetId="7">СтартОсобиста!$A$1:$H$257,СтартОсобиста!$A$261:$H$517</definedName>
    <definedName name="Розряд">Службовий!$B$1:$B$10</definedName>
    <definedName name="Стать">Службовий!$A$1:$A$2</definedName>
    <definedName name="Судді">Службовий!$C$1:$C$3</definedName>
  </definedNames>
  <calcPr calcId="162913"/>
</workbook>
</file>

<file path=xl/calcChain.xml><?xml version="1.0" encoding="utf-8"?>
<calcChain xmlns="http://schemas.openxmlformats.org/spreadsheetml/2006/main">
  <c r="K12" i="117" l="1"/>
  <c r="K23" i="117" s="1"/>
  <c r="W1" i="117"/>
  <c r="E2" i="117"/>
  <c r="C34" i="118" l="1"/>
  <c r="C45" i="118" s="1"/>
  <c r="C23" i="118"/>
  <c r="C1" i="118"/>
  <c r="C56" i="118" l="1"/>
  <c r="H324" i="120"/>
  <c r="G324" i="120"/>
  <c r="F324" i="120"/>
  <c r="E324" i="120"/>
  <c r="D324" i="120"/>
  <c r="C324" i="120"/>
  <c r="B324" i="120"/>
  <c r="I323" i="120"/>
  <c r="H323" i="120"/>
  <c r="G323" i="120"/>
  <c r="F323" i="120"/>
  <c r="E323" i="120"/>
  <c r="D323" i="120"/>
  <c r="C323" i="120"/>
  <c r="B323" i="120"/>
  <c r="H313" i="120"/>
  <c r="G313" i="120"/>
  <c r="F313" i="120"/>
  <c r="E313" i="120"/>
  <c r="D313" i="120"/>
  <c r="C313" i="120"/>
  <c r="B313" i="120"/>
  <c r="I312" i="120"/>
  <c r="H312" i="120"/>
  <c r="G312" i="120"/>
  <c r="F312" i="120"/>
  <c r="E312" i="120"/>
  <c r="D312" i="120"/>
  <c r="C312" i="120"/>
  <c r="B312" i="120"/>
  <c r="H302" i="120"/>
  <c r="G302" i="120"/>
  <c r="F302" i="120"/>
  <c r="E302" i="120"/>
  <c r="D302" i="120"/>
  <c r="C302" i="120"/>
  <c r="B302" i="120"/>
  <c r="I301" i="120"/>
  <c r="H301" i="120"/>
  <c r="G301" i="120"/>
  <c r="F301" i="120"/>
  <c r="E301" i="120"/>
  <c r="D301" i="120"/>
  <c r="C301" i="120"/>
  <c r="B301" i="120"/>
  <c r="H291" i="120"/>
  <c r="G291" i="120"/>
  <c r="F291" i="120"/>
  <c r="E291" i="120"/>
  <c r="D291" i="120"/>
  <c r="C291" i="120"/>
  <c r="B291" i="120"/>
  <c r="I290" i="120"/>
  <c r="H290" i="120"/>
  <c r="G290" i="120"/>
  <c r="F290" i="120"/>
  <c r="E290" i="120"/>
  <c r="D290" i="120"/>
  <c r="C290" i="120"/>
  <c r="B290" i="120"/>
  <c r="H280" i="120"/>
  <c r="G280" i="120"/>
  <c r="F280" i="120"/>
  <c r="E280" i="120"/>
  <c r="D280" i="120"/>
  <c r="C280" i="120"/>
  <c r="B280" i="120"/>
  <c r="I279" i="120"/>
  <c r="H279" i="120"/>
  <c r="G279" i="120"/>
  <c r="F279" i="120"/>
  <c r="E279" i="120"/>
  <c r="D279" i="120"/>
  <c r="C279" i="120"/>
  <c r="B279" i="120"/>
  <c r="H269" i="120"/>
  <c r="G269" i="120"/>
  <c r="F269" i="120"/>
  <c r="E269" i="120"/>
  <c r="D269" i="120"/>
  <c r="C269" i="120"/>
  <c r="B269" i="120"/>
  <c r="I268" i="120"/>
  <c r="H268" i="120"/>
  <c r="G268" i="120"/>
  <c r="F268" i="120"/>
  <c r="E268" i="120"/>
  <c r="D268" i="120"/>
  <c r="C268" i="120"/>
  <c r="B268" i="120"/>
  <c r="H258" i="120"/>
  <c r="G258" i="120"/>
  <c r="F258" i="120"/>
  <c r="E258" i="120"/>
  <c r="D258" i="120"/>
  <c r="C258" i="120"/>
  <c r="B258" i="120"/>
  <c r="I257" i="120"/>
  <c r="H257" i="120"/>
  <c r="G257" i="120"/>
  <c r="F257" i="120"/>
  <c r="E257" i="120"/>
  <c r="D257" i="120"/>
  <c r="C257" i="120"/>
  <c r="B257" i="120"/>
  <c r="H247" i="120"/>
  <c r="G247" i="120"/>
  <c r="F247" i="120"/>
  <c r="E247" i="120"/>
  <c r="D247" i="120"/>
  <c r="C247" i="120"/>
  <c r="B247" i="120"/>
  <c r="I246" i="120"/>
  <c r="H246" i="120"/>
  <c r="G246" i="120"/>
  <c r="F246" i="120"/>
  <c r="E246" i="120"/>
  <c r="D246" i="120"/>
  <c r="C246" i="120"/>
  <c r="B246" i="120"/>
  <c r="H236" i="120"/>
  <c r="G236" i="120"/>
  <c r="F236" i="120"/>
  <c r="E236" i="120"/>
  <c r="D236" i="120"/>
  <c r="C236" i="120"/>
  <c r="B236" i="120"/>
  <c r="I235" i="120"/>
  <c r="H235" i="120"/>
  <c r="G235" i="120"/>
  <c r="F235" i="120"/>
  <c r="E235" i="120"/>
  <c r="D235" i="120"/>
  <c r="C235" i="120"/>
  <c r="B235" i="120"/>
  <c r="H225" i="120"/>
  <c r="G225" i="120"/>
  <c r="F225" i="120"/>
  <c r="E225" i="120"/>
  <c r="D225" i="120"/>
  <c r="C225" i="120"/>
  <c r="B225" i="120"/>
  <c r="I224" i="120"/>
  <c r="H224" i="120"/>
  <c r="G224" i="120"/>
  <c r="F224" i="120"/>
  <c r="E224" i="120"/>
  <c r="D224" i="120"/>
  <c r="C224" i="120"/>
  <c r="B224" i="120"/>
  <c r="H214" i="120"/>
  <c r="G214" i="120"/>
  <c r="F214" i="120"/>
  <c r="E214" i="120"/>
  <c r="D214" i="120"/>
  <c r="C214" i="120"/>
  <c r="B214" i="120"/>
  <c r="I213" i="120"/>
  <c r="H213" i="120"/>
  <c r="G213" i="120"/>
  <c r="F213" i="120"/>
  <c r="E213" i="120"/>
  <c r="D213" i="120"/>
  <c r="C213" i="120"/>
  <c r="B213" i="120"/>
  <c r="H203" i="120"/>
  <c r="G203" i="120"/>
  <c r="F203" i="120"/>
  <c r="E203" i="120"/>
  <c r="D203" i="120"/>
  <c r="C203" i="120"/>
  <c r="B203" i="120"/>
  <c r="I202" i="120"/>
  <c r="H202" i="120"/>
  <c r="G202" i="120"/>
  <c r="F202" i="120"/>
  <c r="E202" i="120"/>
  <c r="D202" i="120"/>
  <c r="C202" i="120"/>
  <c r="B202" i="120"/>
  <c r="H192" i="120"/>
  <c r="G192" i="120"/>
  <c r="F192" i="120"/>
  <c r="E192" i="120"/>
  <c r="D192" i="120"/>
  <c r="C192" i="120"/>
  <c r="B192" i="120"/>
  <c r="I191" i="120"/>
  <c r="H191" i="120"/>
  <c r="G191" i="120"/>
  <c r="F191" i="120"/>
  <c r="E191" i="120"/>
  <c r="D191" i="120"/>
  <c r="C191" i="120"/>
  <c r="B191" i="120"/>
  <c r="H181" i="120"/>
  <c r="G181" i="120"/>
  <c r="F181" i="120"/>
  <c r="E181" i="120"/>
  <c r="D181" i="120"/>
  <c r="C181" i="120"/>
  <c r="B181" i="120"/>
  <c r="I180" i="120"/>
  <c r="H180" i="120"/>
  <c r="G180" i="120"/>
  <c r="F180" i="120"/>
  <c r="E180" i="120"/>
  <c r="D180" i="120"/>
  <c r="C180" i="120"/>
  <c r="B180" i="120"/>
  <c r="H170" i="120"/>
  <c r="G170" i="120"/>
  <c r="F170" i="120"/>
  <c r="E170" i="120"/>
  <c r="D170" i="120"/>
  <c r="C170" i="120"/>
  <c r="B170" i="120"/>
  <c r="I169" i="120"/>
  <c r="H169" i="120"/>
  <c r="G169" i="120"/>
  <c r="F169" i="120"/>
  <c r="E169" i="120"/>
  <c r="D169" i="120"/>
  <c r="C169" i="120"/>
  <c r="B169" i="120"/>
  <c r="H159" i="120"/>
  <c r="G159" i="120"/>
  <c r="F159" i="120"/>
  <c r="E159" i="120"/>
  <c r="D159" i="120"/>
  <c r="C159" i="120"/>
  <c r="B159" i="120"/>
  <c r="I158" i="120"/>
  <c r="H158" i="120"/>
  <c r="G158" i="120"/>
  <c r="F158" i="120"/>
  <c r="E158" i="120"/>
  <c r="D158" i="120"/>
  <c r="C158" i="120"/>
  <c r="B158" i="120"/>
  <c r="H148" i="120"/>
  <c r="G148" i="120"/>
  <c r="F148" i="120"/>
  <c r="E148" i="120"/>
  <c r="D148" i="120"/>
  <c r="C148" i="120"/>
  <c r="B148" i="120"/>
  <c r="I147" i="120"/>
  <c r="H147" i="120"/>
  <c r="G147" i="120"/>
  <c r="F147" i="120"/>
  <c r="E147" i="120"/>
  <c r="D147" i="120"/>
  <c r="C147" i="120"/>
  <c r="B147" i="120"/>
  <c r="H137" i="120"/>
  <c r="G137" i="120"/>
  <c r="F137" i="120"/>
  <c r="E137" i="120"/>
  <c r="D137" i="120"/>
  <c r="C137" i="120"/>
  <c r="B137" i="120"/>
  <c r="I136" i="120"/>
  <c r="H136" i="120"/>
  <c r="G136" i="120"/>
  <c r="F136" i="120"/>
  <c r="E136" i="120"/>
  <c r="D136" i="120"/>
  <c r="C136" i="120"/>
  <c r="B136" i="120"/>
  <c r="H126" i="120"/>
  <c r="G126" i="120"/>
  <c r="F126" i="120"/>
  <c r="E126" i="120"/>
  <c r="D126" i="120"/>
  <c r="C126" i="120"/>
  <c r="B126" i="120"/>
  <c r="I125" i="120"/>
  <c r="H125" i="120"/>
  <c r="G125" i="120"/>
  <c r="F125" i="120"/>
  <c r="E125" i="120"/>
  <c r="D125" i="120"/>
  <c r="C125" i="120"/>
  <c r="B125" i="120"/>
  <c r="H115" i="120"/>
  <c r="G115" i="120"/>
  <c r="F115" i="120"/>
  <c r="E115" i="120"/>
  <c r="D115" i="120"/>
  <c r="C115" i="120"/>
  <c r="B115" i="120"/>
  <c r="I114" i="120"/>
  <c r="H114" i="120"/>
  <c r="G114" i="120"/>
  <c r="F114" i="120"/>
  <c r="E114" i="120"/>
  <c r="D114" i="120"/>
  <c r="C114" i="120"/>
  <c r="B114" i="120"/>
  <c r="H104" i="120"/>
  <c r="G104" i="120"/>
  <c r="F104" i="120"/>
  <c r="E104" i="120"/>
  <c r="D104" i="120"/>
  <c r="C104" i="120"/>
  <c r="B104" i="120"/>
  <c r="I103" i="120"/>
  <c r="H103" i="120"/>
  <c r="G103" i="120"/>
  <c r="F103" i="120"/>
  <c r="E103" i="120"/>
  <c r="D103" i="120"/>
  <c r="C103" i="120"/>
  <c r="B103" i="120"/>
  <c r="H93" i="120"/>
  <c r="G93" i="120"/>
  <c r="F93" i="120"/>
  <c r="E93" i="120"/>
  <c r="D93" i="120"/>
  <c r="C93" i="120"/>
  <c r="B93" i="120"/>
  <c r="I92" i="120"/>
  <c r="H92" i="120"/>
  <c r="G92" i="120"/>
  <c r="F92" i="120"/>
  <c r="E92" i="120"/>
  <c r="D92" i="120"/>
  <c r="C92" i="120"/>
  <c r="B92" i="120"/>
  <c r="H82" i="120"/>
  <c r="G82" i="120"/>
  <c r="F82" i="120"/>
  <c r="E82" i="120"/>
  <c r="D82" i="120"/>
  <c r="C82" i="120"/>
  <c r="B82" i="120"/>
  <c r="I81" i="120"/>
  <c r="H81" i="120"/>
  <c r="G81" i="120"/>
  <c r="F81" i="120"/>
  <c r="E81" i="120"/>
  <c r="D81" i="120"/>
  <c r="C81" i="120"/>
  <c r="B81" i="120"/>
  <c r="H71" i="120"/>
  <c r="G71" i="120"/>
  <c r="F71" i="120"/>
  <c r="E71" i="120"/>
  <c r="D71" i="120"/>
  <c r="C71" i="120"/>
  <c r="B71" i="120"/>
  <c r="I70" i="120"/>
  <c r="H70" i="120"/>
  <c r="G70" i="120"/>
  <c r="F70" i="120"/>
  <c r="E70" i="120"/>
  <c r="D70" i="120"/>
  <c r="C70" i="120"/>
  <c r="B70" i="120"/>
  <c r="H60" i="120"/>
  <c r="G60" i="120"/>
  <c r="F60" i="120"/>
  <c r="E60" i="120"/>
  <c r="D60" i="120"/>
  <c r="C60" i="120"/>
  <c r="B60" i="120"/>
  <c r="I59" i="120"/>
  <c r="H59" i="120"/>
  <c r="G59" i="120"/>
  <c r="F59" i="120"/>
  <c r="E59" i="120"/>
  <c r="D59" i="120"/>
  <c r="C59" i="120"/>
  <c r="B59" i="120"/>
  <c r="H49" i="120"/>
  <c r="G49" i="120"/>
  <c r="F49" i="120"/>
  <c r="E49" i="120"/>
  <c r="D49" i="120"/>
  <c r="C49" i="120"/>
  <c r="B49" i="120"/>
  <c r="I48" i="120"/>
  <c r="H48" i="120"/>
  <c r="G48" i="120"/>
  <c r="F48" i="120"/>
  <c r="E48" i="120"/>
  <c r="D48" i="120"/>
  <c r="C48" i="120"/>
  <c r="B48" i="120"/>
  <c r="H38" i="120"/>
  <c r="G38" i="120"/>
  <c r="F38" i="120"/>
  <c r="E38" i="120"/>
  <c r="D38" i="120"/>
  <c r="C38" i="120"/>
  <c r="B38" i="120"/>
  <c r="I37" i="120"/>
  <c r="H37" i="120"/>
  <c r="G37" i="120"/>
  <c r="F37" i="120"/>
  <c r="E37" i="120"/>
  <c r="D37" i="120"/>
  <c r="C37" i="120"/>
  <c r="B37" i="120"/>
  <c r="H27" i="120"/>
  <c r="G27" i="120"/>
  <c r="F27" i="120"/>
  <c r="E27" i="120"/>
  <c r="D27" i="120"/>
  <c r="C27" i="120"/>
  <c r="B27" i="120"/>
  <c r="I26" i="120"/>
  <c r="H26" i="120"/>
  <c r="G26" i="120"/>
  <c r="F26" i="120"/>
  <c r="E26" i="120"/>
  <c r="D26" i="120"/>
  <c r="C26" i="120"/>
  <c r="B26" i="120"/>
  <c r="H16" i="120"/>
  <c r="G16" i="120"/>
  <c r="F16" i="120"/>
  <c r="E16" i="120"/>
  <c r="D16" i="120"/>
  <c r="C16" i="120"/>
  <c r="B16" i="120"/>
  <c r="I15" i="120"/>
  <c r="H15" i="120"/>
  <c r="G15" i="120"/>
  <c r="F15" i="120"/>
  <c r="E15" i="120"/>
  <c r="D15" i="120"/>
  <c r="C15" i="120"/>
  <c r="B15" i="120"/>
  <c r="B13" i="120"/>
  <c r="B24" i="120" s="1"/>
  <c r="H5" i="120"/>
  <c r="G5" i="120"/>
  <c r="F5" i="120"/>
  <c r="E5" i="120"/>
  <c r="D5" i="120"/>
  <c r="C5" i="120"/>
  <c r="B5" i="120"/>
  <c r="I4" i="120"/>
  <c r="H4" i="120"/>
  <c r="G4" i="120"/>
  <c r="F4" i="120"/>
  <c r="E4" i="120"/>
  <c r="D4" i="120"/>
  <c r="C4" i="120"/>
  <c r="B4" i="120"/>
  <c r="C1" i="120"/>
  <c r="B6" i="120" s="1"/>
  <c r="H1204" i="119"/>
  <c r="G1204" i="119"/>
  <c r="F1204" i="119"/>
  <c r="E1204" i="119"/>
  <c r="D1204" i="119"/>
  <c r="C1204" i="119"/>
  <c r="B1204" i="119"/>
  <c r="I1203" i="119"/>
  <c r="H1203" i="119"/>
  <c r="G1203" i="119"/>
  <c r="F1203" i="119"/>
  <c r="E1203" i="119"/>
  <c r="D1203" i="119"/>
  <c r="C1203" i="119"/>
  <c r="B1203" i="119"/>
  <c r="H1193" i="119"/>
  <c r="G1193" i="119"/>
  <c r="F1193" i="119"/>
  <c r="E1193" i="119"/>
  <c r="D1193" i="119"/>
  <c r="C1193" i="119"/>
  <c r="B1193" i="119"/>
  <c r="I1192" i="119"/>
  <c r="H1192" i="119"/>
  <c r="G1192" i="119"/>
  <c r="F1192" i="119"/>
  <c r="E1192" i="119"/>
  <c r="D1192" i="119"/>
  <c r="C1192" i="119"/>
  <c r="B1192" i="119"/>
  <c r="H1182" i="119"/>
  <c r="G1182" i="119"/>
  <c r="F1182" i="119"/>
  <c r="E1182" i="119"/>
  <c r="D1182" i="119"/>
  <c r="C1182" i="119"/>
  <c r="B1182" i="119"/>
  <c r="I1181" i="119"/>
  <c r="H1181" i="119"/>
  <c r="G1181" i="119"/>
  <c r="F1181" i="119"/>
  <c r="E1181" i="119"/>
  <c r="D1181" i="119"/>
  <c r="C1181" i="119"/>
  <c r="B1181" i="119"/>
  <c r="H1171" i="119"/>
  <c r="G1171" i="119"/>
  <c r="F1171" i="119"/>
  <c r="E1171" i="119"/>
  <c r="D1171" i="119"/>
  <c r="C1171" i="119"/>
  <c r="B1171" i="119"/>
  <c r="I1170" i="119"/>
  <c r="H1170" i="119"/>
  <c r="G1170" i="119"/>
  <c r="F1170" i="119"/>
  <c r="E1170" i="119"/>
  <c r="D1170" i="119"/>
  <c r="C1170" i="119"/>
  <c r="B1170" i="119"/>
  <c r="H1160" i="119"/>
  <c r="G1160" i="119"/>
  <c r="F1160" i="119"/>
  <c r="E1160" i="119"/>
  <c r="D1160" i="119"/>
  <c r="C1160" i="119"/>
  <c r="B1160" i="119"/>
  <c r="I1159" i="119"/>
  <c r="H1159" i="119"/>
  <c r="G1159" i="119"/>
  <c r="F1159" i="119"/>
  <c r="E1159" i="119"/>
  <c r="D1159" i="119"/>
  <c r="C1159" i="119"/>
  <c r="B1159" i="119"/>
  <c r="H1149" i="119"/>
  <c r="G1149" i="119"/>
  <c r="F1149" i="119"/>
  <c r="E1149" i="119"/>
  <c r="D1149" i="119"/>
  <c r="C1149" i="119"/>
  <c r="B1149" i="119"/>
  <c r="I1148" i="119"/>
  <c r="H1148" i="119"/>
  <c r="G1148" i="119"/>
  <c r="F1148" i="119"/>
  <c r="E1148" i="119"/>
  <c r="D1148" i="119"/>
  <c r="C1148" i="119"/>
  <c r="B1148" i="119"/>
  <c r="H1138" i="119"/>
  <c r="G1138" i="119"/>
  <c r="F1138" i="119"/>
  <c r="E1138" i="119"/>
  <c r="D1138" i="119"/>
  <c r="C1138" i="119"/>
  <c r="B1138" i="119"/>
  <c r="I1137" i="119"/>
  <c r="H1137" i="119"/>
  <c r="G1137" i="119"/>
  <c r="F1137" i="119"/>
  <c r="E1137" i="119"/>
  <c r="D1137" i="119"/>
  <c r="C1137" i="119"/>
  <c r="B1137" i="119"/>
  <c r="H1127" i="119"/>
  <c r="G1127" i="119"/>
  <c r="F1127" i="119"/>
  <c r="E1127" i="119"/>
  <c r="D1127" i="119"/>
  <c r="C1127" i="119"/>
  <c r="B1127" i="119"/>
  <c r="I1126" i="119"/>
  <c r="H1126" i="119"/>
  <c r="G1126" i="119"/>
  <c r="F1126" i="119"/>
  <c r="E1126" i="119"/>
  <c r="D1126" i="119"/>
  <c r="C1126" i="119"/>
  <c r="B1126" i="119"/>
  <c r="H1116" i="119"/>
  <c r="G1116" i="119"/>
  <c r="F1116" i="119"/>
  <c r="E1116" i="119"/>
  <c r="D1116" i="119"/>
  <c r="C1116" i="119"/>
  <c r="B1116" i="119"/>
  <c r="I1115" i="119"/>
  <c r="H1115" i="119"/>
  <c r="G1115" i="119"/>
  <c r="F1115" i="119"/>
  <c r="E1115" i="119"/>
  <c r="D1115" i="119"/>
  <c r="C1115" i="119"/>
  <c r="B1115" i="119"/>
  <c r="H1105" i="119"/>
  <c r="G1105" i="119"/>
  <c r="F1105" i="119"/>
  <c r="E1105" i="119"/>
  <c r="D1105" i="119"/>
  <c r="C1105" i="119"/>
  <c r="B1105" i="119"/>
  <c r="I1104" i="119"/>
  <c r="H1104" i="119"/>
  <c r="G1104" i="119"/>
  <c r="F1104" i="119"/>
  <c r="E1104" i="119"/>
  <c r="D1104" i="119"/>
  <c r="C1104" i="119"/>
  <c r="B1104" i="119"/>
  <c r="H1094" i="119"/>
  <c r="G1094" i="119"/>
  <c r="F1094" i="119"/>
  <c r="E1094" i="119"/>
  <c r="D1094" i="119"/>
  <c r="C1094" i="119"/>
  <c r="B1094" i="119"/>
  <c r="I1093" i="119"/>
  <c r="H1093" i="119"/>
  <c r="G1093" i="119"/>
  <c r="F1093" i="119"/>
  <c r="E1093" i="119"/>
  <c r="D1093" i="119"/>
  <c r="C1093" i="119"/>
  <c r="B1093" i="119"/>
  <c r="H1083" i="119"/>
  <c r="G1083" i="119"/>
  <c r="F1083" i="119"/>
  <c r="E1083" i="119"/>
  <c r="D1083" i="119"/>
  <c r="C1083" i="119"/>
  <c r="B1083" i="119"/>
  <c r="I1082" i="119"/>
  <c r="H1082" i="119"/>
  <c r="G1082" i="119"/>
  <c r="F1082" i="119"/>
  <c r="E1082" i="119"/>
  <c r="D1082" i="119"/>
  <c r="C1082" i="119"/>
  <c r="B1082" i="119"/>
  <c r="H1072" i="119"/>
  <c r="G1072" i="119"/>
  <c r="F1072" i="119"/>
  <c r="E1072" i="119"/>
  <c r="D1072" i="119"/>
  <c r="C1072" i="119"/>
  <c r="B1072" i="119"/>
  <c r="I1071" i="119"/>
  <c r="H1071" i="119"/>
  <c r="G1071" i="119"/>
  <c r="F1071" i="119"/>
  <c r="E1071" i="119"/>
  <c r="D1071" i="119"/>
  <c r="C1071" i="119"/>
  <c r="B1071" i="119"/>
  <c r="H1061" i="119"/>
  <c r="G1061" i="119"/>
  <c r="F1061" i="119"/>
  <c r="E1061" i="119"/>
  <c r="D1061" i="119"/>
  <c r="C1061" i="119"/>
  <c r="B1061" i="119"/>
  <c r="I1060" i="119"/>
  <c r="H1060" i="119"/>
  <c r="G1060" i="119"/>
  <c r="F1060" i="119"/>
  <c r="E1060" i="119"/>
  <c r="D1060" i="119"/>
  <c r="C1060" i="119"/>
  <c r="B1060" i="119"/>
  <c r="H1050" i="119"/>
  <c r="G1050" i="119"/>
  <c r="F1050" i="119"/>
  <c r="E1050" i="119"/>
  <c r="D1050" i="119"/>
  <c r="C1050" i="119"/>
  <c r="B1050" i="119"/>
  <c r="I1049" i="119"/>
  <c r="H1049" i="119"/>
  <c r="G1049" i="119"/>
  <c r="F1049" i="119"/>
  <c r="E1049" i="119"/>
  <c r="D1049" i="119"/>
  <c r="C1049" i="119"/>
  <c r="B1049" i="119"/>
  <c r="H1039" i="119"/>
  <c r="G1039" i="119"/>
  <c r="F1039" i="119"/>
  <c r="E1039" i="119"/>
  <c r="D1039" i="119"/>
  <c r="C1039" i="119"/>
  <c r="B1039" i="119"/>
  <c r="I1038" i="119"/>
  <c r="H1038" i="119"/>
  <c r="G1038" i="119"/>
  <c r="F1038" i="119"/>
  <c r="E1038" i="119"/>
  <c r="D1038" i="119"/>
  <c r="C1038" i="119"/>
  <c r="B1038" i="119"/>
  <c r="H1028" i="119"/>
  <c r="G1028" i="119"/>
  <c r="F1028" i="119"/>
  <c r="E1028" i="119"/>
  <c r="D1028" i="119"/>
  <c r="C1028" i="119"/>
  <c r="B1028" i="119"/>
  <c r="I1027" i="119"/>
  <c r="H1027" i="119"/>
  <c r="G1027" i="119"/>
  <c r="F1027" i="119"/>
  <c r="E1027" i="119"/>
  <c r="D1027" i="119"/>
  <c r="C1027" i="119"/>
  <c r="B1027" i="119"/>
  <c r="H1017" i="119"/>
  <c r="G1017" i="119"/>
  <c r="F1017" i="119"/>
  <c r="E1017" i="119"/>
  <c r="D1017" i="119"/>
  <c r="C1017" i="119"/>
  <c r="B1017" i="119"/>
  <c r="I1016" i="119"/>
  <c r="H1016" i="119"/>
  <c r="G1016" i="119"/>
  <c r="F1016" i="119"/>
  <c r="E1016" i="119"/>
  <c r="D1016" i="119"/>
  <c r="C1016" i="119"/>
  <c r="B1016" i="119"/>
  <c r="H1006" i="119"/>
  <c r="G1006" i="119"/>
  <c r="F1006" i="119"/>
  <c r="E1006" i="119"/>
  <c r="D1006" i="119"/>
  <c r="C1006" i="119"/>
  <c r="B1006" i="119"/>
  <c r="I1005" i="119"/>
  <c r="H1005" i="119"/>
  <c r="G1005" i="119"/>
  <c r="F1005" i="119"/>
  <c r="E1005" i="119"/>
  <c r="D1005" i="119"/>
  <c r="C1005" i="119"/>
  <c r="B1005" i="119"/>
  <c r="H995" i="119"/>
  <c r="G995" i="119"/>
  <c r="F995" i="119"/>
  <c r="E995" i="119"/>
  <c r="D995" i="119"/>
  <c r="C995" i="119"/>
  <c r="B995" i="119"/>
  <c r="I994" i="119"/>
  <c r="H994" i="119"/>
  <c r="G994" i="119"/>
  <c r="F994" i="119"/>
  <c r="E994" i="119"/>
  <c r="D994" i="119"/>
  <c r="C994" i="119"/>
  <c r="B994" i="119"/>
  <c r="H984" i="119"/>
  <c r="G984" i="119"/>
  <c r="F984" i="119"/>
  <c r="E984" i="119"/>
  <c r="D984" i="119"/>
  <c r="C984" i="119"/>
  <c r="B984" i="119"/>
  <c r="I983" i="119"/>
  <c r="H983" i="119"/>
  <c r="G983" i="119"/>
  <c r="F983" i="119"/>
  <c r="E983" i="119"/>
  <c r="D983" i="119"/>
  <c r="C983" i="119"/>
  <c r="B983" i="119"/>
  <c r="H973" i="119"/>
  <c r="G973" i="119"/>
  <c r="F973" i="119"/>
  <c r="E973" i="119"/>
  <c r="D973" i="119"/>
  <c r="C973" i="119"/>
  <c r="B973" i="119"/>
  <c r="I972" i="119"/>
  <c r="H972" i="119"/>
  <c r="G972" i="119"/>
  <c r="F972" i="119"/>
  <c r="E972" i="119"/>
  <c r="D972" i="119"/>
  <c r="C972" i="119"/>
  <c r="B972" i="119"/>
  <c r="H962" i="119"/>
  <c r="G962" i="119"/>
  <c r="F962" i="119"/>
  <c r="E962" i="119"/>
  <c r="D962" i="119"/>
  <c r="C962" i="119"/>
  <c r="B962" i="119"/>
  <c r="I961" i="119"/>
  <c r="H961" i="119"/>
  <c r="G961" i="119"/>
  <c r="F961" i="119"/>
  <c r="E961" i="119"/>
  <c r="D961" i="119"/>
  <c r="C961" i="119"/>
  <c r="B961" i="119"/>
  <c r="H951" i="119"/>
  <c r="G951" i="119"/>
  <c r="F951" i="119"/>
  <c r="E951" i="119"/>
  <c r="D951" i="119"/>
  <c r="C951" i="119"/>
  <c r="B951" i="119"/>
  <c r="I950" i="119"/>
  <c r="H950" i="119"/>
  <c r="G950" i="119"/>
  <c r="F950" i="119"/>
  <c r="E950" i="119"/>
  <c r="D950" i="119"/>
  <c r="C950" i="119"/>
  <c r="B950" i="119"/>
  <c r="H940" i="119"/>
  <c r="G940" i="119"/>
  <c r="F940" i="119"/>
  <c r="E940" i="119"/>
  <c r="D940" i="119"/>
  <c r="C940" i="119"/>
  <c r="B940" i="119"/>
  <c r="I939" i="119"/>
  <c r="H939" i="119"/>
  <c r="G939" i="119"/>
  <c r="F939" i="119"/>
  <c r="E939" i="119"/>
  <c r="D939" i="119"/>
  <c r="C939" i="119"/>
  <c r="B939" i="119"/>
  <c r="H929" i="119"/>
  <c r="G929" i="119"/>
  <c r="F929" i="119"/>
  <c r="E929" i="119"/>
  <c r="D929" i="119"/>
  <c r="C929" i="119"/>
  <c r="B929" i="119"/>
  <c r="I928" i="119"/>
  <c r="H928" i="119"/>
  <c r="G928" i="119"/>
  <c r="F928" i="119"/>
  <c r="E928" i="119"/>
  <c r="D928" i="119"/>
  <c r="C928" i="119"/>
  <c r="B928" i="119"/>
  <c r="H918" i="119"/>
  <c r="G918" i="119"/>
  <c r="F918" i="119"/>
  <c r="E918" i="119"/>
  <c r="D918" i="119"/>
  <c r="C918" i="119"/>
  <c r="B918" i="119"/>
  <c r="I917" i="119"/>
  <c r="H917" i="119"/>
  <c r="G917" i="119"/>
  <c r="F917" i="119"/>
  <c r="E917" i="119"/>
  <c r="D917" i="119"/>
  <c r="C917" i="119"/>
  <c r="B917" i="119"/>
  <c r="H907" i="119"/>
  <c r="G907" i="119"/>
  <c r="F907" i="119"/>
  <c r="E907" i="119"/>
  <c r="D907" i="119"/>
  <c r="C907" i="119"/>
  <c r="B907" i="119"/>
  <c r="I906" i="119"/>
  <c r="H906" i="119"/>
  <c r="G906" i="119"/>
  <c r="F906" i="119"/>
  <c r="E906" i="119"/>
  <c r="D906" i="119"/>
  <c r="C906" i="119"/>
  <c r="B906" i="119"/>
  <c r="H896" i="119"/>
  <c r="G896" i="119"/>
  <c r="F896" i="119"/>
  <c r="E896" i="119"/>
  <c r="D896" i="119"/>
  <c r="C896" i="119"/>
  <c r="B896" i="119"/>
  <c r="I895" i="119"/>
  <c r="H895" i="119"/>
  <c r="G895" i="119"/>
  <c r="F895" i="119"/>
  <c r="E895" i="119"/>
  <c r="D895" i="119"/>
  <c r="C895" i="119"/>
  <c r="B895" i="119"/>
  <c r="H885" i="119"/>
  <c r="G885" i="119"/>
  <c r="F885" i="119"/>
  <c r="E885" i="119"/>
  <c r="D885" i="119"/>
  <c r="C885" i="119"/>
  <c r="B885" i="119"/>
  <c r="I884" i="119"/>
  <c r="H884" i="119"/>
  <c r="G884" i="119"/>
  <c r="F884" i="119"/>
  <c r="E884" i="119"/>
  <c r="D884" i="119"/>
  <c r="C884" i="119"/>
  <c r="B884" i="119"/>
  <c r="H874" i="119"/>
  <c r="G874" i="119"/>
  <c r="F874" i="119"/>
  <c r="E874" i="119"/>
  <c r="D874" i="119"/>
  <c r="C874" i="119"/>
  <c r="B874" i="119"/>
  <c r="I873" i="119"/>
  <c r="H873" i="119"/>
  <c r="G873" i="119"/>
  <c r="F873" i="119"/>
  <c r="E873" i="119"/>
  <c r="D873" i="119"/>
  <c r="C873" i="119"/>
  <c r="B873" i="119"/>
  <c r="H863" i="119"/>
  <c r="G863" i="119"/>
  <c r="F863" i="119"/>
  <c r="E863" i="119"/>
  <c r="D863" i="119"/>
  <c r="C863" i="119"/>
  <c r="B863" i="119"/>
  <c r="I862" i="119"/>
  <c r="H862" i="119"/>
  <c r="G862" i="119"/>
  <c r="F862" i="119"/>
  <c r="E862" i="119"/>
  <c r="D862" i="119"/>
  <c r="C862" i="119"/>
  <c r="B862" i="119"/>
  <c r="H852" i="119"/>
  <c r="G852" i="119"/>
  <c r="F852" i="119"/>
  <c r="E852" i="119"/>
  <c r="D852" i="119"/>
  <c r="C852" i="119"/>
  <c r="B852" i="119"/>
  <c r="I851" i="119"/>
  <c r="H851" i="119"/>
  <c r="G851" i="119"/>
  <c r="F851" i="119"/>
  <c r="E851" i="119"/>
  <c r="D851" i="119"/>
  <c r="C851" i="119"/>
  <c r="B851" i="119"/>
  <c r="H841" i="119"/>
  <c r="G841" i="119"/>
  <c r="F841" i="119"/>
  <c r="E841" i="119"/>
  <c r="D841" i="119"/>
  <c r="C841" i="119"/>
  <c r="B841" i="119"/>
  <c r="I840" i="119"/>
  <c r="H840" i="119"/>
  <c r="G840" i="119"/>
  <c r="F840" i="119"/>
  <c r="E840" i="119"/>
  <c r="D840" i="119"/>
  <c r="C840" i="119"/>
  <c r="B840" i="119"/>
  <c r="H830" i="119"/>
  <c r="G830" i="119"/>
  <c r="F830" i="119"/>
  <c r="E830" i="119"/>
  <c r="D830" i="119"/>
  <c r="C830" i="119"/>
  <c r="B830" i="119"/>
  <c r="I829" i="119"/>
  <c r="H829" i="119"/>
  <c r="G829" i="119"/>
  <c r="F829" i="119"/>
  <c r="E829" i="119"/>
  <c r="D829" i="119"/>
  <c r="C829" i="119"/>
  <c r="B829" i="119"/>
  <c r="H819" i="119"/>
  <c r="G819" i="119"/>
  <c r="F819" i="119"/>
  <c r="E819" i="119"/>
  <c r="D819" i="119"/>
  <c r="C819" i="119"/>
  <c r="B819" i="119"/>
  <c r="I818" i="119"/>
  <c r="H818" i="119"/>
  <c r="G818" i="119"/>
  <c r="F818" i="119"/>
  <c r="E818" i="119"/>
  <c r="D818" i="119"/>
  <c r="C818" i="119"/>
  <c r="B818" i="119"/>
  <c r="H808" i="119"/>
  <c r="G808" i="119"/>
  <c r="F808" i="119"/>
  <c r="E808" i="119"/>
  <c r="D808" i="119"/>
  <c r="C808" i="119"/>
  <c r="B808" i="119"/>
  <c r="I807" i="119"/>
  <c r="H807" i="119"/>
  <c r="G807" i="119"/>
  <c r="F807" i="119"/>
  <c r="E807" i="119"/>
  <c r="D807" i="119"/>
  <c r="C807" i="119"/>
  <c r="B807" i="119"/>
  <c r="H797" i="119"/>
  <c r="G797" i="119"/>
  <c r="F797" i="119"/>
  <c r="E797" i="119"/>
  <c r="D797" i="119"/>
  <c r="C797" i="119"/>
  <c r="B797" i="119"/>
  <c r="I796" i="119"/>
  <c r="H796" i="119"/>
  <c r="G796" i="119"/>
  <c r="F796" i="119"/>
  <c r="E796" i="119"/>
  <c r="D796" i="119"/>
  <c r="C796" i="119"/>
  <c r="B796" i="119"/>
  <c r="H786" i="119"/>
  <c r="G786" i="119"/>
  <c r="F786" i="119"/>
  <c r="E786" i="119"/>
  <c r="D786" i="119"/>
  <c r="C786" i="119"/>
  <c r="B786" i="119"/>
  <c r="I785" i="119"/>
  <c r="H785" i="119"/>
  <c r="G785" i="119"/>
  <c r="F785" i="119"/>
  <c r="E785" i="119"/>
  <c r="D785" i="119"/>
  <c r="C785" i="119"/>
  <c r="B785" i="119"/>
  <c r="H775" i="119"/>
  <c r="G775" i="119"/>
  <c r="F775" i="119"/>
  <c r="E775" i="119"/>
  <c r="D775" i="119"/>
  <c r="C775" i="119"/>
  <c r="B775" i="119"/>
  <c r="I774" i="119"/>
  <c r="H774" i="119"/>
  <c r="G774" i="119"/>
  <c r="F774" i="119"/>
  <c r="E774" i="119"/>
  <c r="D774" i="119"/>
  <c r="C774" i="119"/>
  <c r="B774" i="119"/>
  <c r="H764" i="119"/>
  <c r="G764" i="119"/>
  <c r="F764" i="119"/>
  <c r="E764" i="119"/>
  <c r="D764" i="119"/>
  <c r="C764" i="119"/>
  <c r="B764" i="119"/>
  <c r="I763" i="119"/>
  <c r="H763" i="119"/>
  <c r="G763" i="119"/>
  <c r="F763" i="119"/>
  <c r="E763" i="119"/>
  <c r="D763" i="119"/>
  <c r="C763" i="119"/>
  <c r="B763" i="119"/>
  <c r="H753" i="119"/>
  <c r="G753" i="119"/>
  <c r="F753" i="119"/>
  <c r="E753" i="119"/>
  <c r="D753" i="119"/>
  <c r="C753" i="119"/>
  <c r="B753" i="119"/>
  <c r="I752" i="119"/>
  <c r="H752" i="119"/>
  <c r="G752" i="119"/>
  <c r="F752" i="119"/>
  <c r="E752" i="119"/>
  <c r="D752" i="119"/>
  <c r="C752" i="119"/>
  <c r="B752" i="119"/>
  <c r="H742" i="119"/>
  <c r="G742" i="119"/>
  <c r="F742" i="119"/>
  <c r="E742" i="119"/>
  <c r="D742" i="119"/>
  <c r="C742" i="119"/>
  <c r="B742" i="119"/>
  <c r="I741" i="119"/>
  <c r="H741" i="119"/>
  <c r="G741" i="119"/>
  <c r="F741" i="119"/>
  <c r="E741" i="119"/>
  <c r="D741" i="119"/>
  <c r="C741" i="119"/>
  <c r="B741" i="119"/>
  <c r="H731" i="119"/>
  <c r="G731" i="119"/>
  <c r="F731" i="119"/>
  <c r="E731" i="119"/>
  <c r="D731" i="119"/>
  <c r="C731" i="119"/>
  <c r="B731" i="119"/>
  <c r="I730" i="119"/>
  <c r="H730" i="119"/>
  <c r="G730" i="119"/>
  <c r="F730" i="119"/>
  <c r="E730" i="119"/>
  <c r="D730" i="119"/>
  <c r="C730" i="119"/>
  <c r="B730" i="119"/>
  <c r="H720" i="119"/>
  <c r="G720" i="119"/>
  <c r="F720" i="119"/>
  <c r="E720" i="119"/>
  <c r="D720" i="119"/>
  <c r="C720" i="119"/>
  <c r="B720" i="119"/>
  <c r="I719" i="119"/>
  <c r="H719" i="119"/>
  <c r="G719" i="119"/>
  <c r="F719" i="119"/>
  <c r="E719" i="119"/>
  <c r="D719" i="119"/>
  <c r="C719" i="119"/>
  <c r="B719" i="119"/>
  <c r="H709" i="119"/>
  <c r="G709" i="119"/>
  <c r="F709" i="119"/>
  <c r="E709" i="119"/>
  <c r="D709" i="119"/>
  <c r="C709" i="119"/>
  <c r="B709" i="119"/>
  <c r="I708" i="119"/>
  <c r="H708" i="119"/>
  <c r="G708" i="119"/>
  <c r="F708" i="119"/>
  <c r="E708" i="119"/>
  <c r="D708" i="119"/>
  <c r="C708" i="119"/>
  <c r="B708" i="119"/>
  <c r="H698" i="119"/>
  <c r="G698" i="119"/>
  <c r="F698" i="119"/>
  <c r="E698" i="119"/>
  <c r="D698" i="119"/>
  <c r="C698" i="119"/>
  <c r="B698" i="119"/>
  <c r="I697" i="119"/>
  <c r="H697" i="119"/>
  <c r="G697" i="119"/>
  <c r="F697" i="119"/>
  <c r="E697" i="119"/>
  <c r="D697" i="119"/>
  <c r="C697" i="119"/>
  <c r="B697" i="119"/>
  <c r="H687" i="119"/>
  <c r="G687" i="119"/>
  <c r="F687" i="119"/>
  <c r="E687" i="119"/>
  <c r="D687" i="119"/>
  <c r="C687" i="119"/>
  <c r="B687" i="119"/>
  <c r="I686" i="119"/>
  <c r="H686" i="119"/>
  <c r="G686" i="119"/>
  <c r="F686" i="119"/>
  <c r="E686" i="119"/>
  <c r="D686" i="119"/>
  <c r="C686" i="119"/>
  <c r="B686" i="119"/>
  <c r="H676" i="119"/>
  <c r="G676" i="119"/>
  <c r="F676" i="119"/>
  <c r="E676" i="119"/>
  <c r="D676" i="119"/>
  <c r="C676" i="119"/>
  <c r="B676" i="119"/>
  <c r="I675" i="119"/>
  <c r="H675" i="119"/>
  <c r="G675" i="119"/>
  <c r="F675" i="119"/>
  <c r="E675" i="119"/>
  <c r="D675" i="119"/>
  <c r="C675" i="119"/>
  <c r="B675" i="119"/>
  <c r="H665" i="119"/>
  <c r="G665" i="119"/>
  <c r="F665" i="119"/>
  <c r="E665" i="119"/>
  <c r="D665" i="119"/>
  <c r="C665" i="119"/>
  <c r="B665" i="119"/>
  <c r="I664" i="119"/>
  <c r="H664" i="119"/>
  <c r="G664" i="119"/>
  <c r="F664" i="119"/>
  <c r="E664" i="119"/>
  <c r="D664" i="119"/>
  <c r="C664" i="119"/>
  <c r="B664" i="119"/>
  <c r="H654" i="119"/>
  <c r="G654" i="119"/>
  <c r="F654" i="119"/>
  <c r="E654" i="119"/>
  <c r="D654" i="119"/>
  <c r="C654" i="119"/>
  <c r="B654" i="119"/>
  <c r="I653" i="119"/>
  <c r="H653" i="119"/>
  <c r="G653" i="119"/>
  <c r="F653" i="119"/>
  <c r="E653" i="119"/>
  <c r="D653" i="119"/>
  <c r="C653" i="119"/>
  <c r="B653" i="119"/>
  <c r="H643" i="119"/>
  <c r="G643" i="119"/>
  <c r="F643" i="119"/>
  <c r="E643" i="119"/>
  <c r="D643" i="119"/>
  <c r="C643" i="119"/>
  <c r="B643" i="119"/>
  <c r="I642" i="119"/>
  <c r="H642" i="119"/>
  <c r="G642" i="119"/>
  <c r="F642" i="119"/>
  <c r="E642" i="119"/>
  <c r="D642" i="119"/>
  <c r="C642" i="119"/>
  <c r="B642" i="119"/>
  <c r="H632" i="119"/>
  <c r="G632" i="119"/>
  <c r="F632" i="119"/>
  <c r="E632" i="119"/>
  <c r="D632" i="119"/>
  <c r="C632" i="119"/>
  <c r="B632" i="119"/>
  <c r="I631" i="119"/>
  <c r="H631" i="119"/>
  <c r="G631" i="119"/>
  <c r="F631" i="119"/>
  <c r="E631" i="119"/>
  <c r="D631" i="119"/>
  <c r="C631" i="119"/>
  <c r="B631" i="119"/>
  <c r="H621" i="119"/>
  <c r="G621" i="119"/>
  <c r="F621" i="119"/>
  <c r="E621" i="119"/>
  <c r="D621" i="119"/>
  <c r="C621" i="119"/>
  <c r="B621" i="119"/>
  <c r="I620" i="119"/>
  <c r="H620" i="119"/>
  <c r="G620" i="119"/>
  <c r="F620" i="119"/>
  <c r="E620" i="119"/>
  <c r="D620" i="119"/>
  <c r="C620" i="119"/>
  <c r="B620" i="119"/>
  <c r="H610" i="119"/>
  <c r="G610" i="119"/>
  <c r="F610" i="119"/>
  <c r="E610" i="119"/>
  <c r="D610" i="119"/>
  <c r="C610" i="119"/>
  <c r="B610" i="119"/>
  <c r="I609" i="119"/>
  <c r="H609" i="119"/>
  <c r="G609" i="119"/>
  <c r="F609" i="119"/>
  <c r="E609" i="119"/>
  <c r="D609" i="119"/>
  <c r="C609" i="119"/>
  <c r="B609" i="119"/>
  <c r="H599" i="119"/>
  <c r="G599" i="119"/>
  <c r="F599" i="119"/>
  <c r="E599" i="119"/>
  <c r="D599" i="119"/>
  <c r="C599" i="119"/>
  <c r="B599" i="119"/>
  <c r="I598" i="119"/>
  <c r="H598" i="119"/>
  <c r="G598" i="119"/>
  <c r="F598" i="119"/>
  <c r="E598" i="119"/>
  <c r="D598" i="119"/>
  <c r="C598" i="119"/>
  <c r="B598" i="119"/>
  <c r="H588" i="119"/>
  <c r="G588" i="119"/>
  <c r="F588" i="119"/>
  <c r="E588" i="119"/>
  <c r="D588" i="119"/>
  <c r="C588" i="119"/>
  <c r="B588" i="119"/>
  <c r="I587" i="119"/>
  <c r="H587" i="119"/>
  <c r="G587" i="119"/>
  <c r="F587" i="119"/>
  <c r="E587" i="119"/>
  <c r="D587" i="119"/>
  <c r="C587" i="119"/>
  <c r="B587" i="119"/>
  <c r="H577" i="119"/>
  <c r="G577" i="119"/>
  <c r="F577" i="119"/>
  <c r="E577" i="119"/>
  <c r="D577" i="119"/>
  <c r="C577" i="119"/>
  <c r="B577" i="119"/>
  <c r="I576" i="119"/>
  <c r="H576" i="119"/>
  <c r="G576" i="119"/>
  <c r="F576" i="119"/>
  <c r="E576" i="119"/>
  <c r="D576" i="119"/>
  <c r="C576" i="119"/>
  <c r="B576" i="119"/>
  <c r="H566" i="119"/>
  <c r="G566" i="119"/>
  <c r="F566" i="119"/>
  <c r="E566" i="119"/>
  <c r="D566" i="119"/>
  <c r="C566" i="119"/>
  <c r="B566" i="119"/>
  <c r="I565" i="119"/>
  <c r="H565" i="119"/>
  <c r="G565" i="119"/>
  <c r="F565" i="119"/>
  <c r="E565" i="119"/>
  <c r="D565" i="119"/>
  <c r="C565" i="119"/>
  <c r="B565" i="119"/>
  <c r="H555" i="119"/>
  <c r="G555" i="119"/>
  <c r="F555" i="119"/>
  <c r="E555" i="119"/>
  <c r="D555" i="119"/>
  <c r="C555" i="119"/>
  <c r="B555" i="119"/>
  <c r="I554" i="119"/>
  <c r="H554" i="119"/>
  <c r="G554" i="119"/>
  <c r="F554" i="119"/>
  <c r="E554" i="119"/>
  <c r="D554" i="119"/>
  <c r="C554" i="119"/>
  <c r="B554" i="119"/>
  <c r="H544" i="119"/>
  <c r="G544" i="119"/>
  <c r="F544" i="119"/>
  <c r="E544" i="119"/>
  <c r="D544" i="119"/>
  <c r="C544" i="119"/>
  <c r="B544" i="119"/>
  <c r="I543" i="119"/>
  <c r="H543" i="119"/>
  <c r="G543" i="119"/>
  <c r="F543" i="119"/>
  <c r="E543" i="119"/>
  <c r="D543" i="119"/>
  <c r="C543" i="119"/>
  <c r="B543" i="119"/>
  <c r="H533" i="119"/>
  <c r="G533" i="119"/>
  <c r="F533" i="119"/>
  <c r="E533" i="119"/>
  <c r="D533" i="119"/>
  <c r="C533" i="119"/>
  <c r="B533" i="119"/>
  <c r="I532" i="119"/>
  <c r="H532" i="119"/>
  <c r="G532" i="119"/>
  <c r="F532" i="119"/>
  <c r="E532" i="119"/>
  <c r="D532" i="119"/>
  <c r="C532" i="119"/>
  <c r="B532" i="119"/>
  <c r="H522" i="119"/>
  <c r="G522" i="119"/>
  <c r="F522" i="119"/>
  <c r="E522" i="119"/>
  <c r="D522" i="119"/>
  <c r="C522" i="119"/>
  <c r="B522" i="119"/>
  <c r="I521" i="119"/>
  <c r="H521" i="119"/>
  <c r="G521" i="119"/>
  <c r="F521" i="119"/>
  <c r="E521" i="119"/>
  <c r="D521" i="119"/>
  <c r="C521" i="119"/>
  <c r="B521" i="119"/>
  <c r="H511" i="119"/>
  <c r="G511" i="119"/>
  <c r="F511" i="119"/>
  <c r="E511" i="119"/>
  <c r="D511" i="119"/>
  <c r="C511" i="119"/>
  <c r="B511" i="119"/>
  <c r="I510" i="119"/>
  <c r="H510" i="119"/>
  <c r="G510" i="119"/>
  <c r="F510" i="119"/>
  <c r="E510" i="119"/>
  <c r="D510" i="119"/>
  <c r="C510" i="119"/>
  <c r="B510" i="119"/>
  <c r="H500" i="119"/>
  <c r="G500" i="119"/>
  <c r="F500" i="119"/>
  <c r="E500" i="119"/>
  <c r="D500" i="119"/>
  <c r="C500" i="119"/>
  <c r="B500" i="119"/>
  <c r="I499" i="119"/>
  <c r="H499" i="119"/>
  <c r="G499" i="119"/>
  <c r="F499" i="119"/>
  <c r="E499" i="119"/>
  <c r="D499" i="119"/>
  <c r="C499" i="119"/>
  <c r="B499" i="119"/>
  <c r="H489" i="119"/>
  <c r="G489" i="119"/>
  <c r="F489" i="119"/>
  <c r="E489" i="119"/>
  <c r="D489" i="119"/>
  <c r="C489" i="119"/>
  <c r="B489" i="119"/>
  <c r="I488" i="119"/>
  <c r="H488" i="119"/>
  <c r="G488" i="119"/>
  <c r="F488" i="119"/>
  <c r="E488" i="119"/>
  <c r="D488" i="119"/>
  <c r="C488" i="119"/>
  <c r="B488" i="119"/>
  <c r="H478" i="119"/>
  <c r="G478" i="119"/>
  <c r="F478" i="119"/>
  <c r="E478" i="119"/>
  <c r="D478" i="119"/>
  <c r="C478" i="119"/>
  <c r="B478" i="119"/>
  <c r="I477" i="119"/>
  <c r="H477" i="119"/>
  <c r="G477" i="119"/>
  <c r="F477" i="119"/>
  <c r="E477" i="119"/>
  <c r="D477" i="119"/>
  <c r="C477" i="119"/>
  <c r="B477" i="119"/>
  <c r="H467" i="119"/>
  <c r="G467" i="119"/>
  <c r="F467" i="119"/>
  <c r="E467" i="119"/>
  <c r="D467" i="119"/>
  <c r="C467" i="119"/>
  <c r="B467" i="119"/>
  <c r="I466" i="119"/>
  <c r="H466" i="119"/>
  <c r="G466" i="119"/>
  <c r="F466" i="119"/>
  <c r="E466" i="119"/>
  <c r="D466" i="119"/>
  <c r="C466" i="119"/>
  <c r="B466" i="119"/>
  <c r="H456" i="119"/>
  <c r="G456" i="119"/>
  <c r="F456" i="119"/>
  <c r="E456" i="119"/>
  <c r="D456" i="119"/>
  <c r="C456" i="119"/>
  <c r="B456" i="119"/>
  <c r="I455" i="119"/>
  <c r="H455" i="119"/>
  <c r="G455" i="119"/>
  <c r="F455" i="119"/>
  <c r="E455" i="119"/>
  <c r="D455" i="119"/>
  <c r="C455" i="119"/>
  <c r="B455" i="119"/>
  <c r="H445" i="119"/>
  <c r="G445" i="119"/>
  <c r="F445" i="119"/>
  <c r="E445" i="119"/>
  <c r="D445" i="119"/>
  <c r="C445" i="119"/>
  <c r="B445" i="119"/>
  <c r="I444" i="119"/>
  <c r="H444" i="119"/>
  <c r="G444" i="119"/>
  <c r="F444" i="119"/>
  <c r="E444" i="119"/>
  <c r="D444" i="119"/>
  <c r="C444" i="119"/>
  <c r="B444" i="119"/>
  <c r="H434" i="119"/>
  <c r="G434" i="119"/>
  <c r="F434" i="119"/>
  <c r="E434" i="119"/>
  <c r="D434" i="119"/>
  <c r="C434" i="119"/>
  <c r="B434" i="119"/>
  <c r="I433" i="119"/>
  <c r="H433" i="119"/>
  <c r="G433" i="119"/>
  <c r="F433" i="119"/>
  <c r="E433" i="119"/>
  <c r="D433" i="119"/>
  <c r="C433" i="119"/>
  <c r="B433" i="119"/>
  <c r="H423" i="119"/>
  <c r="G423" i="119"/>
  <c r="F423" i="119"/>
  <c r="E423" i="119"/>
  <c r="D423" i="119"/>
  <c r="C423" i="119"/>
  <c r="B423" i="119"/>
  <c r="I422" i="119"/>
  <c r="H422" i="119"/>
  <c r="G422" i="119"/>
  <c r="F422" i="119"/>
  <c r="E422" i="119"/>
  <c r="D422" i="119"/>
  <c r="C422" i="119"/>
  <c r="B422" i="119"/>
  <c r="H412" i="119"/>
  <c r="G412" i="119"/>
  <c r="F412" i="119"/>
  <c r="E412" i="119"/>
  <c r="D412" i="119"/>
  <c r="C412" i="119"/>
  <c r="B412" i="119"/>
  <c r="I411" i="119"/>
  <c r="H411" i="119"/>
  <c r="G411" i="119"/>
  <c r="F411" i="119"/>
  <c r="E411" i="119"/>
  <c r="D411" i="119"/>
  <c r="C411" i="119"/>
  <c r="B411" i="119"/>
  <c r="H401" i="119"/>
  <c r="G401" i="119"/>
  <c r="F401" i="119"/>
  <c r="E401" i="119"/>
  <c r="D401" i="119"/>
  <c r="C401" i="119"/>
  <c r="B401" i="119"/>
  <c r="I400" i="119"/>
  <c r="H400" i="119"/>
  <c r="G400" i="119"/>
  <c r="F400" i="119"/>
  <c r="E400" i="119"/>
  <c r="D400" i="119"/>
  <c r="C400" i="119"/>
  <c r="B400" i="119"/>
  <c r="H390" i="119"/>
  <c r="G390" i="119"/>
  <c r="F390" i="119"/>
  <c r="E390" i="119"/>
  <c r="D390" i="119"/>
  <c r="C390" i="119"/>
  <c r="B390" i="119"/>
  <c r="I389" i="119"/>
  <c r="H389" i="119"/>
  <c r="G389" i="119"/>
  <c r="F389" i="119"/>
  <c r="E389" i="119"/>
  <c r="D389" i="119"/>
  <c r="C389" i="119"/>
  <c r="B389" i="119"/>
  <c r="H379" i="119"/>
  <c r="G379" i="119"/>
  <c r="F379" i="119"/>
  <c r="E379" i="119"/>
  <c r="D379" i="119"/>
  <c r="C379" i="119"/>
  <c r="B379" i="119"/>
  <c r="I378" i="119"/>
  <c r="H378" i="119"/>
  <c r="G378" i="119"/>
  <c r="F378" i="119"/>
  <c r="E378" i="119"/>
  <c r="D378" i="119"/>
  <c r="C378" i="119"/>
  <c r="B378" i="119"/>
  <c r="H368" i="119"/>
  <c r="G368" i="119"/>
  <c r="F368" i="119"/>
  <c r="E368" i="119"/>
  <c r="D368" i="119"/>
  <c r="C368" i="119"/>
  <c r="B368" i="119"/>
  <c r="I367" i="119"/>
  <c r="H367" i="119"/>
  <c r="G367" i="119"/>
  <c r="F367" i="119"/>
  <c r="E367" i="119"/>
  <c r="D367" i="119"/>
  <c r="C367" i="119"/>
  <c r="B367" i="119"/>
  <c r="H357" i="119"/>
  <c r="G357" i="119"/>
  <c r="F357" i="119"/>
  <c r="E357" i="119"/>
  <c r="D357" i="119"/>
  <c r="C357" i="119"/>
  <c r="B357" i="119"/>
  <c r="I356" i="119"/>
  <c r="H356" i="119"/>
  <c r="G356" i="119"/>
  <c r="F356" i="119"/>
  <c r="E356" i="119"/>
  <c r="D356" i="119"/>
  <c r="C356" i="119"/>
  <c r="B356" i="119"/>
  <c r="H346" i="119"/>
  <c r="G346" i="119"/>
  <c r="F346" i="119"/>
  <c r="E346" i="119"/>
  <c r="D346" i="119"/>
  <c r="C346" i="119"/>
  <c r="B346" i="119"/>
  <c r="I345" i="119"/>
  <c r="H345" i="119"/>
  <c r="G345" i="119"/>
  <c r="F345" i="119"/>
  <c r="E345" i="119"/>
  <c r="D345" i="119"/>
  <c r="C345" i="119"/>
  <c r="B345" i="119"/>
  <c r="H335" i="119"/>
  <c r="G335" i="119"/>
  <c r="F335" i="119"/>
  <c r="E335" i="119"/>
  <c r="D335" i="119"/>
  <c r="C335" i="119"/>
  <c r="B335" i="119"/>
  <c r="I334" i="119"/>
  <c r="H334" i="119"/>
  <c r="G334" i="119"/>
  <c r="F334" i="119"/>
  <c r="E334" i="119"/>
  <c r="D334" i="119"/>
  <c r="C334" i="119"/>
  <c r="B334" i="119"/>
  <c r="H324" i="119"/>
  <c r="G324" i="119"/>
  <c r="F324" i="119"/>
  <c r="E324" i="119"/>
  <c r="D324" i="119"/>
  <c r="C324" i="119"/>
  <c r="B324" i="119"/>
  <c r="I323" i="119"/>
  <c r="H323" i="119"/>
  <c r="G323" i="119"/>
  <c r="F323" i="119"/>
  <c r="E323" i="119"/>
  <c r="D323" i="119"/>
  <c r="C323" i="119"/>
  <c r="B323" i="119"/>
  <c r="H313" i="119"/>
  <c r="G313" i="119"/>
  <c r="F313" i="119"/>
  <c r="E313" i="119"/>
  <c r="D313" i="119"/>
  <c r="C313" i="119"/>
  <c r="B313" i="119"/>
  <c r="I312" i="119"/>
  <c r="H312" i="119"/>
  <c r="G312" i="119"/>
  <c r="F312" i="119"/>
  <c r="E312" i="119"/>
  <c r="D312" i="119"/>
  <c r="C312" i="119"/>
  <c r="B312" i="119"/>
  <c r="H302" i="119"/>
  <c r="G302" i="119"/>
  <c r="F302" i="119"/>
  <c r="E302" i="119"/>
  <c r="D302" i="119"/>
  <c r="C302" i="119"/>
  <c r="B302" i="119"/>
  <c r="I301" i="119"/>
  <c r="H301" i="119"/>
  <c r="G301" i="119"/>
  <c r="F301" i="119"/>
  <c r="E301" i="119"/>
  <c r="D301" i="119"/>
  <c r="C301" i="119"/>
  <c r="B301" i="119"/>
  <c r="H291" i="119"/>
  <c r="G291" i="119"/>
  <c r="F291" i="119"/>
  <c r="E291" i="119"/>
  <c r="D291" i="119"/>
  <c r="C291" i="119"/>
  <c r="B291" i="119"/>
  <c r="I290" i="119"/>
  <c r="H290" i="119"/>
  <c r="G290" i="119"/>
  <c r="F290" i="119"/>
  <c r="E290" i="119"/>
  <c r="D290" i="119"/>
  <c r="C290" i="119"/>
  <c r="B290" i="119"/>
  <c r="H280" i="119"/>
  <c r="G280" i="119"/>
  <c r="F280" i="119"/>
  <c r="E280" i="119"/>
  <c r="D280" i="119"/>
  <c r="C280" i="119"/>
  <c r="B280" i="119"/>
  <c r="I279" i="119"/>
  <c r="H279" i="119"/>
  <c r="G279" i="119"/>
  <c r="F279" i="119"/>
  <c r="E279" i="119"/>
  <c r="D279" i="119"/>
  <c r="C279" i="119"/>
  <c r="B279" i="119"/>
  <c r="H269" i="119"/>
  <c r="G269" i="119"/>
  <c r="F269" i="119"/>
  <c r="E269" i="119"/>
  <c r="D269" i="119"/>
  <c r="C269" i="119"/>
  <c r="B269" i="119"/>
  <c r="I268" i="119"/>
  <c r="H268" i="119"/>
  <c r="G268" i="119"/>
  <c r="F268" i="119"/>
  <c r="E268" i="119"/>
  <c r="D268" i="119"/>
  <c r="C268" i="119"/>
  <c r="B268" i="119"/>
  <c r="H258" i="119"/>
  <c r="G258" i="119"/>
  <c r="F258" i="119"/>
  <c r="E258" i="119"/>
  <c r="D258" i="119"/>
  <c r="C258" i="119"/>
  <c r="B258" i="119"/>
  <c r="I257" i="119"/>
  <c r="H257" i="119"/>
  <c r="G257" i="119"/>
  <c r="F257" i="119"/>
  <c r="E257" i="119"/>
  <c r="D257" i="119"/>
  <c r="C257" i="119"/>
  <c r="B257" i="119"/>
  <c r="H247" i="119"/>
  <c r="G247" i="119"/>
  <c r="F247" i="119"/>
  <c r="E247" i="119"/>
  <c r="D247" i="119"/>
  <c r="C247" i="119"/>
  <c r="B247" i="119"/>
  <c r="I246" i="119"/>
  <c r="H246" i="119"/>
  <c r="G246" i="119"/>
  <c r="F246" i="119"/>
  <c r="E246" i="119"/>
  <c r="D246" i="119"/>
  <c r="C246" i="119"/>
  <c r="B246" i="119"/>
  <c r="H236" i="119"/>
  <c r="G236" i="119"/>
  <c r="F236" i="119"/>
  <c r="E236" i="119"/>
  <c r="D236" i="119"/>
  <c r="C236" i="119"/>
  <c r="B236" i="119"/>
  <c r="I235" i="119"/>
  <c r="H235" i="119"/>
  <c r="G235" i="119"/>
  <c r="F235" i="119"/>
  <c r="E235" i="119"/>
  <c r="D235" i="119"/>
  <c r="C235" i="119"/>
  <c r="B235" i="119"/>
  <c r="H225" i="119"/>
  <c r="G225" i="119"/>
  <c r="F225" i="119"/>
  <c r="E225" i="119"/>
  <c r="D225" i="119"/>
  <c r="C225" i="119"/>
  <c r="B225" i="119"/>
  <c r="I224" i="119"/>
  <c r="H224" i="119"/>
  <c r="G224" i="119"/>
  <c r="F224" i="119"/>
  <c r="E224" i="119"/>
  <c r="D224" i="119"/>
  <c r="C224" i="119"/>
  <c r="B224" i="119"/>
  <c r="H214" i="119"/>
  <c r="G214" i="119"/>
  <c r="F214" i="119"/>
  <c r="E214" i="119"/>
  <c r="D214" i="119"/>
  <c r="C214" i="119"/>
  <c r="B214" i="119"/>
  <c r="I213" i="119"/>
  <c r="H213" i="119"/>
  <c r="G213" i="119"/>
  <c r="F213" i="119"/>
  <c r="E213" i="119"/>
  <c r="D213" i="119"/>
  <c r="C213" i="119"/>
  <c r="B213" i="119"/>
  <c r="H203" i="119"/>
  <c r="G203" i="119"/>
  <c r="F203" i="119"/>
  <c r="E203" i="119"/>
  <c r="D203" i="119"/>
  <c r="C203" i="119"/>
  <c r="B203" i="119"/>
  <c r="I202" i="119"/>
  <c r="H202" i="119"/>
  <c r="G202" i="119"/>
  <c r="F202" i="119"/>
  <c r="E202" i="119"/>
  <c r="D202" i="119"/>
  <c r="C202" i="119"/>
  <c r="B202" i="119"/>
  <c r="H192" i="119"/>
  <c r="G192" i="119"/>
  <c r="F192" i="119"/>
  <c r="E192" i="119"/>
  <c r="D192" i="119"/>
  <c r="C192" i="119"/>
  <c r="B192" i="119"/>
  <c r="I191" i="119"/>
  <c r="H191" i="119"/>
  <c r="G191" i="119"/>
  <c r="F191" i="119"/>
  <c r="E191" i="119"/>
  <c r="D191" i="119"/>
  <c r="C191" i="119"/>
  <c r="B191" i="119"/>
  <c r="H181" i="119"/>
  <c r="G181" i="119"/>
  <c r="F181" i="119"/>
  <c r="E181" i="119"/>
  <c r="D181" i="119"/>
  <c r="C181" i="119"/>
  <c r="B181" i="119"/>
  <c r="I180" i="119"/>
  <c r="H180" i="119"/>
  <c r="G180" i="119"/>
  <c r="F180" i="119"/>
  <c r="E180" i="119"/>
  <c r="D180" i="119"/>
  <c r="C180" i="119"/>
  <c r="B180" i="119"/>
  <c r="H170" i="119"/>
  <c r="G170" i="119"/>
  <c r="F170" i="119"/>
  <c r="E170" i="119"/>
  <c r="D170" i="119"/>
  <c r="C170" i="119"/>
  <c r="B170" i="119"/>
  <c r="I169" i="119"/>
  <c r="H169" i="119"/>
  <c r="G169" i="119"/>
  <c r="F169" i="119"/>
  <c r="E169" i="119"/>
  <c r="D169" i="119"/>
  <c r="C169" i="119"/>
  <c r="B169" i="119"/>
  <c r="H159" i="119"/>
  <c r="G159" i="119"/>
  <c r="F159" i="119"/>
  <c r="E159" i="119"/>
  <c r="D159" i="119"/>
  <c r="C159" i="119"/>
  <c r="B159" i="119"/>
  <c r="I158" i="119"/>
  <c r="H158" i="119"/>
  <c r="G158" i="119"/>
  <c r="F158" i="119"/>
  <c r="E158" i="119"/>
  <c r="D158" i="119"/>
  <c r="C158" i="119"/>
  <c r="B158" i="119"/>
  <c r="H148" i="119"/>
  <c r="G148" i="119"/>
  <c r="F148" i="119"/>
  <c r="E148" i="119"/>
  <c r="D148" i="119"/>
  <c r="C148" i="119"/>
  <c r="B148" i="119"/>
  <c r="I147" i="119"/>
  <c r="H147" i="119"/>
  <c r="G147" i="119"/>
  <c r="F147" i="119"/>
  <c r="E147" i="119"/>
  <c r="D147" i="119"/>
  <c r="C147" i="119"/>
  <c r="B147" i="119"/>
  <c r="H137" i="119"/>
  <c r="G137" i="119"/>
  <c r="F137" i="119"/>
  <c r="E137" i="119"/>
  <c r="D137" i="119"/>
  <c r="C137" i="119"/>
  <c r="B137" i="119"/>
  <c r="I136" i="119"/>
  <c r="H136" i="119"/>
  <c r="G136" i="119"/>
  <c r="F136" i="119"/>
  <c r="E136" i="119"/>
  <c r="D136" i="119"/>
  <c r="C136" i="119"/>
  <c r="B136" i="119"/>
  <c r="H126" i="119"/>
  <c r="G126" i="119"/>
  <c r="F126" i="119"/>
  <c r="E126" i="119"/>
  <c r="D126" i="119"/>
  <c r="C126" i="119"/>
  <c r="B126" i="119"/>
  <c r="I125" i="119"/>
  <c r="H125" i="119"/>
  <c r="G125" i="119"/>
  <c r="F125" i="119"/>
  <c r="E125" i="119"/>
  <c r="D125" i="119"/>
  <c r="C125" i="119"/>
  <c r="B125" i="119"/>
  <c r="H115" i="119"/>
  <c r="G115" i="119"/>
  <c r="F115" i="119"/>
  <c r="E115" i="119"/>
  <c r="D115" i="119"/>
  <c r="C115" i="119"/>
  <c r="B115" i="119"/>
  <c r="I114" i="119"/>
  <c r="H114" i="119"/>
  <c r="G114" i="119"/>
  <c r="F114" i="119"/>
  <c r="E114" i="119"/>
  <c r="D114" i="119"/>
  <c r="C114" i="119"/>
  <c r="B114" i="119"/>
  <c r="H104" i="119"/>
  <c r="G104" i="119"/>
  <c r="F104" i="119"/>
  <c r="E104" i="119"/>
  <c r="D104" i="119"/>
  <c r="C104" i="119"/>
  <c r="B104" i="119"/>
  <c r="I103" i="119"/>
  <c r="H103" i="119"/>
  <c r="G103" i="119"/>
  <c r="F103" i="119"/>
  <c r="E103" i="119"/>
  <c r="D103" i="119"/>
  <c r="C103" i="119"/>
  <c r="B103" i="119"/>
  <c r="H93" i="119"/>
  <c r="G93" i="119"/>
  <c r="F93" i="119"/>
  <c r="E93" i="119"/>
  <c r="D93" i="119"/>
  <c r="C93" i="119"/>
  <c r="B93" i="119"/>
  <c r="I92" i="119"/>
  <c r="H92" i="119"/>
  <c r="G92" i="119"/>
  <c r="F92" i="119"/>
  <c r="E92" i="119"/>
  <c r="D92" i="119"/>
  <c r="C92" i="119"/>
  <c r="B92" i="119"/>
  <c r="H82" i="119"/>
  <c r="G82" i="119"/>
  <c r="F82" i="119"/>
  <c r="E82" i="119"/>
  <c r="D82" i="119"/>
  <c r="C82" i="119"/>
  <c r="B82" i="119"/>
  <c r="I81" i="119"/>
  <c r="H81" i="119"/>
  <c r="G81" i="119"/>
  <c r="F81" i="119"/>
  <c r="E81" i="119"/>
  <c r="D81" i="119"/>
  <c r="C81" i="119"/>
  <c r="B81" i="119"/>
  <c r="H71" i="119"/>
  <c r="G71" i="119"/>
  <c r="F71" i="119"/>
  <c r="E71" i="119"/>
  <c r="D71" i="119"/>
  <c r="C71" i="119"/>
  <c r="B71" i="119"/>
  <c r="I70" i="119"/>
  <c r="H70" i="119"/>
  <c r="G70" i="119"/>
  <c r="F70" i="119"/>
  <c r="E70" i="119"/>
  <c r="D70" i="119"/>
  <c r="C70" i="119"/>
  <c r="B70" i="119"/>
  <c r="H60" i="119"/>
  <c r="G60" i="119"/>
  <c r="F60" i="119"/>
  <c r="E60" i="119"/>
  <c r="D60" i="119"/>
  <c r="C60" i="119"/>
  <c r="B60" i="119"/>
  <c r="I59" i="119"/>
  <c r="H59" i="119"/>
  <c r="G59" i="119"/>
  <c r="F59" i="119"/>
  <c r="E59" i="119"/>
  <c r="D59" i="119"/>
  <c r="C59" i="119"/>
  <c r="B59" i="119"/>
  <c r="H49" i="119"/>
  <c r="G49" i="119"/>
  <c r="F49" i="119"/>
  <c r="E49" i="119"/>
  <c r="D49" i="119"/>
  <c r="C49" i="119"/>
  <c r="B49" i="119"/>
  <c r="I48" i="119"/>
  <c r="H48" i="119"/>
  <c r="G48" i="119"/>
  <c r="F48" i="119"/>
  <c r="E48" i="119"/>
  <c r="D48" i="119"/>
  <c r="C48" i="119"/>
  <c r="B48" i="119"/>
  <c r="H38" i="119"/>
  <c r="G38" i="119"/>
  <c r="F38" i="119"/>
  <c r="E38" i="119"/>
  <c r="D38" i="119"/>
  <c r="C38" i="119"/>
  <c r="B38" i="119"/>
  <c r="I37" i="119"/>
  <c r="H37" i="119"/>
  <c r="G37" i="119"/>
  <c r="F37" i="119"/>
  <c r="E37" i="119"/>
  <c r="D37" i="119"/>
  <c r="C37" i="119"/>
  <c r="B37" i="119"/>
  <c r="H27" i="119"/>
  <c r="G27" i="119"/>
  <c r="F27" i="119"/>
  <c r="E27" i="119"/>
  <c r="D27" i="119"/>
  <c r="C27" i="119"/>
  <c r="B27" i="119"/>
  <c r="I26" i="119"/>
  <c r="H26" i="119"/>
  <c r="G26" i="119"/>
  <c r="F26" i="119"/>
  <c r="E26" i="119"/>
  <c r="D26" i="119"/>
  <c r="C26" i="119"/>
  <c r="B26" i="119"/>
  <c r="H16" i="119"/>
  <c r="G16" i="119"/>
  <c r="F16" i="119"/>
  <c r="E16" i="119"/>
  <c r="D16" i="119"/>
  <c r="C16" i="119"/>
  <c r="B16" i="119"/>
  <c r="I15" i="119"/>
  <c r="H15" i="119"/>
  <c r="G15" i="119"/>
  <c r="F15" i="119"/>
  <c r="E15" i="119"/>
  <c r="D15" i="119"/>
  <c r="C15" i="119"/>
  <c r="B15" i="119"/>
  <c r="B13" i="119"/>
  <c r="H5" i="119"/>
  <c r="G5" i="119"/>
  <c r="F5" i="119"/>
  <c r="E5" i="119"/>
  <c r="D5" i="119"/>
  <c r="C5" i="119"/>
  <c r="B5" i="119"/>
  <c r="I4" i="119"/>
  <c r="H4" i="119"/>
  <c r="G4" i="119"/>
  <c r="F4" i="119"/>
  <c r="E4" i="119"/>
  <c r="D4" i="119"/>
  <c r="C4" i="119"/>
  <c r="B4" i="119"/>
  <c r="C1" i="119"/>
  <c r="B6" i="119" s="1"/>
  <c r="H1204" i="118"/>
  <c r="G1204" i="118"/>
  <c r="F1204" i="118"/>
  <c r="E1204" i="118"/>
  <c r="D1204" i="118"/>
  <c r="C1204" i="118"/>
  <c r="B1204" i="118"/>
  <c r="I1203" i="118"/>
  <c r="H1203" i="118"/>
  <c r="G1203" i="118"/>
  <c r="F1203" i="118"/>
  <c r="E1203" i="118"/>
  <c r="D1203" i="118"/>
  <c r="C1203" i="118"/>
  <c r="B1203" i="118"/>
  <c r="H1193" i="118"/>
  <c r="G1193" i="118"/>
  <c r="F1193" i="118"/>
  <c r="E1193" i="118"/>
  <c r="D1193" i="118"/>
  <c r="C1193" i="118"/>
  <c r="B1193" i="118"/>
  <c r="I1192" i="118"/>
  <c r="H1192" i="118"/>
  <c r="G1192" i="118"/>
  <c r="F1192" i="118"/>
  <c r="E1192" i="118"/>
  <c r="D1192" i="118"/>
  <c r="C1192" i="118"/>
  <c r="B1192" i="118"/>
  <c r="H1182" i="118"/>
  <c r="G1182" i="118"/>
  <c r="F1182" i="118"/>
  <c r="E1182" i="118"/>
  <c r="D1182" i="118"/>
  <c r="C1182" i="118"/>
  <c r="B1182" i="118"/>
  <c r="I1181" i="118"/>
  <c r="H1181" i="118"/>
  <c r="G1181" i="118"/>
  <c r="F1181" i="118"/>
  <c r="E1181" i="118"/>
  <c r="D1181" i="118"/>
  <c r="C1181" i="118"/>
  <c r="B1181" i="118"/>
  <c r="H1171" i="118"/>
  <c r="G1171" i="118"/>
  <c r="F1171" i="118"/>
  <c r="E1171" i="118"/>
  <c r="D1171" i="118"/>
  <c r="C1171" i="118"/>
  <c r="B1171" i="118"/>
  <c r="I1170" i="118"/>
  <c r="H1170" i="118"/>
  <c r="G1170" i="118"/>
  <c r="F1170" i="118"/>
  <c r="E1170" i="118"/>
  <c r="D1170" i="118"/>
  <c r="C1170" i="118"/>
  <c r="B1170" i="118"/>
  <c r="H1160" i="118"/>
  <c r="G1160" i="118"/>
  <c r="F1160" i="118"/>
  <c r="E1160" i="118"/>
  <c r="D1160" i="118"/>
  <c r="C1160" i="118"/>
  <c r="B1160" i="118"/>
  <c r="I1159" i="118"/>
  <c r="H1159" i="118"/>
  <c r="G1159" i="118"/>
  <c r="F1159" i="118"/>
  <c r="E1159" i="118"/>
  <c r="D1159" i="118"/>
  <c r="C1159" i="118"/>
  <c r="B1159" i="118"/>
  <c r="H1149" i="118"/>
  <c r="G1149" i="118"/>
  <c r="F1149" i="118"/>
  <c r="E1149" i="118"/>
  <c r="D1149" i="118"/>
  <c r="C1149" i="118"/>
  <c r="B1149" i="118"/>
  <c r="I1148" i="118"/>
  <c r="H1148" i="118"/>
  <c r="G1148" i="118"/>
  <c r="F1148" i="118"/>
  <c r="E1148" i="118"/>
  <c r="D1148" i="118"/>
  <c r="C1148" i="118"/>
  <c r="B1148" i="118"/>
  <c r="H1138" i="118"/>
  <c r="G1138" i="118"/>
  <c r="F1138" i="118"/>
  <c r="E1138" i="118"/>
  <c r="D1138" i="118"/>
  <c r="C1138" i="118"/>
  <c r="B1138" i="118"/>
  <c r="I1137" i="118"/>
  <c r="H1137" i="118"/>
  <c r="G1137" i="118"/>
  <c r="F1137" i="118"/>
  <c r="E1137" i="118"/>
  <c r="D1137" i="118"/>
  <c r="C1137" i="118"/>
  <c r="B1137" i="118"/>
  <c r="H1127" i="118"/>
  <c r="G1127" i="118"/>
  <c r="F1127" i="118"/>
  <c r="E1127" i="118"/>
  <c r="D1127" i="118"/>
  <c r="C1127" i="118"/>
  <c r="B1127" i="118"/>
  <c r="I1126" i="118"/>
  <c r="H1126" i="118"/>
  <c r="G1126" i="118"/>
  <c r="F1126" i="118"/>
  <c r="E1126" i="118"/>
  <c r="D1126" i="118"/>
  <c r="C1126" i="118"/>
  <c r="B1126" i="118"/>
  <c r="H1116" i="118"/>
  <c r="G1116" i="118"/>
  <c r="F1116" i="118"/>
  <c r="E1116" i="118"/>
  <c r="D1116" i="118"/>
  <c r="C1116" i="118"/>
  <c r="B1116" i="118"/>
  <c r="I1115" i="118"/>
  <c r="H1115" i="118"/>
  <c r="G1115" i="118"/>
  <c r="F1115" i="118"/>
  <c r="E1115" i="118"/>
  <c r="D1115" i="118"/>
  <c r="C1115" i="118"/>
  <c r="B1115" i="118"/>
  <c r="H1105" i="118"/>
  <c r="G1105" i="118"/>
  <c r="F1105" i="118"/>
  <c r="E1105" i="118"/>
  <c r="D1105" i="118"/>
  <c r="C1105" i="118"/>
  <c r="B1105" i="118"/>
  <c r="I1104" i="118"/>
  <c r="H1104" i="118"/>
  <c r="G1104" i="118"/>
  <c r="F1104" i="118"/>
  <c r="E1104" i="118"/>
  <c r="D1104" i="118"/>
  <c r="C1104" i="118"/>
  <c r="B1104" i="118"/>
  <c r="H1094" i="118"/>
  <c r="G1094" i="118"/>
  <c r="F1094" i="118"/>
  <c r="E1094" i="118"/>
  <c r="D1094" i="118"/>
  <c r="C1094" i="118"/>
  <c r="B1094" i="118"/>
  <c r="I1093" i="118"/>
  <c r="H1093" i="118"/>
  <c r="G1093" i="118"/>
  <c r="F1093" i="118"/>
  <c r="E1093" i="118"/>
  <c r="D1093" i="118"/>
  <c r="C1093" i="118"/>
  <c r="B1093" i="118"/>
  <c r="H1083" i="118"/>
  <c r="G1083" i="118"/>
  <c r="F1083" i="118"/>
  <c r="E1083" i="118"/>
  <c r="D1083" i="118"/>
  <c r="C1083" i="118"/>
  <c r="B1083" i="118"/>
  <c r="I1082" i="118"/>
  <c r="H1082" i="118"/>
  <c r="G1082" i="118"/>
  <c r="F1082" i="118"/>
  <c r="E1082" i="118"/>
  <c r="D1082" i="118"/>
  <c r="C1082" i="118"/>
  <c r="B1082" i="118"/>
  <c r="H1072" i="118"/>
  <c r="G1072" i="118"/>
  <c r="F1072" i="118"/>
  <c r="E1072" i="118"/>
  <c r="D1072" i="118"/>
  <c r="C1072" i="118"/>
  <c r="B1072" i="118"/>
  <c r="I1071" i="118"/>
  <c r="H1071" i="118"/>
  <c r="G1071" i="118"/>
  <c r="F1071" i="118"/>
  <c r="E1071" i="118"/>
  <c r="D1071" i="118"/>
  <c r="C1071" i="118"/>
  <c r="B1071" i="118"/>
  <c r="H1061" i="118"/>
  <c r="G1061" i="118"/>
  <c r="F1061" i="118"/>
  <c r="E1061" i="118"/>
  <c r="D1061" i="118"/>
  <c r="C1061" i="118"/>
  <c r="B1061" i="118"/>
  <c r="I1060" i="118"/>
  <c r="H1060" i="118"/>
  <c r="G1060" i="118"/>
  <c r="F1060" i="118"/>
  <c r="E1060" i="118"/>
  <c r="D1060" i="118"/>
  <c r="C1060" i="118"/>
  <c r="B1060" i="118"/>
  <c r="H1050" i="118"/>
  <c r="G1050" i="118"/>
  <c r="F1050" i="118"/>
  <c r="E1050" i="118"/>
  <c r="D1050" i="118"/>
  <c r="C1050" i="118"/>
  <c r="B1050" i="118"/>
  <c r="I1049" i="118"/>
  <c r="H1049" i="118"/>
  <c r="G1049" i="118"/>
  <c r="F1049" i="118"/>
  <c r="E1049" i="118"/>
  <c r="D1049" i="118"/>
  <c r="C1049" i="118"/>
  <c r="B1049" i="118"/>
  <c r="H1039" i="118"/>
  <c r="G1039" i="118"/>
  <c r="F1039" i="118"/>
  <c r="E1039" i="118"/>
  <c r="D1039" i="118"/>
  <c r="C1039" i="118"/>
  <c r="B1039" i="118"/>
  <c r="I1038" i="118"/>
  <c r="H1038" i="118"/>
  <c r="G1038" i="118"/>
  <c r="F1038" i="118"/>
  <c r="E1038" i="118"/>
  <c r="D1038" i="118"/>
  <c r="C1038" i="118"/>
  <c r="B1038" i="118"/>
  <c r="H1028" i="118"/>
  <c r="G1028" i="118"/>
  <c r="F1028" i="118"/>
  <c r="E1028" i="118"/>
  <c r="D1028" i="118"/>
  <c r="C1028" i="118"/>
  <c r="B1028" i="118"/>
  <c r="I1027" i="118"/>
  <c r="H1027" i="118"/>
  <c r="G1027" i="118"/>
  <c r="F1027" i="118"/>
  <c r="E1027" i="118"/>
  <c r="D1027" i="118"/>
  <c r="C1027" i="118"/>
  <c r="B1027" i="118"/>
  <c r="H1017" i="118"/>
  <c r="G1017" i="118"/>
  <c r="F1017" i="118"/>
  <c r="E1017" i="118"/>
  <c r="D1017" i="118"/>
  <c r="C1017" i="118"/>
  <c r="B1017" i="118"/>
  <c r="I1016" i="118"/>
  <c r="H1016" i="118"/>
  <c r="G1016" i="118"/>
  <c r="F1016" i="118"/>
  <c r="E1016" i="118"/>
  <c r="D1016" i="118"/>
  <c r="C1016" i="118"/>
  <c r="B1016" i="118"/>
  <c r="H1006" i="118"/>
  <c r="G1006" i="118"/>
  <c r="F1006" i="118"/>
  <c r="E1006" i="118"/>
  <c r="D1006" i="118"/>
  <c r="C1006" i="118"/>
  <c r="B1006" i="118"/>
  <c r="I1005" i="118"/>
  <c r="H1005" i="118"/>
  <c r="G1005" i="118"/>
  <c r="F1005" i="118"/>
  <c r="E1005" i="118"/>
  <c r="D1005" i="118"/>
  <c r="C1005" i="118"/>
  <c r="B1005" i="118"/>
  <c r="H995" i="118"/>
  <c r="G995" i="118"/>
  <c r="F995" i="118"/>
  <c r="E995" i="118"/>
  <c r="D995" i="118"/>
  <c r="C995" i="118"/>
  <c r="B995" i="118"/>
  <c r="I994" i="118"/>
  <c r="H994" i="118"/>
  <c r="G994" i="118"/>
  <c r="F994" i="118"/>
  <c r="E994" i="118"/>
  <c r="D994" i="118"/>
  <c r="C994" i="118"/>
  <c r="B994" i="118"/>
  <c r="H984" i="118"/>
  <c r="G984" i="118"/>
  <c r="F984" i="118"/>
  <c r="E984" i="118"/>
  <c r="D984" i="118"/>
  <c r="C984" i="118"/>
  <c r="B984" i="118"/>
  <c r="I983" i="118"/>
  <c r="H983" i="118"/>
  <c r="G983" i="118"/>
  <c r="F983" i="118"/>
  <c r="E983" i="118"/>
  <c r="D983" i="118"/>
  <c r="C983" i="118"/>
  <c r="B983" i="118"/>
  <c r="H973" i="118"/>
  <c r="G973" i="118"/>
  <c r="F973" i="118"/>
  <c r="E973" i="118"/>
  <c r="D973" i="118"/>
  <c r="C973" i="118"/>
  <c r="B973" i="118"/>
  <c r="I972" i="118"/>
  <c r="H972" i="118"/>
  <c r="G972" i="118"/>
  <c r="F972" i="118"/>
  <c r="E972" i="118"/>
  <c r="D972" i="118"/>
  <c r="C972" i="118"/>
  <c r="B972" i="118"/>
  <c r="H962" i="118"/>
  <c r="G962" i="118"/>
  <c r="F962" i="118"/>
  <c r="E962" i="118"/>
  <c r="D962" i="118"/>
  <c r="C962" i="118"/>
  <c r="B962" i="118"/>
  <c r="I961" i="118"/>
  <c r="H961" i="118"/>
  <c r="G961" i="118"/>
  <c r="F961" i="118"/>
  <c r="E961" i="118"/>
  <c r="D961" i="118"/>
  <c r="C961" i="118"/>
  <c r="B961" i="118"/>
  <c r="H951" i="118"/>
  <c r="G951" i="118"/>
  <c r="F951" i="118"/>
  <c r="E951" i="118"/>
  <c r="D951" i="118"/>
  <c r="C951" i="118"/>
  <c r="B951" i="118"/>
  <c r="I950" i="118"/>
  <c r="H950" i="118"/>
  <c r="G950" i="118"/>
  <c r="F950" i="118"/>
  <c r="E950" i="118"/>
  <c r="D950" i="118"/>
  <c r="C950" i="118"/>
  <c r="B950" i="118"/>
  <c r="H940" i="118"/>
  <c r="G940" i="118"/>
  <c r="F940" i="118"/>
  <c r="E940" i="118"/>
  <c r="D940" i="118"/>
  <c r="C940" i="118"/>
  <c r="B940" i="118"/>
  <c r="I939" i="118"/>
  <c r="H939" i="118"/>
  <c r="G939" i="118"/>
  <c r="F939" i="118"/>
  <c r="E939" i="118"/>
  <c r="D939" i="118"/>
  <c r="C939" i="118"/>
  <c r="B939" i="118"/>
  <c r="H929" i="118"/>
  <c r="G929" i="118"/>
  <c r="F929" i="118"/>
  <c r="E929" i="118"/>
  <c r="D929" i="118"/>
  <c r="C929" i="118"/>
  <c r="B929" i="118"/>
  <c r="I928" i="118"/>
  <c r="H928" i="118"/>
  <c r="G928" i="118"/>
  <c r="F928" i="118"/>
  <c r="E928" i="118"/>
  <c r="D928" i="118"/>
  <c r="C928" i="118"/>
  <c r="B928" i="118"/>
  <c r="H918" i="118"/>
  <c r="G918" i="118"/>
  <c r="F918" i="118"/>
  <c r="E918" i="118"/>
  <c r="D918" i="118"/>
  <c r="C918" i="118"/>
  <c r="B918" i="118"/>
  <c r="I917" i="118"/>
  <c r="H917" i="118"/>
  <c r="G917" i="118"/>
  <c r="F917" i="118"/>
  <c r="E917" i="118"/>
  <c r="D917" i="118"/>
  <c r="C917" i="118"/>
  <c r="B917" i="118"/>
  <c r="H907" i="118"/>
  <c r="G907" i="118"/>
  <c r="F907" i="118"/>
  <c r="E907" i="118"/>
  <c r="D907" i="118"/>
  <c r="C907" i="118"/>
  <c r="B907" i="118"/>
  <c r="I906" i="118"/>
  <c r="H906" i="118"/>
  <c r="G906" i="118"/>
  <c r="F906" i="118"/>
  <c r="E906" i="118"/>
  <c r="D906" i="118"/>
  <c r="C906" i="118"/>
  <c r="B906" i="118"/>
  <c r="H896" i="118"/>
  <c r="G896" i="118"/>
  <c r="F896" i="118"/>
  <c r="E896" i="118"/>
  <c r="D896" i="118"/>
  <c r="C896" i="118"/>
  <c r="B896" i="118"/>
  <c r="I895" i="118"/>
  <c r="H895" i="118"/>
  <c r="G895" i="118"/>
  <c r="F895" i="118"/>
  <c r="E895" i="118"/>
  <c r="D895" i="118"/>
  <c r="C895" i="118"/>
  <c r="B895" i="118"/>
  <c r="H885" i="118"/>
  <c r="G885" i="118"/>
  <c r="F885" i="118"/>
  <c r="E885" i="118"/>
  <c r="D885" i="118"/>
  <c r="C885" i="118"/>
  <c r="B885" i="118"/>
  <c r="I884" i="118"/>
  <c r="H884" i="118"/>
  <c r="G884" i="118"/>
  <c r="F884" i="118"/>
  <c r="E884" i="118"/>
  <c r="D884" i="118"/>
  <c r="C884" i="118"/>
  <c r="B884" i="118"/>
  <c r="H874" i="118"/>
  <c r="G874" i="118"/>
  <c r="F874" i="118"/>
  <c r="E874" i="118"/>
  <c r="D874" i="118"/>
  <c r="C874" i="118"/>
  <c r="B874" i="118"/>
  <c r="I873" i="118"/>
  <c r="H873" i="118"/>
  <c r="G873" i="118"/>
  <c r="F873" i="118"/>
  <c r="E873" i="118"/>
  <c r="D873" i="118"/>
  <c r="C873" i="118"/>
  <c r="B873" i="118"/>
  <c r="H863" i="118"/>
  <c r="G863" i="118"/>
  <c r="F863" i="118"/>
  <c r="E863" i="118"/>
  <c r="D863" i="118"/>
  <c r="C863" i="118"/>
  <c r="B863" i="118"/>
  <c r="I862" i="118"/>
  <c r="H862" i="118"/>
  <c r="G862" i="118"/>
  <c r="F862" i="118"/>
  <c r="E862" i="118"/>
  <c r="D862" i="118"/>
  <c r="C862" i="118"/>
  <c r="B862" i="118"/>
  <c r="H852" i="118"/>
  <c r="G852" i="118"/>
  <c r="F852" i="118"/>
  <c r="E852" i="118"/>
  <c r="D852" i="118"/>
  <c r="C852" i="118"/>
  <c r="B852" i="118"/>
  <c r="I851" i="118"/>
  <c r="H851" i="118"/>
  <c r="G851" i="118"/>
  <c r="F851" i="118"/>
  <c r="E851" i="118"/>
  <c r="D851" i="118"/>
  <c r="C851" i="118"/>
  <c r="B851" i="118"/>
  <c r="H841" i="118"/>
  <c r="G841" i="118"/>
  <c r="F841" i="118"/>
  <c r="E841" i="118"/>
  <c r="D841" i="118"/>
  <c r="C841" i="118"/>
  <c r="B841" i="118"/>
  <c r="I840" i="118"/>
  <c r="H840" i="118"/>
  <c r="G840" i="118"/>
  <c r="F840" i="118"/>
  <c r="E840" i="118"/>
  <c r="D840" i="118"/>
  <c r="C840" i="118"/>
  <c r="B840" i="118"/>
  <c r="H830" i="118"/>
  <c r="G830" i="118"/>
  <c r="F830" i="118"/>
  <c r="E830" i="118"/>
  <c r="D830" i="118"/>
  <c r="C830" i="118"/>
  <c r="B830" i="118"/>
  <c r="I829" i="118"/>
  <c r="H829" i="118"/>
  <c r="G829" i="118"/>
  <c r="F829" i="118"/>
  <c r="E829" i="118"/>
  <c r="D829" i="118"/>
  <c r="C829" i="118"/>
  <c r="B829" i="118"/>
  <c r="H819" i="118"/>
  <c r="G819" i="118"/>
  <c r="F819" i="118"/>
  <c r="E819" i="118"/>
  <c r="D819" i="118"/>
  <c r="C819" i="118"/>
  <c r="B819" i="118"/>
  <c r="I818" i="118"/>
  <c r="H818" i="118"/>
  <c r="G818" i="118"/>
  <c r="F818" i="118"/>
  <c r="E818" i="118"/>
  <c r="D818" i="118"/>
  <c r="C818" i="118"/>
  <c r="B818" i="118"/>
  <c r="H808" i="118"/>
  <c r="G808" i="118"/>
  <c r="F808" i="118"/>
  <c r="E808" i="118"/>
  <c r="D808" i="118"/>
  <c r="C808" i="118"/>
  <c r="B808" i="118"/>
  <c r="I807" i="118"/>
  <c r="H807" i="118"/>
  <c r="G807" i="118"/>
  <c r="F807" i="118"/>
  <c r="E807" i="118"/>
  <c r="D807" i="118"/>
  <c r="C807" i="118"/>
  <c r="B807" i="118"/>
  <c r="H797" i="118"/>
  <c r="G797" i="118"/>
  <c r="F797" i="118"/>
  <c r="E797" i="118"/>
  <c r="D797" i="118"/>
  <c r="C797" i="118"/>
  <c r="B797" i="118"/>
  <c r="I796" i="118"/>
  <c r="H796" i="118"/>
  <c r="G796" i="118"/>
  <c r="F796" i="118"/>
  <c r="E796" i="118"/>
  <c r="D796" i="118"/>
  <c r="C796" i="118"/>
  <c r="B796" i="118"/>
  <c r="H786" i="118"/>
  <c r="G786" i="118"/>
  <c r="F786" i="118"/>
  <c r="E786" i="118"/>
  <c r="D786" i="118"/>
  <c r="C786" i="118"/>
  <c r="B786" i="118"/>
  <c r="I785" i="118"/>
  <c r="H785" i="118"/>
  <c r="G785" i="118"/>
  <c r="F785" i="118"/>
  <c r="E785" i="118"/>
  <c r="D785" i="118"/>
  <c r="C785" i="118"/>
  <c r="B785" i="118"/>
  <c r="H775" i="118"/>
  <c r="G775" i="118"/>
  <c r="F775" i="118"/>
  <c r="E775" i="118"/>
  <c r="D775" i="118"/>
  <c r="C775" i="118"/>
  <c r="B775" i="118"/>
  <c r="I774" i="118"/>
  <c r="H774" i="118"/>
  <c r="G774" i="118"/>
  <c r="F774" i="118"/>
  <c r="E774" i="118"/>
  <c r="D774" i="118"/>
  <c r="C774" i="118"/>
  <c r="B774" i="118"/>
  <c r="H764" i="118"/>
  <c r="G764" i="118"/>
  <c r="F764" i="118"/>
  <c r="E764" i="118"/>
  <c r="D764" i="118"/>
  <c r="C764" i="118"/>
  <c r="B764" i="118"/>
  <c r="I763" i="118"/>
  <c r="H763" i="118"/>
  <c r="G763" i="118"/>
  <c r="F763" i="118"/>
  <c r="E763" i="118"/>
  <c r="D763" i="118"/>
  <c r="C763" i="118"/>
  <c r="B763" i="118"/>
  <c r="H753" i="118"/>
  <c r="G753" i="118"/>
  <c r="F753" i="118"/>
  <c r="E753" i="118"/>
  <c r="D753" i="118"/>
  <c r="C753" i="118"/>
  <c r="B753" i="118"/>
  <c r="I752" i="118"/>
  <c r="H752" i="118"/>
  <c r="G752" i="118"/>
  <c r="F752" i="118"/>
  <c r="E752" i="118"/>
  <c r="D752" i="118"/>
  <c r="C752" i="118"/>
  <c r="B752" i="118"/>
  <c r="H742" i="118"/>
  <c r="G742" i="118"/>
  <c r="F742" i="118"/>
  <c r="E742" i="118"/>
  <c r="D742" i="118"/>
  <c r="C742" i="118"/>
  <c r="B742" i="118"/>
  <c r="I741" i="118"/>
  <c r="H741" i="118"/>
  <c r="G741" i="118"/>
  <c r="F741" i="118"/>
  <c r="E741" i="118"/>
  <c r="D741" i="118"/>
  <c r="C741" i="118"/>
  <c r="B741" i="118"/>
  <c r="H731" i="118"/>
  <c r="G731" i="118"/>
  <c r="F731" i="118"/>
  <c r="E731" i="118"/>
  <c r="D731" i="118"/>
  <c r="C731" i="118"/>
  <c r="B731" i="118"/>
  <c r="I730" i="118"/>
  <c r="H730" i="118"/>
  <c r="G730" i="118"/>
  <c r="F730" i="118"/>
  <c r="E730" i="118"/>
  <c r="D730" i="118"/>
  <c r="C730" i="118"/>
  <c r="B730" i="118"/>
  <c r="H720" i="118"/>
  <c r="G720" i="118"/>
  <c r="F720" i="118"/>
  <c r="E720" i="118"/>
  <c r="D720" i="118"/>
  <c r="C720" i="118"/>
  <c r="B720" i="118"/>
  <c r="I719" i="118"/>
  <c r="H719" i="118"/>
  <c r="G719" i="118"/>
  <c r="F719" i="118"/>
  <c r="E719" i="118"/>
  <c r="D719" i="118"/>
  <c r="C719" i="118"/>
  <c r="B719" i="118"/>
  <c r="H709" i="118"/>
  <c r="G709" i="118"/>
  <c r="F709" i="118"/>
  <c r="E709" i="118"/>
  <c r="D709" i="118"/>
  <c r="C709" i="118"/>
  <c r="B709" i="118"/>
  <c r="I708" i="118"/>
  <c r="H708" i="118"/>
  <c r="G708" i="118"/>
  <c r="F708" i="118"/>
  <c r="E708" i="118"/>
  <c r="D708" i="118"/>
  <c r="C708" i="118"/>
  <c r="B708" i="118"/>
  <c r="H698" i="118"/>
  <c r="G698" i="118"/>
  <c r="F698" i="118"/>
  <c r="E698" i="118"/>
  <c r="D698" i="118"/>
  <c r="C698" i="118"/>
  <c r="B698" i="118"/>
  <c r="I697" i="118"/>
  <c r="H697" i="118"/>
  <c r="G697" i="118"/>
  <c r="F697" i="118"/>
  <c r="E697" i="118"/>
  <c r="D697" i="118"/>
  <c r="C697" i="118"/>
  <c r="B697" i="118"/>
  <c r="H687" i="118"/>
  <c r="G687" i="118"/>
  <c r="F687" i="118"/>
  <c r="E687" i="118"/>
  <c r="D687" i="118"/>
  <c r="C687" i="118"/>
  <c r="B687" i="118"/>
  <c r="I686" i="118"/>
  <c r="H686" i="118"/>
  <c r="G686" i="118"/>
  <c r="F686" i="118"/>
  <c r="E686" i="118"/>
  <c r="D686" i="118"/>
  <c r="C686" i="118"/>
  <c r="B686" i="118"/>
  <c r="H676" i="118"/>
  <c r="G676" i="118"/>
  <c r="F676" i="118"/>
  <c r="E676" i="118"/>
  <c r="D676" i="118"/>
  <c r="C676" i="118"/>
  <c r="B676" i="118"/>
  <c r="I675" i="118"/>
  <c r="H675" i="118"/>
  <c r="G675" i="118"/>
  <c r="F675" i="118"/>
  <c r="E675" i="118"/>
  <c r="D675" i="118"/>
  <c r="C675" i="118"/>
  <c r="B675" i="118"/>
  <c r="H665" i="118"/>
  <c r="G665" i="118"/>
  <c r="F665" i="118"/>
  <c r="E665" i="118"/>
  <c r="D665" i="118"/>
  <c r="C665" i="118"/>
  <c r="B665" i="118"/>
  <c r="I664" i="118"/>
  <c r="H664" i="118"/>
  <c r="G664" i="118"/>
  <c r="F664" i="118"/>
  <c r="E664" i="118"/>
  <c r="D664" i="118"/>
  <c r="C664" i="118"/>
  <c r="B664" i="118"/>
  <c r="H654" i="118"/>
  <c r="G654" i="118"/>
  <c r="F654" i="118"/>
  <c r="E654" i="118"/>
  <c r="D654" i="118"/>
  <c r="C654" i="118"/>
  <c r="B654" i="118"/>
  <c r="I653" i="118"/>
  <c r="H653" i="118"/>
  <c r="G653" i="118"/>
  <c r="F653" i="118"/>
  <c r="E653" i="118"/>
  <c r="D653" i="118"/>
  <c r="C653" i="118"/>
  <c r="B653" i="118"/>
  <c r="H643" i="118"/>
  <c r="G643" i="118"/>
  <c r="F643" i="118"/>
  <c r="E643" i="118"/>
  <c r="D643" i="118"/>
  <c r="C643" i="118"/>
  <c r="B643" i="118"/>
  <c r="I642" i="118"/>
  <c r="H642" i="118"/>
  <c r="G642" i="118"/>
  <c r="F642" i="118"/>
  <c r="E642" i="118"/>
  <c r="D642" i="118"/>
  <c r="C642" i="118"/>
  <c r="B642" i="118"/>
  <c r="H632" i="118"/>
  <c r="G632" i="118"/>
  <c r="F632" i="118"/>
  <c r="E632" i="118"/>
  <c r="D632" i="118"/>
  <c r="C632" i="118"/>
  <c r="B632" i="118"/>
  <c r="I631" i="118"/>
  <c r="H631" i="118"/>
  <c r="G631" i="118"/>
  <c r="F631" i="118"/>
  <c r="E631" i="118"/>
  <c r="D631" i="118"/>
  <c r="C631" i="118"/>
  <c r="B631" i="118"/>
  <c r="H621" i="118"/>
  <c r="G621" i="118"/>
  <c r="F621" i="118"/>
  <c r="E621" i="118"/>
  <c r="D621" i="118"/>
  <c r="C621" i="118"/>
  <c r="B621" i="118"/>
  <c r="I620" i="118"/>
  <c r="H620" i="118"/>
  <c r="G620" i="118"/>
  <c r="F620" i="118"/>
  <c r="E620" i="118"/>
  <c r="D620" i="118"/>
  <c r="C620" i="118"/>
  <c r="B620" i="118"/>
  <c r="H610" i="118"/>
  <c r="G610" i="118"/>
  <c r="F610" i="118"/>
  <c r="E610" i="118"/>
  <c r="D610" i="118"/>
  <c r="C610" i="118"/>
  <c r="B610" i="118"/>
  <c r="I609" i="118"/>
  <c r="H609" i="118"/>
  <c r="G609" i="118"/>
  <c r="F609" i="118"/>
  <c r="E609" i="118"/>
  <c r="D609" i="118"/>
  <c r="C609" i="118"/>
  <c r="B609" i="118"/>
  <c r="H599" i="118"/>
  <c r="G599" i="118"/>
  <c r="F599" i="118"/>
  <c r="E599" i="118"/>
  <c r="D599" i="118"/>
  <c r="C599" i="118"/>
  <c r="B599" i="118"/>
  <c r="I598" i="118"/>
  <c r="H598" i="118"/>
  <c r="G598" i="118"/>
  <c r="F598" i="118"/>
  <c r="E598" i="118"/>
  <c r="D598" i="118"/>
  <c r="C598" i="118"/>
  <c r="B598" i="118"/>
  <c r="H588" i="118"/>
  <c r="G588" i="118"/>
  <c r="F588" i="118"/>
  <c r="E588" i="118"/>
  <c r="D588" i="118"/>
  <c r="C588" i="118"/>
  <c r="B588" i="118"/>
  <c r="I587" i="118"/>
  <c r="H587" i="118"/>
  <c r="G587" i="118"/>
  <c r="F587" i="118"/>
  <c r="E587" i="118"/>
  <c r="D587" i="118"/>
  <c r="C587" i="118"/>
  <c r="B587" i="118"/>
  <c r="H577" i="118"/>
  <c r="G577" i="118"/>
  <c r="F577" i="118"/>
  <c r="E577" i="118"/>
  <c r="D577" i="118"/>
  <c r="C577" i="118"/>
  <c r="B577" i="118"/>
  <c r="I576" i="118"/>
  <c r="H576" i="118"/>
  <c r="G576" i="118"/>
  <c r="F576" i="118"/>
  <c r="E576" i="118"/>
  <c r="D576" i="118"/>
  <c r="C576" i="118"/>
  <c r="B576" i="118"/>
  <c r="H566" i="118"/>
  <c r="G566" i="118"/>
  <c r="F566" i="118"/>
  <c r="E566" i="118"/>
  <c r="D566" i="118"/>
  <c r="C566" i="118"/>
  <c r="B566" i="118"/>
  <c r="I565" i="118"/>
  <c r="H565" i="118"/>
  <c r="G565" i="118"/>
  <c r="F565" i="118"/>
  <c r="E565" i="118"/>
  <c r="D565" i="118"/>
  <c r="C565" i="118"/>
  <c r="B565" i="118"/>
  <c r="H555" i="118"/>
  <c r="G555" i="118"/>
  <c r="F555" i="118"/>
  <c r="E555" i="118"/>
  <c r="D555" i="118"/>
  <c r="C555" i="118"/>
  <c r="B555" i="118"/>
  <c r="I554" i="118"/>
  <c r="H554" i="118"/>
  <c r="G554" i="118"/>
  <c r="F554" i="118"/>
  <c r="E554" i="118"/>
  <c r="D554" i="118"/>
  <c r="C554" i="118"/>
  <c r="B554" i="118"/>
  <c r="H544" i="118"/>
  <c r="G544" i="118"/>
  <c r="F544" i="118"/>
  <c r="E544" i="118"/>
  <c r="D544" i="118"/>
  <c r="C544" i="118"/>
  <c r="B544" i="118"/>
  <c r="I543" i="118"/>
  <c r="H543" i="118"/>
  <c r="G543" i="118"/>
  <c r="F543" i="118"/>
  <c r="E543" i="118"/>
  <c r="D543" i="118"/>
  <c r="C543" i="118"/>
  <c r="B543" i="118"/>
  <c r="H533" i="118"/>
  <c r="G533" i="118"/>
  <c r="F533" i="118"/>
  <c r="E533" i="118"/>
  <c r="D533" i="118"/>
  <c r="C533" i="118"/>
  <c r="B533" i="118"/>
  <c r="I532" i="118"/>
  <c r="H532" i="118"/>
  <c r="G532" i="118"/>
  <c r="F532" i="118"/>
  <c r="E532" i="118"/>
  <c r="D532" i="118"/>
  <c r="C532" i="118"/>
  <c r="B532" i="118"/>
  <c r="H522" i="118"/>
  <c r="G522" i="118"/>
  <c r="F522" i="118"/>
  <c r="E522" i="118"/>
  <c r="D522" i="118"/>
  <c r="C522" i="118"/>
  <c r="B522" i="118"/>
  <c r="I521" i="118"/>
  <c r="H521" i="118"/>
  <c r="G521" i="118"/>
  <c r="F521" i="118"/>
  <c r="E521" i="118"/>
  <c r="D521" i="118"/>
  <c r="C521" i="118"/>
  <c r="B521" i="118"/>
  <c r="H511" i="118"/>
  <c r="G511" i="118"/>
  <c r="F511" i="118"/>
  <c r="E511" i="118"/>
  <c r="D511" i="118"/>
  <c r="C511" i="118"/>
  <c r="B511" i="118"/>
  <c r="I510" i="118"/>
  <c r="H510" i="118"/>
  <c r="G510" i="118"/>
  <c r="F510" i="118"/>
  <c r="E510" i="118"/>
  <c r="D510" i="118"/>
  <c r="C510" i="118"/>
  <c r="B510" i="118"/>
  <c r="H500" i="118"/>
  <c r="G500" i="118"/>
  <c r="F500" i="118"/>
  <c r="E500" i="118"/>
  <c r="D500" i="118"/>
  <c r="C500" i="118"/>
  <c r="B500" i="118"/>
  <c r="I499" i="118"/>
  <c r="H499" i="118"/>
  <c r="G499" i="118"/>
  <c r="F499" i="118"/>
  <c r="E499" i="118"/>
  <c r="D499" i="118"/>
  <c r="C499" i="118"/>
  <c r="B499" i="118"/>
  <c r="H489" i="118"/>
  <c r="G489" i="118"/>
  <c r="F489" i="118"/>
  <c r="E489" i="118"/>
  <c r="D489" i="118"/>
  <c r="C489" i="118"/>
  <c r="B489" i="118"/>
  <c r="I488" i="118"/>
  <c r="H488" i="118"/>
  <c r="G488" i="118"/>
  <c r="F488" i="118"/>
  <c r="E488" i="118"/>
  <c r="D488" i="118"/>
  <c r="C488" i="118"/>
  <c r="B488" i="118"/>
  <c r="H478" i="118"/>
  <c r="G478" i="118"/>
  <c r="F478" i="118"/>
  <c r="E478" i="118"/>
  <c r="D478" i="118"/>
  <c r="C478" i="118"/>
  <c r="B478" i="118"/>
  <c r="I477" i="118"/>
  <c r="H477" i="118"/>
  <c r="G477" i="118"/>
  <c r="F477" i="118"/>
  <c r="E477" i="118"/>
  <c r="D477" i="118"/>
  <c r="C477" i="118"/>
  <c r="B477" i="118"/>
  <c r="H467" i="118"/>
  <c r="G467" i="118"/>
  <c r="F467" i="118"/>
  <c r="E467" i="118"/>
  <c r="D467" i="118"/>
  <c r="C467" i="118"/>
  <c r="B467" i="118"/>
  <c r="I466" i="118"/>
  <c r="H466" i="118"/>
  <c r="G466" i="118"/>
  <c r="F466" i="118"/>
  <c r="E466" i="118"/>
  <c r="D466" i="118"/>
  <c r="C466" i="118"/>
  <c r="B466" i="118"/>
  <c r="H456" i="118"/>
  <c r="G456" i="118"/>
  <c r="F456" i="118"/>
  <c r="E456" i="118"/>
  <c r="D456" i="118"/>
  <c r="C456" i="118"/>
  <c r="B456" i="118"/>
  <c r="I455" i="118"/>
  <c r="H455" i="118"/>
  <c r="G455" i="118"/>
  <c r="F455" i="118"/>
  <c r="E455" i="118"/>
  <c r="D455" i="118"/>
  <c r="C455" i="118"/>
  <c r="B455" i="118"/>
  <c r="H445" i="118"/>
  <c r="G445" i="118"/>
  <c r="F445" i="118"/>
  <c r="E445" i="118"/>
  <c r="D445" i="118"/>
  <c r="C445" i="118"/>
  <c r="B445" i="118"/>
  <c r="I444" i="118"/>
  <c r="H444" i="118"/>
  <c r="G444" i="118"/>
  <c r="F444" i="118"/>
  <c r="E444" i="118"/>
  <c r="D444" i="118"/>
  <c r="C444" i="118"/>
  <c r="B444" i="118"/>
  <c r="H434" i="118"/>
  <c r="G434" i="118"/>
  <c r="F434" i="118"/>
  <c r="E434" i="118"/>
  <c r="D434" i="118"/>
  <c r="C434" i="118"/>
  <c r="B434" i="118"/>
  <c r="I433" i="118"/>
  <c r="H433" i="118"/>
  <c r="G433" i="118"/>
  <c r="F433" i="118"/>
  <c r="E433" i="118"/>
  <c r="D433" i="118"/>
  <c r="C433" i="118"/>
  <c r="B433" i="118"/>
  <c r="H423" i="118"/>
  <c r="G423" i="118"/>
  <c r="F423" i="118"/>
  <c r="E423" i="118"/>
  <c r="D423" i="118"/>
  <c r="C423" i="118"/>
  <c r="B423" i="118"/>
  <c r="I422" i="118"/>
  <c r="H422" i="118"/>
  <c r="G422" i="118"/>
  <c r="F422" i="118"/>
  <c r="E422" i="118"/>
  <c r="D422" i="118"/>
  <c r="C422" i="118"/>
  <c r="B422" i="118"/>
  <c r="H412" i="118"/>
  <c r="G412" i="118"/>
  <c r="F412" i="118"/>
  <c r="E412" i="118"/>
  <c r="D412" i="118"/>
  <c r="C412" i="118"/>
  <c r="B412" i="118"/>
  <c r="I411" i="118"/>
  <c r="H411" i="118"/>
  <c r="G411" i="118"/>
  <c r="F411" i="118"/>
  <c r="E411" i="118"/>
  <c r="D411" i="118"/>
  <c r="C411" i="118"/>
  <c r="B411" i="118"/>
  <c r="H401" i="118"/>
  <c r="G401" i="118"/>
  <c r="F401" i="118"/>
  <c r="E401" i="118"/>
  <c r="D401" i="118"/>
  <c r="C401" i="118"/>
  <c r="B401" i="118"/>
  <c r="I400" i="118"/>
  <c r="H400" i="118"/>
  <c r="G400" i="118"/>
  <c r="F400" i="118"/>
  <c r="E400" i="118"/>
  <c r="D400" i="118"/>
  <c r="C400" i="118"/>
  <c r="B400" i="118"/>
  <c r="H390" i="118"/>
  <c r="G390" i="118"/>
  <c r="F390" i="118"/>
  <c r="E390" i="118"/>
  <c r="D390" i="118"/>
  <c r="C390" i="118"/>
  <c r="B390" i="118"/>
  <c r="I389" i="118"/>
  <c r="H389" i="118"/>
  <c r="G389" i="118"/>
  <c r="F389" i="118"/>
  <c r="E389" i="118"/>
  <c r="D389" i="118"/>
  <c r="C389" i="118"/>
  <c r="B389" i="118"/>
  <c r="H379" i="118"/>
  <c r="G379" i="118"/>
  <c r="F379" i="118"/>
  <c r="E379" i="118"/>
  <c r="D379" i="118"/>
  <c r="C379" i="118"/>
  <c r="B379" i="118"/>
  <c r="I378" i="118"/>
  <c r="H378" i="118"/>
  <c r="G378" i="118"/>
  <c r="F378" i="118"/>
  <c r="E378" i="118"/>
  <c r="D378" i="118"/>
  <c r="C378" i="118"/>
  <c r="B378" i="118"/>
  <c r="H368" i="118"/>
  <c r="G368" i="118"/>
  <c r="F368" i="118"/>
  <c r="E368" i="118"/>
  <c r="D368" i="118"/>
  <c r="C368" i="118"/>
  <c r="B368" i="118"/>
  <c r="I367" i="118"/>
  <c r="H367" i="118"/>
  <c r="G367" i="118"/>
  <c r="F367" i="118"/>
  <c r="E367" i="118"/>
  <c r="D367" i="118"/>
  <c r="C367" i="118"/>
  <c r="B367" i="118"/>
  <c r="H357" i="118"/>
  <c r="G357" i="118"/>
  <c r="F357" i="118"/>
  <c r="E357" i="118"/>
  <c r="D357" i="118"/>
  <c r="C357" i="118"/>
  <c r="B357" i="118"/>
  <c r="I356" i="118"/>
  <c r="H356" i="118"/>
  <c r="G356" i="118"/>
  <c r="F356" i="118"/>
  <c r="E356" i="118"/>
  <c r="D356" i="118"/>
  <c r="C356" i="118"/>
  <c r="B356" i="118"/>
  <c r="H346" i="118"/>
  <c r="G346" i="118"/>
  <c r="F346" i="118"/>
  <c r="E346" i="118"/>
  <c r="D346" i="118"/>
  <c r="C346" i="118"/>
  <c r="B346" i="118"/>
  <c r="I345" i="118"/>
  <c r="H345" i="118"/>
  <c r="G345" i="118"/>
  <c r="F345" i="118"/>
  <c r="E345" i="118"/>
  <c r="D345" i="118"/>
  <c r="C345" i="118"/>
  <c r="B345" i="118"/>
  <c r="H335" i="118"/>
  <c r="G335" i="118"/>
  <c r="F335" i="118"/>
  <c r="E335" i="118"/>
  <c r="D335" i="118"/>
  <c r="C335" i="118"/>
  <c r="B335" i="118"/>
  <c r="I334" i="118"/>
  <c r="H334" i="118"/>
  <c r="G334" i="118"/>
  <c r="F334" i="118"/>
  <c r="E334" i="118"/>
  <c r="D334" i="118"/>
  <c r="C334" i="118"/>
  <c r="B334" i="118"/>
  <c r="H324" i="118"/>
  <c r="G324" i="118"/>
  <c r="F324" i="118"/>
  <c r="E324" i="118"/>
  <c r="D324" i="118"/>
  <c r="C324" i="118"/>
  <c r="B324" i="118"/>
  <c r="I323" i="118"/>
  <c r="H323" i="118"/>
  <c r="G323" i="118"/>
  <c r="F323" i="118"/>
  <c r="E323" i="118"/>
  <c r="D323" i="118"/>
  <c r="C323" i="118"/>
  <c r="B323" i="118"/>
  <c r="H313" i="118"/>
  <c r="G313" i="118"/>
  <c r="F313" i="118"/>
  <c r="E313" i="118"/>
  <c r="D313" i="118"/>
  <c r="C313" i="118"/>
  <c r="B313" i="118"/>
  <c r="I312" i="118"/>
  <c r="H312" i="118"/>
  <c r="G312" i="118"/>
  <c r="F312" i="118"/>
  <c r="E312" i="118"/>
  <c r="D312" i="118"/>
  <c r="C312" i="118"/>
  <c r="B312" i="118"/>
  <c r="H302" i="118"/>
  <c r="G302" i="118"/>
  <c r="F302" i="118"/>
  <c r="E302" i="118"/>
  <c r="D302" i="118"/>
  <c r="C302" i="118"/>
  <c r="B302" i="118"/>
  <c r="I301" i="118"/>
  <c r="H301" i="118"/>
  <c r="G301" i="118"/>
  <c r="F301" i="118"/>
  <c r="E301" i="118"/>
  <c r="D301" i="118"/>
  <c r="C301" i="118"/>
  <c r="B301" i="118"/>
  <c r="H291" i="118"/>
  <c r="G291" i="118"/>
  <c r="F291" i="118"/>
  <c r="E291" i="118"/>
  <c r="D291" i="118"/>
  <c r="C291" i="118"/>
  <c r="B291" i="118"/>
  <c r="I290" i="118"/>
  <c r="H290" i="118"/>
  <c r="G290" i="118"/>
  <c r="F290" i="118"/>
  <c r="E290" i="118"/>
  <c r="D290" i="118"/>
  <c r="C290" i="118"/>
  <c r="B290" i="118"/>
  <c r="H280" i="118"/>
  <c r="G280" i="118"/>
  <c r="F280" i="118"/>
  <c r="E280" i="118"/>
  <c r="D280" i="118"/>
  <c r="C280" i="118"/>
  <c r="B280" i="118"/>
  <c r="I279" i="118"/>
  <c r="H279" i="118"/>
  <c r="G279" i="118"/>
  <c r="F279" i="118"/>
  <c r="E279" i="118"/>
  <c r="D279" i="118"/>
  <c r="C279" i="118"/>
  <c r="B279" i="118"/>
  <c r="H269" i="118"/>
  <c r="G269" i="118"/>
  <c r="F269" i="118"/>
  <c r="E269" i="118"/>
  <c r="D269" i="118"/>
  <c r="C269" i="118"/>
  <c r="B269" i="118"/>
  <c r="I268" i="118"/>
  <c r="H268" i="118"/>
  <c r="G268" i="118"/>
  <c r="F268" i="118"/>
  <c r="E268" i="118"/>
  <c r="D268" i="118"/>
  <c r="C268" i="118"/>
  <c r="B268" i="118"/>
  <c r="H258" i="118"/>
  <c r="G258" i="118"/>
  <c r="F258" i="118"/>
  <c r="E258" i="118"/>
  <c r="D258" i="118"/>
  <c r="C258" i="118"/>
  <c r="B258" i="118"/>
  <c r="I257" i="118"/>
  <c r="H257" i="118"/>
  <c r="G257" i="118"/>
  <c r="F257" i="118"/>
  <c r="E257" i="118"/>
  <c r="D257" i="118"/>
  <c r="C257" i="118"/>
  <c r="B257" i="118"/>
  <c r="H247" i="118"/>
  <c r="G247" i="118"/>
  <c r="F247" i="118"/>
  <c r="E247" i="118"/>
  <c r="D247" i="118"/>
  <c r="C247" i="118"/>
  <c r="B247" i="118"/>
  <c r="I246" i="118"/>
  <c r="H246" i="118"/>
  <c r="G246" i="118"/>
  <c r="F246" i="118"/>
  <c r="E246" i="118"/>
  <c r="D246" i="118"/>
  <c r="C246" i="118"/>
  <c r="B246" i="118"/>
  <c r="H236" i="118"/>
  <c r="G236" i="118"/>
  <c r="F236" i="118"/>
  <c r="E236" i="118"/>
  <c r="D236" i="118"/>
  <c r="C236" i="118"/>
  <c r="B236" i="118"/>
  <c r="I235" i="118"/>
  <c r="H235" i="118"/>
  <c r="G235" i="118"/>
  <c r="F235" i="118"/>
  <c r="E235" i="118"/>
  <c r="D235" i="118"/>
  <c r="C235" i="118"/>
  <c r="B235" i="118"/>
  <c r="H225" i="118"/>
  <c r="G225" i="118"/>
  <c r="F225" i="118"/>
  <c r="E225" i="118"/>
  <c r="D225" i="118"/>
  <c r="C225" i="118"/>
  <c r="B225" i="118"/>
  <c r="I224" i="118"/>
  <c r="H224" i="118"/>
  <c r="G224" i="118"/>
  <c r="F224" i="118"/>
  <c r="E224" i="118"/>
  <c r="D224" i="118"/>
  <c r="C224" i="118"/>
  <c r="B224" i="118"/>
  <c r="H214" i="118"/>
  <c r="G214" i="118"/>
  <c r="F214" i="118"/>
  <c r="E214" i="118"/>
  <c r="D214" i="118"/>
  <c r="C214" i="118"/>
  <c r="B214" i="118"/>
  <c r="I213" i="118"/>
  <c r="H213" i="118"/>
  <c r="G213" i="118"/>
  <c r="F213" i="118"/>
  <c r="E213" i="118"/>
  <c r="D213" i="118"/>
  <c r="C213" i="118"/>
  <c r="B213" i="118"/>
  <c r="H203" i="118"/>
  <c r="G203" i="118"/>
  <c r="F203" i="118"/>
  <c r="E203" i="118"/>
  <c r="D203" i="118"/>
  <c r="C203" i="118"/>
  <c r="B203" i="118"/>
  <c r="I202" i="118"/>
  <c r="H202" i="118"/>
  <c r="G202" i="118"/>
  <c r="F202" i="118"/>
  <c r="E202" i="118"/>
  <c r="D202" i="118"/>
  <c r="C202" i="118"/>
  <c r="B202" i="118"/>
  <c r="H192" i="118"/>
  <c r="G192" i="118"/>
  <c r="F192" i="118"/>
  <c r="E192" i="118"/>
  <c r="D192" i="118"/>
  <c r="C192" i="118"/>
  <c r="B192" i="118"/>
  <c r="I191" i="118"/>
  <c r="H191" i="118"/>
  <c r="G191" i="118"/>
  <c r="F191" i="118"/>
  <c r="E191" i="118"/>
  <c r="D191" i="118"/>
  <c r="C191" i="118"/>
  <c r="B191" i="118"/>
  <c r="H181" i="118"/>
  <c r="G181" i="118"/>
  <c r="F181" i="118"/>
  <c r="E181" i="118"/>
  <c r="D181" i="118"/>
  <c r="C181" i="118"/>
  <c r="B181" i="118"/>
  <c r="I180" i="118"/>
  <c r="H180" i="118"/>
  <c r="G180" i="118"/>
  <c r="F180" i="118"/>
  <c r="E180" i="118"/>
  <c r="D180" i="118"/>
  <c r="C180" i="118"/>
  <c r="B180" i="118"/>
  <c r="H170" i="118"/>
  <c r="G170" i="118"/>
  <c r="F170" i="118"/>
  <c r="E170" i="118"/>
  <c r="D170" i="118"/>
  <c r="C170" i="118"/>
  <c r="B170" i="118"/>
  <c r="I169" i="118"/>
  <c r="H169" i="118"/>
  <c r="G169" i="118"/>
  <c r="F169" i="118"/>
  <c r="E169" i="118"/>
  <c r="D169" i="118"/>
  <c r="C169" i="118"/>
  <c r="B169" i="118"/>
  <c r="H159" i="118"/>
  <c r="G159" i="118"/>
  <c r="F159" i="118"/>
  <c r="E159" i="118"/>
  <c r="D159" i="118"/>
  <c r="C159" i="118"/>
  <c r="B159" i="118"/>
  <c r="I158" i="118"/>
  <c r="H158" i="118"/>
  <c r="G158" i="118"/>
  <c r="F158" i="118"/>
  <c r="E158" i="118"/>
  <c r="D158" i="118"/>
  <c r="C158" i="118"/>
  <c r="B158" i="118"/>
  <c r="H148" i="118"/>
  <c r="G148" i="118"/>
  <c r="F148" i="118"/>
  <c r="E148" i="118"/>
  <c r="D148" i="118"/>
  <c r="C148" i="118"/>
  <c r="B148" i="118"/>
  <c r="I147" i="118"/>
  <c r="H147" i="118"/>
  <c r="G147" i="118"/>
  <c r="F147" i="118"/>
  <c r="E147" i="118"/>
  <c r="D147" i="118"/>
  <c r="C147" i="118"/>
  <c r="B147" i="118"/>
  <c r="H137" i="118"/>
  <c r="G137" i="118"/>
  <c r="F137" i="118"/>
  <c r="E137" i="118"/>
  <c r="D137" i="118"/>
  <c r="C137" i="118"/>
  <c r="B137" i="118"/>
  <c r="I136" i="118"/>
  <c r="H136" i="118"/>
  <c r="G136" i="118"/>
  <c r="F136" i="118"/>
  <c r="E136" i="118"/>
  <c r="D136" i="118"/>
  <c r="C136" i="118"/>
  <c r="B136" i="118"/>
  <c r="H126" i="118"/>
  <c r="G126" i="118"/>
  <c r="F126" i="118"/>
  <c r="E126" i="118"/>
  <c r="D126" i="118"/>
  <c r="C126" i="118"/>
  <c r="B126" i="118"/>
  <c r="I125" i="118"/>
  <c r="H125" i="118"/>
  <c r="G125" i="118"/>
  <c r="F125" i="118"/>
  <c r="E125" i="118"/>
  <c r="D125" i="118"/>
  <c r="C125" i="118"/>
  <c r="B125" i="118"/>
  <c r="H115" i="118"/>
  <c r="G115" i="118"/>
  <c r="F115" i="118"/>
  <c r="E115" i="118"/>
  <c r="D115" i="118"/>
  <c r="C115" i="118"/>
  <c r="B115" i="118"/>
  <c r="I114" i="118"/>
  <c r="H114" i="118"/>
  <c r="G114" i="118"/>
  <c r="F114" i="118"/>
  <c r="E114" i="118"/>
  <c r="D114" i="118"/>
  <c r="C114" i="118"/>
  <c r="B114" i="118"/>
  <c r="H104" i="118"/>
  <c r="G104" i="118"/>
  <c r="F104" i="118"/>
  <c r="E104" i="118"/>
  <c r="D104" i="118"/>
  <c r="C104" i="118"/>
  <c r="B104" i="118"/>
  <c r="I103" i="118"/>
  <c r="H103" i="118"/>
  <c r="G103" i="118"/>
  <c r="F103" i="118"/>
  <c r="E103" i="118"/>
  <c r="D103" i="118"/>
  <c r="C103" i="118"/>
  <c r="B103" i="118"/>
  <c r="H93" i="118"/>
  <c r="G93" i="118"/>
  <c r="F93" i="118"/>
  <c r="E93" i="118"/>
  <c r="D93" i="118"/>
  <c r="C93" i="118"/>
  <c r="B93" i="118"/>
  <c r="I92" i="118"/>
  <c r="H92" i="118"/>
  <c r="G92" i="118"/>
  <c r="F92" i="118"/>
  <c r="E92" i="118"/>
  <c r="D92" i="118"/>
  <c r="C92" i="118"/>
  <c r="B92" i="118"/>
  <c r="H82" i="118"/>
  <c r="G82" i="118"/>
  <c r="F82" i="118"/>
  <c r="E82" i="118"/>
  <c r="D82" i="118"/>
  <c r="C82" i="118"/>
  <c r="B82" i="118"/>
  <c r="I81" i="118"/>
  <c r="H81" i="118"/>
  <c r="G81" i="118"/>
  <c r="F81" i="118"/>
  <c r="E81" i="118"/>
  <c r="D81" i="118"/>
  <c r="C81" i="118"/>
  <c r="B81" i="118"/>
  <c r="H71" i="118"/>
  <c r="G71" i="118"/>
  <c r="F71" i="118"/>
  <c r="E71" i="118"/>
  <c r="D71" i="118"/>
  <c r="C71" i="118"/>
  <c r="B71" i="118"/>
  <c r="I70" i="118"/>
  <c r="H70" i="118"/>
  <c r="G70" i="118"/>
  <c r="F70" i="118"/>
  <c r="E70" i="118"/>
  <c r="D70" i="118"/>
  <c r="C70" i="118"/>
  <c r="B70" i="118"/>
  <c r="H60" i="118"/>
  <c r="G60" i="118"/>
  <c r="F60" i="118"/>
  <c r="E60" i="118"/>
  <c r="D60" i="118"/>
  <c r="C60" i="118"/>
  <c r="B60" i="118"/>
  <c r="I59" i="118"/>
  <c r="H59" i="118"/>
  <c r="G59" i="118"/>
  <c r="F59" i="118"/>
  <c r="E59" i="118"/>
  <c r="D59" i="118"/>
  <c r="C59" i="118"/>
  <c r="B59" i="118"/>
  <c r="H49" i="118"/>
  <c r="G49" i="118"/>
  <c r="F49" i="118"/>
  <c r="E49" i="118"/>
  <c r="D49" i="118"/>
  <c r="C49" i="118"/>
  <c r="B49" i="118"/>
  <c r="I48" i="118"/>
  <c r="H48" i="118"/>
  <c r="G48" i="118"/>
  <c r="F48" i="118"/>
  <c r="E48" i="118"/>
  <c r="D48" i="118"/>
  <c r="C48" i="118"/>
  <c r="B48" i="118"/>
  <c r="H38" i="118"/>
  <c r="G38" i="118"/>
  <c r="F38" i="118"/>
  <c r="E38" i="118"/>
  <c r="D38" i="118"/>
  <c r="C38" i="118"/>
  <c r="B38" i="118"/>
  <c r="I37" i="118"/>
  <c r="H37" i="118"/>
  <c r="G37" i="118"/>
  <c r="F37" i="118"/>
  <c r="E37" i="118"/>
  <c r="D37" i="118"/>
  <c r="C37" i="118"/>
  <c r="B37" i="118"/>
  <c r="H27" i="118"/>
  <c r="G27" i="118"/>
  <c r="F27" i="118"/>
  <c r="E27" i="118"/>
  <c r="D27" i="118"/>
  <c r="C27" i="118"/>
  <c r="B27" i="118"/>
  <c r="I26" i="118"/>
  <c r="H26" i="118"/>
  <c r="G26" i="118"/>
  <c r="F26" i="118"/>
  <c r="E26" i="118"/>
  <c r="D26" i="118"/>
  <c r="C26" i="118"/>
  <c r="B26" i="118"/>
  <c r="B13" i="118"/>
  <c r="C12" i="118" s="1"/>
  <c r="H16" i="118"/>
  <c r="G16" i="118"/>
  <c r="F16" i="118"/>
  <c r="E16" i="118"/>
  <c r="D16" i="118"/>
  <c r="C16" i="118"/>
  <c r="B16" i="118"/>
  <c r="I15" i="118"/>
  <c r="H15" i="118"/>
  <c r="G15" i="118"/>
  <c r="F15" i="118"/>
  <c r="E15" i="118"/>
  <c r="D15" i="118"/>
  <c r="C15" i="118"/>
  <c r="B15" i="118"/>
  <c r="H5" i="118"/>
  <c r="G5" i="118"/>
  <c r="F5" i="118"/>
  <c r="E5" i="118"/>
  <c r="D5" i="118"/>
  <c r="C5" i="118"/>
  <c r="B5" i="118"/>
  <c r="I4" i="118"/>
  <c r="H4" i="118"/>
  <c r="G4" i="118"/>
  <c r="F4" i="118"/>
  <c r="E4" i="118"/>
  <c r="D4" i="118"/>
  <c r="C4" i="118"/>
  <c r="B4" i="118"/>
  <c r="B6" i="118"/>
  <c r="AX2" i="117"/>
  <c r="AE167" i="117" s="1"/>
  <c r="AW2" i="117"/>
  <c r="J167" i="117" s="1"/>
  <c r="AT2" i="117"/>
  <c r="AA167" i="117" s="1"/>
  <c r="AU2" i="117"/>
  <c r="H123" i="117" s="1"/>
  <c r="AS2" i="117"/>
  <c r="Z156" i="117" s="1"/>
  <c r="AQ2" i="117"/>
  <c r="X46" i="117" s="1"/>
  <c r="AP2" i="117"/>
  <c r="W167" i="117" s="1"/>
  <c r="AO2" i="117"/>
  <c r="V167" i="117" s="1"/>
  <c r="AF167" i="117"/>
  <c r="AD167" i="117"/>
  <c r="AC167" i="117"/>
  <c r="Z167" i="117"/>
  <c r="Y167" i="117"/>
  <c r="L167" i="117"/>
  <c r="I167" i="117"/>
  <c r="F167" i="117"/>
  <c r="E167" i="117"/>
  <c r="AF156" i="117"/>
  <c r="AC156" i="117"/>
  <c r="Y156" i="117"/>
  <c r="L156" i="117"/>
  <c r="K156" i="117"/>
  <c r="I156" i="117"/>
  <c r="E156" i="117"/>
  <c r="AF145" i="117"/>
  <c r="AE145" i="117"/>
  <c r="AC145" i="117"/>
  <c r="Y145" i="117"/>
  <c r="L145" i="117"/>
  <c r="K145" i="117"/>
  <c r="I145" i="117"/>
  <c r="F145" i="117"/>
  <c r="E145" i="117"/>
  <c r="AF134" i="117"/>
  <c r="AE134" i="117"/>
  <c r="AC134" i="117"/>
  <c r="Z134" i="117"/>
  <c r="Y134" i="117"/>
  <c r="L134" i="117"/>
  <c r="K134" i="117"/>
  <c r="I134" i="117"/>
  <c r="F134" i="117"/>
  <c r="E134" i="117"/>
  <c r="AF123" i="117"/>
  <c r="AE123" i="117"/>
  <c r="AC123" i="117"/>
  <c r="Z123" i="117"/>
  <c r="Y123" i="117"/>
  <c r="L123" i="117"/>
  <c r="K123" i="117"/>
  <c r="I123" i="117"/>
  <c r="E123" i="117"/>
  <c r="B123" i="117"/>
  <c r="AF112" i="117"/>
  <c r="AE112" i="117"/>
  <c r="AC112" i="117"/>
  <c r="Y112" i="117"/>
  <c r="L112" i="117"/>
  <c r="K112" i="117"/>
  <c r="I112" i="117"/>
  <c r="E112" i="117"/>
  <c r="B112" i="117"/>
  <c r="AF101" i="117"/>
  <c r="AE101" i="117"/>
  <c r="AC101" i="117"/>
  <c r="Y101" i="117"/>
  <c r="L101" i="117"/>
  <c r="K101" i="117"/>
  <c r="I101" i="117"/>
  <c r="F101" i="117"/>
  <c r="E101" i="117"/>
  <c r="AF90" i="117"/>
  <c r="AE90" i="117"/>
  <c r="AC90" i="117"/>
  <c r="Z90" i="117"/>
  <c r="Y90" i="117"/>
  <c r="V90" i="117"/>
  <c r="L90" i="117"/>
  <c r="K90" i="117"/>
  <c r="I90" i="117"/>
  <c r="E90" i="117"/>
  <c r="AF79" i="117"/>
  <c r="AE79" i="117"/>
  <c r="AC79" i="117"/>
  <c r="Z79" i="117"/>
  <c r="Y79" i="117"/>
  <c r="L79" i="117"/>
  <c r="K79" i="117"/>
  <c r="J79" i="117"/>
  <c r="I79" i="117"/>
  <c r="F79" i="117"/>
  <c r="E79" i="117"/>
  <c r="B79" i="117"/>
  <c r="AF68" i="117"/>
  <c r="AE68" i="117"/>
  <c r="AD68" i="117"/>
  <c r="AC68" i="117"/>
  <c r="Y68" i="117"/>
  <c r="L68" i="117"/>
  <c r="K68" i="117"/>
  <c r="J68" i="117"/>
  <c r="I68" i="117"/>
  <c r="E68" i="117"/>
  <c r="C68" i="117"/>
  <c r="AF57" i="117"/>
  <c r="AE57" i="117"/>
  <c r="AD57" i="117"/>
  <c r="AC57" i="117"/>
  <c r="Y57" i="117"/>
  <c r="L57" i="117"/>
  <c r="K57" i="117"/>
  <c r="I57" i="117"/>
  <c r="F57" i="117"/>
  <c r="E57" i="117"/>
  <c r="B57" i="117"/>
  <c r="AF46" i="117"/>
  <c r="AE46" i="117"/>
  <c r="AC46" i="117"/>
  <c r="Z46" i="117"/>
  <c r="Y46" i="117"/>
  <c r="L46" i="117"/>
  <c r="K46" i="117"/>
  <c r="I46" i="117"/>
  <c r="F46" i="117"/>
  <c r="E46" i="117"/>
  <c r="B46" i="117"/>
  <c r="AF35" i="117"/>
  <c r="AE35" i="117"/>
  <c r="AC35" i="117"/>
  <c r="Z35" i="117"/>
  <c r="Y35" i="117"/>
  <c r="L35" i="117"/>
  <c r="K35" i="117"/>
  <c r="I35" i="117"/>
  <c r="E35" i="117"/>
  <c r="K34" i="117"/>
  <c r="AF24" i="117"/>
  <c r="AE24" i="117"/>
  <c r="AD24" i="117"/>
  <c r="AC24" i="117"/>
  <c r="Y24" i="117"/>
  <c r="L24" i="117"/>
  <c r="K24" i="117"/>
  <c r="J24" i="117"/>
  <c r="I24" i="117"/>
  <c r="E24" i="117"/>
  <c r="AE23" i="117"/>
  <c r="AE12" i="117"/>
  <c r="AF13" i="117"/>
  <c r="AE13" i="117"/>
  <c r="AD13" i="117"/>
  <c r="AC13" i="117"/>
  <c r="Z13" i="117"/>
  <c r="Y13" i="117"/>
  <c r="L13" i="117"/>
  <c r="K13" i="117"/>
  <c r="I13" i="117"/>
  <c r="E13" i="117"/>
  <c r="AE1" i="117"/>
  <c r="X2" i="117"/>
  <c r="Y2" i="117"/>
  <c r="AC2" i="117"/>
  <c r="AE2" i="117"/>
  <c r="AF2" i="117"/>
  <c r="V2" i="117"/>
  <c r="I2" i="117"/>
  <c r="J2" i="117"/>
  <c r="K2" i="117"/>
  <c r="L2" i="117"/>
  <c r="H7" i="62"/>
  <c r="H8" i="62"/>
  <c r="H6" i="62"/>
  <c r="F2" i="120" s="1"/>
  <c r="C2" i="120" s="1"/>
  <c r="B156" i="117" l="1"/>
  <c r="G13" i="117"/>
  <c r="C67" i="118"/>
  <c r="C78" i="118"/>
  <c r="AA24" i="117"/>
  <c r="D46" i="117"/>
  <c r="AA101" i="117"/>
  <c r="AA123" i="117"/>
  <c r="G24" i="117"/>
  <c r="AA79" i="117"/>
  <c r="C90" i="117"/>
  <c r="AA90" i="117"/>
  <c r="AA112" i="117"/>
  <c r="AA156" i="117"/>
  <c r="C156" i="117"/>
  <c r="AB13" i="117"/>
  <c r="G2" i="117"/>
  <c r="G35" i="117"/>
  <c r="AA68" i="117"/>
  <c r="G79" i="117"/>
  <c r="G134" i="117"/>
  <c r="W134" i="117"/>
  <c r="AD134" i="117"/>
  <c r="G167" i="117"/>
  <c r="C112" i="117"/>
  <c r="C2" i="117"/>
  <c r="W2" i="117"/>
  <c r="H24" i="117"/>
  <c r="AA35" i="117"/>
  <c r="G57" i="117"/>
  <c r="G68" i="117"/>
  <c r="G90" i="117"/>
  <c r="G145" i="117"/>
  <c r="G156" i="117"/>
  <c r="W156" i="117"/>
  <c r="H167" i="117"/>
  <c r="C134" i="117"/>
  <c r="H2" i="117"/>
  <c r="AA2" i="117"/>
  <c r="AA13" i="117"/>
  <c r="C24" i="117"/>
  <c r="W24" i="117"/>
  <c r="C46" i="117"/>
  <c r="G46" i="117"/>
  <c r="W46" i="117"/>
  <c r="AA46" i="117"/>
  <c r="AA57" i="117"/>
  <c r="H68" i="117"/>
  <c r="G101" i="117"/>
  <c r="G112" i="117"/>
  <c r="W112" i="117"/>
  <c r="G123" i="117"/>
  <c r="AA134" i="117"/>
  <c r="AA145" i="117"/>
  <c r="X167" i="117"/>
  <c r="X156" i="117"/>
  <c r="X145" i="117"/>
  <c r="D123" i="117"/>
  <c r="X79" i="117"/>
  <c r="D79" i="117"/>
  <c r="X35" i="117"/>
  <c r="D2" i="117"/>
  <c r="D156" i="117"/>
  <c r="X134" i="117"/>
  <c r="D134" i="117"/>
  <c r="X112" i="117"/>
  <c r="X101" i="117"/>
  <c r="X90" i="117"/>
  <c r="D90" i="117"/>
  <c r="D68" i="117"/>
  <c r="D57" i="117"/>
  <c r="D24" i="117"/>
  <c r="B24" i="119"/>
  <c r="C12" i="119"/>
  <c r="B17" i="119" s="1"/>
  <c r="B18" i="119" s="1"/>
  <c r="C17" i="119" s="1"/>
  <c r="C18" i="119" s="1"/>
  <c r="D17" i="119" s="1"/>
  <c r="D18" i="119" s="1"/>
  <c r="E17" i="119" s="1"/>
  <c r="E18" i="119" s="1"/>
  <c r="F17" i="119" s="1"/>
  <c r="F18" i="119" s="1"/>
  <c r="G17" i="119" s="1"/>
  <c r="G18" i="119" s="1"/>
  <c r="H17" i="119" s="1"/>
  <c r="H18" i="119" s="1"/>
  <c r="G12" i="119" s="1"/>
  <c r="I12" i="119" s="1"/>
  <c r="X13" i="117"/>
  <c r="X24" i="117"/>
  <c r="D35" i="117"/>
  <c r="D167" i="117"/>
  <c r="X68" i="117"/>
  <c r="D112" i="117"/>
  <c r="X123" i="117"/>
  <c r="AE34" i="117"/>
  <c r="K45" i="117"/>
  <c r="D145" i="117"/>
  <c r="D13" i="117"/>
  <c r="X57" i="117"/>
  <c r="D101" i="117"/>
  <c r="AB156" i="117"/>
  <c r="H112" i="117"/>
  <c r="AB79" i="117"/>
  <c r="H35" i="117"/>
  <c r="AB167" i="117"/>
  <c r="H156" i="117"/>
  <c r="B13" i="117"/>
  <c r="V68" i="117"/>
  <c r="J90" i="117"/>
  <c r="B101" i="117"/>
  <c r="AD101" i="117"/>
  <c r="J112" i="117"/>
  <c r="AD112" i="117"/>
  <c r="B7" i="120"/>
  <c r="C6" i="120" s="1"/>
  <c r="C7" i="120" s="1"/>
  <c r="D6" i="120" s="1"/>
  <c r="D7" i="120" s="1"/>
  <c r="E6" i="120" s="1"/>
  <c r="E7" i="120" s="1"/>
  <c r="F6" i="120" s="1"/>
  <c r="F7" i="120" s="1"/>
  <c r="G6" i="120" s="1"/>
  <c r="G7" i="120" s="1"/>
  <c r="H6" i="120" s="1"/>
  <c r="H7" i="120" s="1"/>
  <c r="G1" i="120" s="1"/>
  <c r="I1" i="120" s="1"/>
  <c r="C12" i="120"/>
  <c r="B17" i="120" s="1"/>
  <c r="B18" i="120" s="1"/>
  <c r="C17" i="120" s="1"/>
  <c r="C18" i="120" s="1"/>
  <c r="D17" i="120" s="1"/>
  <c r="D18" i="120" s="1"/>
  <c r="E17" i="120" s="1"/>
  <c r="E18" i="120" s="1"/>
  <c r="F17" i="120" s="1"/>
  <c r="F18" i="120" s="1"/>
  <c r="G17" i="120" s="1"/>
  <c r="G18" i="120" s="1"/>
  <c r="H17" i="120" s="1"/>
  <c r="H18" i="120" s="1"/>
  <c r="G12" i="120" s="1"/>
  <c r="I12" i="120" s="1"/>
  <c r="B2" i="117"/>
  <c r="B24" i="117"/>
  <c r="B35" i="117"/>
  <c r="AD46" i="117"/>
  <c r="B134" i="117"/>
  <c r="B145" i="117"/>
  <c r="AD145" i="117"/>
  <c r="J156" i="117"/>
  <c r="AD156" i="117"/>
  <c r="B167" i="117"/>
  <c r="B7" i="119"/>
  <c r="C6" i="119" s="1"/>
  <c r="C7" i="119" s="1"/>
  <c r="D6" i="119" s="1"/>
  <c r="D7" i="119" s="1"/>
  <c r="E6" i="119" s="1"/>
  <c r="E7" i="119" s="1"/>
  <c r="F6" i="119" s="1"/>
  <c r="F7" i="119" s="1"/>
  <c r="G6" i="119" s="1"/>
  <c r="G7" i="119" s="1"/>
  <c r="H6" i="119" s="1"/>
  <c r="H7" i="119" s="1"/>
  <c r="G1" i="119" s="1"/>
  <c r="I1" i="119" s="1"/>
  <c r="F24" i="120"/>
  <c r="B35" i="120"/>
  <c r="F13" i="120"/>
  <c r="C23" i="120"/>
  <c r="B28" i="120" s="1"/>
  <c r="B29" i="120" s="1"/>
  <c r="C28" i="120" s="1"/>
  <c r="C29" i="120" s="1"/>
  <c r="D28" i="120" s="1"/>
  <c r="D29" i="120" s="1"/>
  <c r="E28" i="120" s="1"/>
  <c r="E29" i="120" s="1"/>
  <c r="F28" i="120" s="1"/>
  <c r="F29" i="120" s="1"/>
  <c r="G28" i="120" s="1"/>
  <c r="G29" i="120" s="1"/>
  <c r="H28" i="120" s="1"/>
  <c r="H29" i="120" s="1"/>
  <c r="G23" i="120" s="1"/>
  <c r="I23" i="120" s="1"/>
  <c r="B35" i="119"/>
  <c r="C23" i="119"/>
  <c r="B28" i="119" s="1"/>
  <c r="B29" i="119" s="1"/>
  <c r="C28" i="119" s="1"/>
  <c r="C29" i="119" s="1"/>
  <c r="D28" i="119" s="1"/>
  <c r="D29" i="119" s="1"/>
  <c r="E28" i="119" s="1"/>
  <c r="E29" i="119" s="1"/>
  <c r="F28" i="119" s="1"/>
  <c r="F29" i="119" s="1"/>
  <c r="G28" i="119" s="1"/>
  <c r="G29" i="119" s="1"/>
  <c r="H28" i="119" s="1"/>
  <c r="H29" i="119" s="1"/>
  <c r="G23" i="119" s="1"/>
  <c r="I23" i="119" s="1"/>
  <c r="B17" i="118"/>
  <c r="B18" i="118" s="1"/>
  <c r="C17" i="118" s="1"/>
  <c r="C18" i="118" s="1"/>
  <c r="D17" i="118" s="1"/>
  <c r="D18" i="118" s="1"/>
  <c r="E17" i="118" s="1"/>
  <c r="E18" i="118" s="1"/>
  <c r="F17" i="118" s="1"/>
  <c r="F18" i="118" s="1"/>
  <c r="G17" i="118" s="1"/>
  <c r="G18" i="118" s="1"/>
  <c r="H17" i="118" s="1"/>
  <c r="H18" i="118" s="1"/>
  <c r="G12" i="118" s="1"/>
  <c r="I12" i="118" s="1"/>
  <c r="B24" i="118"/>
  <c r="B7" i="118"/>
  <c r="C6" i="118" s="1"/>
  <c r="C7" i="118" s="1"/>
  <c r="D6" i="118" s="1"/>
  <c r="D7" i="118" s="1"/>
  <c r="E6" i="118" s="1"/>
  <c r="E7" i="118" s="1"/>
  <c r="F6" i="118" s="1"/>
  <c r="F7" i="118" s="1"/>
  <c r="G6" i="118" s="1"/>
  <c r="G7" i="118" s="1"/>
  <c r="H6" i="118" s="1"/>
  <c r="H7" i="118" s="1"/>
  <c r="G1" i="118" s="1"/>
  <c r="I1" i="118" s="1"/>
  <c r="AD2" i="117"/>
  <c r="J13" i="117"/>
  <c r="J35" i="117"/>
  <c r="AD35" i="117"/>
  <c r="J46" i="117"/>
  <c r="J57" i="117"/>
  <c r="AD79" i="117"/>
  <c r="AD90" i="117"/>
  <c r="J101" i="117"/>
  <c r="J123" i="117"/>
  <c r="AD123" i="117"/>
  <c r="J134" i="117"/>
  <c r="J145" i="117"/>
  <c r="AB2" i="117"/>
  <c r="H13" i="117"/>
  <c r="AB24" i="117"/>
  <c r="H46" i="117"/>
  <c r="AB46" i="117"/>
  <c r="H57" i="117"/>
  <c r="AB68" i="117"/>
  <c r="H101" i="117"/>
  <c r="AB112" i="117"/>
  <c r="H134" i="117"/>
  <c r="AB134" i="117"/>
  <c r="H145" i="117"/>
  <c r="F2" i="117"/>
  <c r="Z2" i="117"/>
  <c r="F13" i="117"/>
  <c r="F24" i="117"/>
  <c r="Z24" i="117"/>
  <c r="F35" i="117"/>
  <c r="Z57" i="117"/>
  <c r="F68" i="117"/>
  <c r="Z68" i="117"/>
  <c r="F90" i="117"/>
  <c r="Z101" i="117"/>
  <c r="F112" i="117"/>
  <c r="Z112" i="117"/>
  <c r="F123" i="117"/>
  <c r="Z145" i="117"/>
  <c r="F156" i="117"/>
  <c r="AE156" i="117"/>
  <c r="K167" i="117"/>
  <c r="AB35" i="117"/>
  <c r="AB57" i="117"/>
  <c r="H79" i="117"/>
  <c r="H90" i="117"/>
  <c r="AB90" i="117"/>
  <c r="AB101" i="117"/>
  <c r="AB123" i="117"/>
  <c r="AB145" i="117"/>
  <c r="C13" i="117"/>
  <c r="W13" i="117"/>
  <c r="C35" i="117"/>
  <c r="W35" i="117"/>
  <c r="C57" i="117"/>
  <c r="W57" i="117"/>
  <c r="W68" i="117"/>
  <c r="C79" i="117"/>
  <c r="W79" i="117"/>
  <c r="W90" i="117"/>
  <c r="C101" i="117"/>
  <c r="W101" i="117"/>
  <c r="C123" i="117"/>
  <c r="W123" i="117"/>
  <c r="C145" i="117"/>
  <c r="W145" i="117"/>
  <c r="C167" i="117"/>
  <c r="V13" i="117"/>
  <c r="V24" i="117"/>
  <c r="V35" i="117"/>
  <c r="V46" i="117"/>
  <c r="V57" i="117"/>
  <c r="B68" i="117"/>
  <c r="V79" i="117"/>
  <c r="B90" i="117"/>
  <c r="V101" i="117"/>
  <c r="V112" i="117"/>
  <c r="V123" i="117"/>
  <c r="V134" i="117"/>
  <c r="V145" i="117"/>
  <c r="V156" i="117"/>
  <c r="Z534" i="105"/>
  <c r="Z533" i="105"/>
  <c r="Z532" i="105"/>
  <c r="Z531" i="105"/>
  <c r="Z530" i="105"/>
  <c r="Z529" i="105"/>
  <c r="Z528" i="105"/>
  <c r="Z527" i="105"/>
  <c r="Z526" i="105"/>
  <c r="Z525" i="105"/>
  <c r="Z524" i="105"/>
  <c r="Z523" i="105"/>
  <c r="Z522" i="105"/>
  <c r="Z521" i="105"/>
  <c r="Z520" i="105"/>
  <c r="Z519" i="105"/>
  <c r="Z518" i="105"/>
  <c r="Z517" i="105"/>
  <c r="Z516" i="105"/>
  <c r="Z515" i="105"/>
  <c r="Z514" i="105"/>
  <c r="Z513" i="105"/>
  <c r="Z512" i="105"/>
  <c r="Z511" i="105"/>
  <c r="Z510" i="105"/>
  <c r="Z509" i="105"/>
  <c r="Z508" i="105"/>
  <c r="Z507" i="105"/>
  <c r="Z506" i="105"/>
  <c r="Z505" i="105"/>
  <c r="Z504" i="105"/>
  <c r="Z503" i="105"/>
  <c r="Z502" i="105"/>
  <c r="Z501" i="105"/>
  <c r="Z500" i="105"/>
  <c r="Z499" i="105"/>
  <c r="Z498" i="105"/>
  <c r="Z497" i="105"/>
  <c r="Z496" i="105"/>
  <c r="Z495" i="105"/>
  <c r="Z494" i="105"/>
  <c r="Z493" i="105"/>
  <c r="Z492" i="105"/>
  <c r="Z491" i="105"/>
  <c r="Z490" i="105"/>
  <c r="Z489" i="105"/>
  <c r="Z488" i="105"/>
  <c r="Z487" i="105"/>
  <c r="Z486" i="105"/>
  <c r="Z485" i="105"/>
  <c r="Z484" i="105"/>
  <c r="Z483" i="105"/>
  <c r="Z482" i="105"/>
  <c r="Z481" i="105"/>
  <c r="Z480" i="105"/>
  <c r="Z479" i="105"/>
  <c r="Z478" i="105"/>
  <c r="Z477" i="105"/>
  <c r="Z476" i="105"/>
  <c r="Z475" i="105"/>
  <c r="Z474" i="105"/>
  <c r="Z473" i="105"/>
  <c r="Z472" i="105"/>
  <c r="Z471" i="105"/>
  <c r="Z470" i="105"/>
  <c r="Z469" i="105"/>
  <c r="Z468" i="105"/>
  <c r="Z467" i="105"/>
  <c r="Z466" i="105"/>
  <c r="Z465" i="105"/>
  <c r="Z464" i="105"/>
  <c r="Z463" i="105"/>
  <c r="Z462" i="105"/>
  <c r="Z461" i="105"/>
  <c r="Z460" i="105"/>
  <c r="Z459" i="105"/>
  <c r="Z458" i="105"/>
  <c r="Z457" i="105"/>
  <c r="Z456" i="105"/>
  <c r="Z455" i="105"/>
  <c r="Z454" i="105"/>
  <c r="Z453" i="105"/>
  <c r="Z452" i="105"/>
  <c r="Z451" i="105"/>
  <c r="Z450" i="105"/>
  <c r="Z449" i="105"/>
  <c r="Z448" i="105"/>
  <c r="Z447" i="105"/>
  <c r="Z446" i="105"/>
  <c r="Z445" i="105"/>
  <c r="Z444" i="105"/>
  <c r="Z443" i="105"/>
  <c r="Z442" i="105"/>
  <c r="Z441" i="105"/>
  <c r="Z440" i="105"/>
  <c r="Z439" i="105"/>
  <c r="Z438" i="105"/>
  <c r="Z437" i="105"/>
  <c r="Z436" i="105"/>
  <c r="Z435" i="105"/>
  <c r="Z434" i="105"/>
  <c r="Z433" i="105"/>
  <c r="Z432" i="105"/>
  <c r="Z431" i="105"/>
  <c r="Z430" i="105"/>
  <c r="Z429" i="105"/>
  <c r="Z428" i="105"/>
  <c r="Z427" i="105"/>
  <c r="Z426" i="105"/>
  <c r="Z425" i="105"/>
  <c r="Z424" i="105"/>
  <c r="Z423" i="105"/>
  <c r="Z422" i="105"/>
  <c r="Z421" i="105"/>
  <c r="Z420" i="105"/>
  <c r="Z419" i="105"/>
  <c r="Z418" i="105"/>
  <c r="Z417" i="105"/>
  <c r="Z416" i="105"/>
  <c r="Z415" i="105"/>
  <c r="Z414" i="105"/>
  <c r="Z413" i="105"/>
  <c r="Z412" i="105"/>
  <c r="Z411" i="105"/>
  <c r="Z410" i="105"/>
  <c r="Z409" i="105"/>
  <c r="Z408" i="105"/>
  <c r="Z407" i="105"/>
  <c r="Z406" i="105"/>
  <c r="Z405" i="105"/>
  <c r="Z404" i="105"/>
  <c r="Z403" i="105"/>
  <c r="Z402" i="105"/>
  <c r="Z401" i="105"/>
  <c r="Z400" i="105"/>
  <c r="Z399" i="105"/>
  <c r="Z398" i="105"/>
  <c r="Z397" i="105"/>
  <c r="Z396" i="105"/>
  <c r="Z395" i="105"/>
  <c r="Z394" i="105"/>
  <c r="Z393" i="105"/>
  <c r="Z392" i="105"/>
  <c r="Z391" i="105"/>
  <c r="Z390" i="105"/>
  <c r="Z389" i="105"/>
  <c r="Z388" i="105"/>
  <c r="Z387" i="105"/>
  <c r="Z386" i="105"/>
  <c r="Z385" i="105"/>
  <c r="Z384" i="105"/>
  <c r="Z383" i="105"/>
  <c r="Z382" i="105"/>
  <c r="Z381" i="105"/>
  <c r="Z380" i="105"/>
  <c r="Z379" i="105"/>
  <c r="Z378" i="105"/>
  <c r="Z377" i="105"/>
  <c r="Z376" i="105"/>
  <c r="Z375" i="105"/>
  <c r="Z374" i="105"/>
  <c r="Z373" i="105"/>
  <c r="Z372" i="105"/>
  <c r="Z371" i="105"/>
  <c r="Z370" i="105"/>
  <c r="Z369" i="105"/>
  <c r="Z368" i="105"/>
  <c r="Z367" i="105"/>
  <c r="Z366" i="105"/>
  <c r="Z365" i="105"/>
  <c r="Z364" i="105"/>
  <c r="Z363" i="105"/>
  <c r="Z362" i="105"/>
  <c r="Z361" i="105"/>
  <c r="Z360" i="105"/>
  <c r="Z359" i="105"/>
  <c r="Z358" i="105"/>
  <c r="Z357" i="105"/>
  <c r="Z356" i="105"/>
  <c r="Z355" i="105"/>
  <c r="Z354" i="105"/>
  <c r="Z353" i="105"/>
  <c r="Z352" i="105"/>
  <c r="Z351" i="105"/>
  <c r="Z350" i="105"/>
  <c r="Z349" i="105"/>
  <c r="Z348" i="105"/>
  <c r="Z347" i="105"/>
  <c r="Z346" i="105"/>
  <c r="Z345" i="105"/>
  <c r="Z344" i="105"/>
  <c r="Z343" i="105"/>
  <c r="Z342" i="105"/>
  <c r="Z341" i="105"/>
  <c r="Z340" i="105"/>
  <c r="Z339" i="105"/>
  <c r="Z338" i="105"/>
  <c r="Z337" i="105"/>
  <c r="Z336" i="105"/>
  <c r="Z335" i="105"/>
  <c r="Z334" i="105"/>
  <c r="Z333" i="105"/>
  <c r="Z332" i="105"/>
  <c r="Z331" i="105"/>
  <c r="Z330" i="105"/>
  <c r="Z329" i="105"/>
  <c r="Z328" i="105"/>
  <c r="Z327" i="105"/>
  <c r="Z326" i="105"/>
  <c r="Z325" i="105"/>
  <c r="Z324" i="105"/>
  <c r="Z323" i="105"/>
  <c r="Z322" i="105"/>
  <c r="Z321" i="105"/>
  <c r="Z320" i="105"/>
  <c r="Z319" i="105"/>
  <c r="Z318" i="105"/>
  <c r="Z317" i="105"/>
  <c r="Z316" i="105"/>
  <c r="Z315" i="105"/>
  <c r="Z314" i="105"/>
  <c r="Z313" i="105"/>
  <c r="Z312" i="105"/>
  <c r="Z311" i="105"/>
  <c r="Z310" i="105"/>
  <c r="Z309" i="105"/>
  <c r="Z305" i="105"/>
  <c r="Z304" i="105"/>
  <c r="Z292" i="105"/>
  <c r="Z291" i="105"/>
  <c r="Z303" i="105"/>
  <c r="Z302" i="105"/>
  <c r="Z308" i="105"/>
  <c r="Z307" i="105"/>
  <c r="Z293" i="105"/>
  <c r="Z301" i="105"/>
  <c r="Z300" i="105"/>
  <c r="Z299" i="105"/>
  <c r="Z287" i="105"/>
  <c r="Z298" i="105"/>
  <c r="Z306" i="105"/>
  <c r="Z297" i="105"/>
  <c r="Z296" i="105"/>
  <c r="Z288" i="105"/>
  <c r="Z295" i="105"/>
  <c r="Z289" i="105"/>
  <c r="Z290" i="105"/>
  <c r="Z294" i="105"/>
  <c r="Z23" i="105"/>
  <c r="Z24" i="105"/>
  <c r="Z18" i="105"/>
  <c r="Z25" i="105"/>
  <c r="Z11" i="105"/>
  <c r="Z13" i="105"/>
  <c r="Z30" i="105"/>
  <c r="Z14" i="105"/>
  <c r="Z26" i="105"/>
  <c r="Z15" i="105"/>
  <c r="Z12" i="105"/>
  <c r="Z20" i="105"/>
  <c r="Z27" i="105"/>
  <c r="Z31" i="105"/>
  <c r="Z32" i="105"/>
  <c r="Z21" i="105"/>
  <c r="Z17" i="105"/>
  <c r="Z28" i="105"/>
  <c r="Z29" i="105"/>
  <c r="Z16" i="105"/>
  <c r="Z22" i="105"/>
  <c r="Z33" i="105"/>
  <c r="Z34" i="105"/>
  <c r="Z35" i="105"/>
  <c r="Z36" i="105"/>
  <c r="Z37" i="105"/>
  <c r="Z38" i="105"/>
  <c r="Z39" i="105"/>
  <c r="Z40" i="105"/>
  <c r="Z41" i="105"/>
  <c r="Z42" i="105"/>
  <c r="Z43" i="105"/>
  <c r="Z44" i="105"/>
  <c r="Z45" i="105"/>
  <c r="Z46" i="105"/>
  <c r="Z47" i="105"/>
  <c r="Z48" i="105"/>
  <c r="Z49" i="105"/>
  <c r="Z50" i="105"/>
  <c r="Z51" i="105"/>
  <c r="Z52" i="105"/>
  <c r="Z53" i="105"/>
  <c r="Z54" i="105"/>
  <c r="Z55" i="105"/>
  <c r="Z56" i="105"/>
  <c r="Z57" i="105"/>
  <c r="Z58" i="105"/>
  <c r="Z59" i="105"/>
  <c r="Z60" i="105"/>
  <c r="Z61" i="105"/>
  <c r="Z62" i="105"/>
  <c r="Z63" i="105"/>
  <c r="Z64" i="105"/>
  <c r="Z65" i="105"/>
  <c r="Z66" i="105"/>
  <c r="Z67" i="105"/>
  <c r="Z68" i="105"/>
  <c r="Z69" i="105"/>
  <c r="Z70" i="105"/>
  <c r="Z71" i="105"/>
  <c r="Z72" i="105"/>
  <c r="Z73" i="105"/>
  <c r="Z74" i="105"/>
  <c r="Z75" i="105"/>
  <c r="Z76" i="105"/>
  <c r="Z77" i="105"/>
  <c r="Z78" i="105"/>
  <c r="Z79" i="105"/>
  <c r="Z80" i="105"/>
  <c r="Z81" i="105"/>
  <c r="Z82" i="105"/>
  <c r="Z83" i="105"/>
  <c r="Z84" i="105"/>
  <c r="Z85" i="105"/>
  <c r="Z86" i="105"/>
  <c r="Z87" i="105"/>
  <c r="Z88" i="105"/>
  <c r="Z89" i="105"/>
  <c r="Z90" i="105"/>
  <c r="Z91" i="105"/>
  <c r="Z92" i="105"/>
  <c r="Z93" i="105"/>
  <c r="Z94" i="105"/>
  <c r="Z95" i="105"/>
  <c r="Z96" i="105"/>
  <c r="Z97" i="105"/>
  <c r="Z98" i="105"/>
  <c r="Z99" i="105"/>
  <c r="Z100" i="105"/>
  <c r="Z101" i="105"/>
  <c r="Z102" i="105"/>
  <c r="Z103" i="105"/>
  <c r="Z104" i="105"/>
  <c r="Z105" i="105"/>
  <c r="Z106" i="105"/>
  <c r="Z107" i="105"/>
  <c r="Z108" i="105"/>
  <c r="Z109" i="105"/>
  <c r="Z110" i="105"/>
  <c r="Z111" i="105"/>
  <c r="Z112" i="105"/>
  <c r="Z113" i="105"/>
  <c r="Z114" i="105"/>
  <c r="Z115" i="105"/>
  <c r="Z116" i="105"/>
  <c r="Z117" i="105"/>
  <c r="Z118" i="105"/>
  <c r="Z119" i="105"/>
  <c r="Z120" i="105"/>
  <c r="Z121" i="105"/>
  <c r="Z122" i="105"/>
  <c r="Z123" i="105"/>
  <c r="Z124" i="105"/>
  <c r="Z125" i="105"/>
  <c r="Z126" i="105"/>
  <c r="Z127" i="105"/>
  <c r="Z128" i="105"/>
  <c r="Z129" i="105"/>
  <c r="Z130" i="105"/>
  <c r="Z131" i="105"/>
  <c r="Z132" i="105"/>
  <c r="Z133" i="105"/>
  <c r="Z134" i="105"/>
  <c r="Z135" i="105"/>
  <c r="Z136" i="105"/>
  <c r="Z137" i="105"/>
  <c r="Z138" i="105"/>
  <c r="Z139" i="105"/>
  <c r="Z140" i="105"/>
  <c r="Z141" i="105"/>
  <c r="Z142" i="105"/>
  <c r="Z143" i="105"/>
  <c r="Z144" i="105"/>
  <c r="Z145" i="105"/>
  <c r="Z146" i="105"/>
  <c r="Z147" i="105"/>
  <c r="Z148" i="105"/>
  <c r="Z149" i="105"/>
  <c r="Z150" i="105"/>
  <c r="Z151" i="105"/>
  <c r="Z152" i="105"/>
  <c r="Z153" i="105"/>
  <c r="Z154" i="105"/>
  <c r="Z155" i="105"/>
  <c r="Z156" i="105"/>
  <c r="Z157" i="105"/>
  <c r="Z158" i="105"/>
  <c r="Z159" i="105"/>
  <c r="Z160" i="105"/>
  <c r="Z161" i="105"/>
  <c r="Z162" i="105"/>
  <c r="Z163" i="105"/>
  <c r="Z164" i="105"/>
  <c r="Z165" i="105"/>
  <c r="Z166" i="105"/>
  <c r="Z167" i="105"/>
  <c r="Z168" i="105"/>
  <c r="Z169" i="105"/>
  <c r="Z170" i="105"/>
  <c r="Z171" i="105"/>
  <c r="Z172" i="105"/>
  <c r="Z173" i="105"/>
  <c r="Z174" i="105"/>
  <c r="Z175" i="105"/>
  <c r="Z176" i="105"/>
  <c r="Z177" i="105"/>
  <c r="Z178" i="105"/>
  <c r="Z179" i="105"/>
  <c r="Z180" i="105"/>
  <c r="Z181" i="105"/>
  <c r="Z182" i="105"/>
  <c r="Z183" i="105"/>
  <c r="Z184" i="105"/>
  <c r="Z185" i="105"/>
  <c r="Z186" i="105"/>
  <c r="Z187" i="105"/>
  <c r="Z188" i="105"/>
  <c r="Z189" i="105"/>
  <c r="Z190" i="105"/>
  <c r="Z191" i="105"/>
  <c r="Z192" i="105"/>
  <c r="Z193" i="105"/>
  <c r="Z194" i="105"/>
  <c r="Z195" i="105"/>
  <c r="Z196" i="105"/>
  <c r="Z197" i="105"/>
  <c r="Z198" i="105"/>
  <c r="Z199" i="105"/>
  <c r="Z200" i="105"/>
  <c r="Z201" i="105"/>
  <c r="Z202" i="105"/>
  <c r="Z203" i="105"/>
  <c r="Z204" i="105"/>
  <c r="Z205" i="105"/>
  <c r="Z206" i="105"/>
  <c r="Z207" i="105"/>
  <c r="Z208" i="105"/>
  <c r="Z209" i="105"/>
  <c r="Z210" i="105"/>
  <c r="Z211" i="105"/>
  <c r="Z212" i="105"/>
  <c r="Z213" i="105"/>
  <c r="Z214" i="105"/>
  <c r="Z215" i="105"/>
  <c r="Z216" i="105"/>
  <c r="Z217" i="105"/>
  <c r="Z218" i="105"/>
  <c r="Z219" i="105"/>
  <c r="Z220" i="105"/>
  <c r="Z221" i="105"/>
  <c r="Z222" i="105"/>
  <c r="Z223" i="105"/>
  <c r="Z224" i="105"/>
  <c r="Z225" i="105"/>
  <c r="Z226" i="105"/>
  <c r="Z227" i="105"/>
  <c r="Z228" i="105"/>
  <c r="Z229" i="105"/>
  <c r="Z230" i="105"/>
  <c r="Z231" i="105"/>
  <c r="Z232" i="105"/>
  <c r="Z233" i="105"/>
  <c r="Z234" i="105"/>
  <c r="Z235" i="105"/>
  <c r="Z236" i="105"/>
  <c r="Z237" i="105"/>
  <c r="Z238" i="105"/>
  <c r="Z239" i="105"/>
  <c r="Z240" i="105"/>
  <c r="Z241" i="105"/>
  <c r="Z242" i="105"/>
  <c r="Z243" i="105"/>
  <c r="Z244" i="105"/>
  <c r="Z245" i="105"/>
  <c r="Z246" i="105"/>
  <c r="Z247" i="105"/>
  <c r="Z248" i="105"/>
  <c r="Z249" i="105"/>
  <c r="Z250" i="105"/>
  <c r="Z251" i="105"/>
  <c r="Z252" i="105"/>
  <c r="Z253" i="105"/>
  <c r="Z254" i="105"/>
  <c r="Z255" i="105"/>
  <c r="Z256" i="105"/>
  <c r="Z257" i="105"/>
  <c r="Z258" i="105"/>
  <c r="Z19" i="105"/>
  <c r="U14" i="104"/>
  <c r="U15" i="104"/>
  <c r="U16" i="104"/>
  <c r="U17" i="104"/>
  <c r="U18" i="104"/>
  <c r="U19" i="104"/>
  <c r="U20" i="104"/>
  <c r="U21" i="104"/>
  <c r="U22" i="104"/>
  <c r="U23" i="104"/>
  <c r="U24" i="104"/>
  <c r="U25" i="104"/>
  <c r="U26" i="104"/>
  <c r="U27" i="104"/>
  <c r="U28" i="104"/>
  <c r="U29" i="104"/>
  <c r="U30" i="104"/>
  <c r="U31" i="104"/>
  <c r="U32" i="104"/>
  <c r="U33" i="104"/>
  <c r="U34" i="104"/>
  <c r="U35" i="104"/>
  <c r="U36" i="104"/>
  <c r="U37" i="104"/>
  <c r="U38" i="104"/>
  <c r="U39" i="104"/>
  <c r="U40" i="104"/>
  <c r="U41" i="104"/>
  <c r="U42" i="104"/>
  <c r="U43" i="104"/>
  <c r="U13" i="104"/>
  <c r="X13" i="104" s="1"/>
  <c r="C100" i="118" l="1"/>
  <c r="C89" i="118"/>
  <c r="AE284" i="105"/>
  <c r="AE8" i="105"/>
  <c r="AA19" i="105" s="1"/>
  <c r="X36" i="104"/>
  <c r="X32" i="104"/>
  <c r="X28" i="104"/>
  <c r="X24" i="104"/>
  <c r="X20" i="104"/>
  <c r="X16" i="104"/>
  <c r="X40" i="104"/>
  <c r="AE45" i="117"/>
  <c r="K56" i="117"/>
  <c r="X42" i="104"/>
  <c r="X38" i="104"/>
  <c r="X34" i="104"/>
  <c r="X30" i="104"/>
  <c r="X26" i="104"/>
  <c r="X22" i="104"/>
  <c r="X18" i="104"/>
  <c r="X14" i="104"/>
  <c r="B46" i="119"/>
  <c r="F35" i="120"/>
  <c r="B46" i="120"/>
  <c r="C34" i="120"/>
  <c r="B39" i="120" s="1"/>
  <c r="B40" i="120" s="1"/>
  <c r="C39" i="120" s="1"/>
  <c r="C40" i="120" s="1"/>
  <c r="D39" i="120" s="1"/>
  <c r="D40" i="120" s="1"/>
  <c r="E39" i="120" s="1"/>
  <c r="E40" i="120" s="1"/>
  <c r="F39" i="120" s="1"/>
  <c r="F40" i="120" s="1"/>
  <c r="G39" i="120" s="1"/>
  <c r="G40" i="120" s="1"/>
  <c r="H39" i="120" s="1"/>
  <c r="H40" i="120" s="1"/>
  <c r="G34" i="120" s="1"/>
  <c r="I34" i="120" s="1"/>
  <c r="C34" i="119"/>
  <c r="B39" i="119" s="1"/>
  <c r="B40" i="119" s="1"/>
  <c r="C39" i="119" s="1"/>
  <c r="C40" i="119" s="1"/>
  <c r="D39" i="119" s="1"/>
  <c r="D40" i="119" s="1"/>
  <c r="E39" i="119" s="1"/>
  <c r="E40" i="119" s="1"/>
  <c r="F39" i="119" s="1"/>
  <c r="F40" i="119" s="1"/>
  <c r="G39" i="119" s="1"/>
  <c r="G40" i="119" s="1"/>
  <c r="H39" i="119" s="1"/>
  <c r="H40" i="119" s="1"/>
  <c r="G34" i="119" s="1"/>
  <c r="I34" i="119" s="1"/>
  <c r="B28" i="118"/>
  <c r="B29" i="118" s="1"/>
  <c r="C28" i="118" s="1"/>
  <c r="C29" i="118" s="1"/>
  <c r="D28" i="118" s="1"/>
  <c r="D29" i="118" s="1"/>
  <c r="E28" i="118" s="1"/>
  <c r="E29" i="118" s="1"/>
  <c r="F28" i="118" s="1"/>
  <c r="F29" i="118" s="1"/>
  <c r="G28" i="118" s="1"/>
  <c r="G29" i="118" s="1"/>
  <c r="H28" i="118" s="1"/>
  <c r="H29" i="118" s="1"/>
  <c r="G23" i="118" s="1"/>
  <c r="I23" i="118" s="1"/>
  <c r="B35" i="118"/>
  <c r="X43" i="104"/>
  <c r="X41" i="104"/>
  <c r="X39" i="104"/>
  <c r="X37" i="104"/>
  <c r="X35" i="104"/>
  <c r="X33" i="104"/>
  <c r="X31" i="104"/>
  <c r="X29" i="104"/>
  <c r="X27" i="104"/>
  <c r="X25" i="104"/>
  <c r="X23" i="104"/>
  <c r="X21" i="104"/>
  <c r="X19" i="104"/>
  <c r="X17" i="104"/>
  <c r="X15" i="104"/>
  <c r="G11" i="72"/>
  <c r="G12" i="72"/>
  <c r="G13" i="72"/>
  <c r="G14" i="72"/>
  <c r="G15" i="72"/>
  <c r="G16" i="72"/>
  <c r="G17" i="72"/>
  <c r="G18" i="72"/>
  <c r="G19" i="72"/>
  <c r="G20" i="72"/>
  <c r="G21" i="72"/>
  <c r="G22" i="72"/>
  <c r="G23" i="72"/>
  <c r="G24" i="72"/>
  <c r="G25" i="72"/>
  <c r="G26" i="72"/>
  <c r="G27" i="72"/>
  <c r="G28" i="72"/>
  <c r="G29" i="72"/>
  <c r="G30" i="72"/>
  <c r="G31" i="72"/>
  <c r="G32" i="72"/>
  <c r="G33" i="72"/>
  <c r="G34" i="72"/>
  <c r="G35" i="72"/>
  <c r="G36" i="72"/>
  <c r="G37" i="72"/>
  <c r="G38" i="72"/>
  <c r="G39" i="72"/>
  <c r="G40" i="72"/>
  <c r="G10" i="72"/>
  <c r="E11" i="72"/>
  <c r="E12" i="72"/>
  <c r="E13" i="72"/>
  <c r="E14" i="72"/>
  <c r="E15" i="72"/>
  <c r="E16" i="72"/>
  <c r="E17" i="72"/>
  <c r="E18" i="72"/>
  <c r="E19" i="72"/>
  <c r="E20" i="72"/>
  <c r="E21" i="72"/>
  <c r="E22" i="72"/>
  <c r="E23" i="72"/>
  <c r="E24" i="72"/>
  <c r="E25" i="72"/>
  <c r="E26" i="72"/>
  <c r="E27" i="72"/>
  <c r="E28" i="72"/>
  <c r="E29" i="72"/>
  <c r="E30" i="72"/>
  <c r="E31" i="72"/>
  <c r="E32" i="72"/>
  <c r="E33" i="72"/>
  <c r="E34" i="72"/>
  <c r="E35" i="72"/>
  <c r="E36" i="72"/>
  <c r="E37" i="72"/>
  <c r="E38" i="72"/>
  <c r="E39" i="72"/>
  <c r="E40" i="72"/>
  <c r="E10" i="72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9" i="16"/>
  <c r="X13" i="92"/>
  <c r="X14" i="92"/>
  <c r="X15" i="92"/>
  <c r="X16" i="92"/>
  <c r="X17" i="92"/>
  <c r="X18" i="92"/>
  <c r="X19" i="92"/>
  <c r="X20" i="92"/>
  <c r="X21" i="92"/>
  <c r="X22" i="92"/>
  <c r="X23" i="92"/>
  <c r="X24" i="92"/>
  <c r="X25" i="92"/>
  <c r="X26" i="92"/>
  <c r="X27" i="92"/>
  <c r="X28" i="92"/>
  <c r="X29" i="92"/>
  <c r="X30" i="92"/>
  <c r="X31" i="92"/>
  <c r="X32" i="92"/>
  <c r="X33" i="92"/>
  <c r="X34" i="92"/>
  <c r="X35" i="92"/>
  <c r="X36" i="92"/>
  <c r="X37" i="92"/>
  <c r="X38" i="92"/>
  <c r="X39" i="92"/>
  <c r="X40" i="92"/>
  <c r="X41" i="92"/>
  <c r="X42" i="92"/>
  <c r="X12" i="92"/>
  <c r="C111" i="118" l="1"/>
  <c r="C122" i="118"/>
  <c r="B57" i="119"/>
  <c r="AE56" i="117"/>
  <c r="K67" i="117"/>
  <c r="F46" i="120"/>
  <c r="B57" i="120"/>
  <c r="C45" i="120"/>
  <c r="B50" i="120" s="1"/>
  <c r="B51" i="120" s="1"/>
  <c r="C50" i="120" s="1"/>
  <c r="C51" i="120" s="1"/>
  <c r="D50" i="120" s="1"/>
  <c r="D51" i="120" s="1"/>
  <c r="E50" i="120" s="1"/>
  <c r="E51" i="120" s="1"/>
  <c r="F50" i="120" s="1"/>
  <c r="F51" i="120" s="1"/>
  <c r="G50" i="120" s="1"/>
  <c r="G51" i="120" s="1"/>
  <c r="H50" i="120" s="1"/>
  <c r="H51" i="120" s="1"/>
  <c r="G45" i="120" s="1"/>
  <c r="I45" i="120" s="1"/>
  <c r="C45" i="119"/>
  <c r="B50" i="119" s="1"/>
  <c r="B51" i="119" s="1"/>
  <c r="C50" i="119" s="1"/>
  <c r="C51" i="119" s="1"/>
  <c r="D50" i="119" s="1"/>
  <c r="D51" i="119" s="1"/>
  <c r="E50" i="119" s="1"/>
  <c r="E51" i="119" s="1"/>
  <c r="F50" i="119" s="1"/>
  <c r="F51" i="119" s="1"/>
  <c r="G50" i="119" s="1"/>
  <c r="G51" i="119" s="1"/>
  <c r="H50" i="119" s="1"/>
  <c r="H51" i="119" s="1"/>
  <c r="G45" i="119" s="1"/>
  <c r="I45" i="119" s="1"/>
  <c r="B46" i="118"/>
  <c r="B39" i="118"/>
  <c r="B40" i="118" s="1"/>
  <c r="C39" i="118" s="1"/>
  <c r="C40" i="118" s="1"/>
  <c r="D39" i="118" s="1"/>
  <c r="D40" i="118" s="1"/>
  <c r="E39" i="118" s="1"/>
  <c r="E40" i="118" s="1"/>
  <c r="F39" i="118" s="1"/>
  <c r="F40" i="118" s="1"/>
  <c r="G39" i="118" s="1"/>
  <c r="G40" i="118" s="1"/>
  <c r="H39" i="118" s="1"/>
  <c r="H40" i="118" s="1"/>
  <c r="G34" i="118" s="1"/>
  <c r="I34" i="118" s="1"/>
  <c r="V534" i="105"/>
  <c r="V533" i="105"/>
  <c r="V532" i="105"/>
  <c r="V531" i="105"/>
  <c r="V530" i="105"/>
  <c r="V529" i="105"/>
  <c r="V528" i="105"/>
  <c r="V527" i="105"/>
  <c r="V526" i="105"/>
  <c r="V525" i="105"/>
  <c r="V524" i="105"/>
  <c r="V523" i="105"/>
  <c r="V522" i="105"/>
  <c r="V521" i="105"/>
  <c r="V520" i="105"/>
  <c r="V519" i="105"/>
  <c r="V518" i="105"/>
  <c r="V517" i="105"/>
  <c r="V516" i="105"/>
  <c r="V515" i="105"/>
  <c r="V514" i="105"/>
  <c r="V513" i="105"/>
  <c r="V512" i="105"/>
  <c r="V511" i="105"/>
  <c r="V510" i="105"/>
  <c r="V509" i="105"/>
  <c r="V508" i="105"/>
  <c r="V507" i="105"/>
  <c r="V506" i="105"/>
  <c r="V505" i="105"/>
  <c r="V504" i="105"/>
  <c r="V503" i="105"/>
  <c r="V502" i="105"/>
  <c r="V501" i="105"/>
  <c r="V500" i="105"/>
  <c r="V499" i="105"/>
  <c r="V498" i="105"/>
  <c r="V497" i="105"/>
  <c r="V496" i="105"/>
  <c r="V495" i="105"/>
  <c r="V494" i="105"/>
  <c r="V493" i="105"/>
  <c r="V492" i="105"/>
  <c r="V491" i="105"/>
  <c r="V490" i="105"/>
  <c r="V489" i="105"/>
  <c r="V488" i="105"/>
  <c r="V487" i="105"/>
  <c r="V486" i="105"/>
  <c r="V485" i="105"/>
  <c r="V484" i="105"/>
  <c r="V483" i="105"/>
  <c r="V482" i="105"/>
  <c r="V481" i="105"/>
  <c r="V480" i="105"/>
  <c r="V479" i="105"/>
  <c r="V478" i="105"/>
  <c r="V477" i="105"/>
  <c r="V476" i="105"/>
  <c r="V475" i="105"/>
  <c r="V474" i="105"/>
  <c r="V473" i="105"/>
  <c r="V472" i="105"/>
  <c r="V471" i="105"/>
  <c r="V470" i="105"/>
  <c r="V469" i="105"/>
  <c r="V468" i="105"/>
  <c r="V467" i="105"/>
  <c r="V466" i="105"/>
  <c r="V465" i="105"/>
  <c r="V464" i="105"/>
  <c r="V463" i="105"/>
  <c r="V462" i="105"/>
  <c r="V461" i="105"/>
  <c r="V460" i="105"/>
  <c r="V459" i="105"/>
  <c r="V458" i="105"/>
  <c r="V457" i="105"/>
  <c r="V456" i="105"/>
  <c r="V455" i="105"/>
  <c r="V454" i="105"/>
  <c r="V453" i="105"/>
  <c r="V452" i="105"/>
  <c r="V451" i="105"/>
  <c r="V450" i="105"/>
  <c r="V449" i="105"/>
  <c r="V448" i="105"/>
  <c r="V447" i="105"/>
  <c r="V446" i="105"/>
  <c r="V445" i="105"/>
  <c r="V444" i="105"/>
  <c r="V443" i="105"/>
  <c r="V442" i="105"/>
  <c r="V441" i="105"/>
  <c r="V440" i="105"/>
  <c r="V439" i="105"/>
  <c r="V438" i="105"/>
  <c r="V437" i="105"/>
  <c r="V436" i="105"/>
  <c r="V435" i="105"/>
  <c r="V434" i="105"/>
  <c r="V433" i="105"/>
  <c r="V432" i="105"/>
  <c r="V431" i="105"/>
  <c r="V430" i="105"/>
  <c r="V429" i="105"/>
  <c r="V428" i="105"/>
  <c r="V427" i="105"/>
  <c r="V426" i="105"/>
  <c r="V425" i="105"/>
  <c r="V424" i="105"/>
  <c r="V423" i="105"/>
  <c r="V422" i="105"/>
  <c r="V421" i="105"/>
  <c r="V420" i="105"/>
  <c r="V419" i="105"/>
  <c r="V418" i="105"/>
  <c r="V417" i="105"/>
  <c r="V416" i="105"/>
  <c r="V415" i="105"/>
  <c r="V414" i="105"/>
  <c r="V413" i="105"/>
  <c r="V412" i="105"/>
  <c r="V411" i="105"/>
  <c r="V410" i="105"/>
  <c r="V409" i="105"/>
  <c r="V408" i="105"/>
  <c r="V407" i="105"/>
  <c r="V406" i="105"/>
  <c r="V405" i="105"/>
  <c r="V404" i="105"/>
  <c r="V403" i="105"/>
  <c r="V402" i="105"/>
  <c r="V401" i="105"/>
  <c r="V400" i="105"/>
  <c r="V399" i="105"/>
  <c r="V398" i="105"/>
  <c r="V397" i="105"/>
  <c r="V396" i="105"/>
  <c r="V395" i="105"/>
  <c r="V394" i="105"/>
  <c r="V393" i="105"/>
  <c r="V392" i="105"/>
  <c r="V391" i="105"/>
  <c r="V390" i="105"/>
  <c r="V389" i="105"/>
  <c r="V388" i="105"/>
  <c r="V387" i="105"/>
  <c r="V386" i="105"/>
  <c r="V385" i="105"/>
  <c r="V384" i="105"/>
  <c r="V383" i="105"/>
  <c r="V382" i="105"/>
  <c r="V381" i="105"/>
  <c r="V380" i="105"/>
  <c r="V379" i="105"/>
  <c r="V378" i="105"/>
  <c r="V377" i="105"/>
  <c r="V376" i="105"/>
  <c r="V375" i="105"/>
  <c r="V374" i="105"/>
  <c r="V373" i="105"/>
  <c r="V372" i="105"/>
  <c r="V371" i="105"/>
  <c r="V370" i="105"/>
  <c r="V369" i="105"/>
  <c r="V368" i="105"/>
  <c r="V367" i="105"/>
  <c r="V366" i="105"/>
  <c r="V365" i="105"/>
  <c r="V364" i="105"/>
  <c r="V363" i="105"/>
  <c r="V362" i="105"/>
  <c r="V361" i="105"/>
  <c r="V360" i="105"/>
  <c r="V359" i="105"/>
  <c r="V358" i="105"/>
  <c r="V357" i="105"/>
  <c r="V356" i="105"/>
  <c r="V355" i="105"/>
  <c r="V354" i="105"/>
  <c r="V353" i="105"/>
  <c r="V352" i="105"/>
  <c r="V351" i="105"/>
  <c r="V350" i="105"/>
  <c r="V349" i="105"/>
  <c r="V348" i="105"/>
  <c r="V347" i="105"/>
  <c r="V346" i="105"/>
  <c r="V345" i="105"/>
  <c r="V344" i="105"/>
  <c r="V343" i="105"/>
  <c r="V342" i="105"/>
  <c r="V341" i="105"/>
  <c r="V340" i="105"/>
  <c r="V339" i="105"/>
  <c r="V338" i="105"/>
  <c r="V337" i="105"/>
  <c r="V336" i="105"/>
  <c r="V335" i="105"/>
  <c r="V334" i="105"/>
  <c r="V333" i="105"/>
  <c r="V332" i="105"/>
  <c r="V331" i="105"/>
  <c r="V330" i="105"/>
  <c r="V329" i="105"/>
  <c r="V328" i="105"/>
  <c r="V327" i="105"/>
  <c r="V326" i="105"/>
  <c r="V325" i="105"/>
  <c r="V324" i="105"/>
  <c r="V323" i="105"/>
  <c r="V322" i="105"/>
  <c r="V321" i="105"/>
  <c r="V320" i="105"/>
  <c r="V319" i="105"/>
  <c r="V318" i="105"/>
  <c r="V317" i="105"/>
  <c r="V316" i="105"/>
  <c r="V315" i="105"/>
  <c r="V314" i="105"/>
  <c r="V313" i="105"/>
  <c r="V312" i="105"/>
  <c r="V311" i="105"/>
  <c r="V310" i="105"/>
  <c r="V309" i="105"/>
  <c r="V305" i="105"/>
  <c r="V304" i="105"/>
  <c r="V292" i="105"/>
  <c r="V291" i="105"/>
  <c r="V303" i="105"/>
  <c r="V302" i="105"/>
  <c r="V308" i="105"/>
  <c r="V307" i="105"/>
  <c r="V293" i="105"/>
  <c r="V301" i="105"/>
  <c r="V300" i="105"/>
  <c r="V299" i="105"/>
  <c r="V287" i="105"/>
  <c r="V298" i="105"/>
  <c r="V306" i="105"/>
  <c r="V297" i="105"/>
  <c r="V296" i="105"/>
  <c r="V288" i="105"/>
  <c r="V295" i="105"/>
  <c r="V289" i="105"/>
  <c r="V290" i="105"/>
  <c r="V294" i="105"/>
  <c r="V23" i="105"/>
  <c r="V24" i="105"/>
  <c r="V18" i="105"/>
  <c r="V25" i="105"/>
  <c r="V11" i="105"/>
  <c r="V13" i="105"/>
  <c r="V30" i="105"/>
  <c r="V14" i="105"/>
  <c r="V26" i="105"/>
  <c r="V15" i="105"/>
  <c r="V12" i="105"/>
  <c r="V20" i="105"/>
  <c r="V27" i="105"/>
  <c r="V31" i="105"/>
  <c r="V32" i="105"/>
  <c r="V21" i="105"/>
  <c r="V17" i="105"/>
  <c r="V28" i="105"/>
  <c r="V29" i="105"/>
  <c r="V16" i="105"/>
  <c r="V22" i="105"/>
  <c r="V33" i="105"/>
  <c r="V34" i="105"/>
  <c r="V35" i="105"/>
  <c r="V36" i="105"/>
  <c r="V37" i="105"/>
  <c r="V38" i="105"/>
  <c r="V39" i="105"/>
  <c r="V40" i="105"/>
  <c r="V41" i="105"/>
  <c r="V42" i="105"/>
  <c r="V43" i="105"/>
  <c r="V44" i="105"/>
  <c r="V45" i="105"/>
  <c r="V46" i="105"/>
  <c r="V47" i="105"/>
  <c r="V48" i="105"/>
  <c r="V49" i="105"/>
  <c r="V50" i="105"/>
  <c r="V51" i="105"/>
  <c r="V52" i="105"/>
  <c r="V53" i="105"/>
  <c r="V54" i="105"/>
  <c r="V55" i="105"/>
  <c r="V56" i="105"/>
  <c r="V57" i="105"/>
  <c r="V58" i="105"/>
  <c r="V59" i="105"/>
  <c r="V60" i="105"/>
  <c r="V61" i="105"/>
  <c r="V62" i="105"/>
  <c r="V63" i="105"/>
  <c r="V64" i="105"/>
  <c r="V65" i="105"/>
  <c r="V66" i="105"/>
  <c r="V67" i="105"/>
  <c r="V68" i="105"/>
  <c r="V69" i="105"/>
  <c r="V70" i="105"/>
  <c r="V71" i="105"/>
  <c r="V72" i="105"/>
  <c r="V73" i="105"/>
  <c r="V74" i="105"/>
  <c r="V75" i="105"/>
  <c r="V76" i="105"/>
  <c r="V77" i="105"/>
  <c r="V78" i="105"/>
  <c r="V79" i="105"/>
  <c r="V80" i="105"/>
  <c r="V81" i="105"/>
  <c r="V82" i="105"/>
  <c r="V83" i="105"/>
  <c r="V84" i="105"/>
  <c r="V85" i="105"/>
  <c r="V86" i="105"/>
  <c r="V87" i="105"/>
  <c r="V88" i="105"/>
  <c r="V89" i="105"/>
  <c r="V90" i="105"/>
  <c r="V91" i="105"/>
  <c r="V92" i="105"/>
  <c r="V93" i="105"/>
  <c r="V94" i="105"/>
  <c r="V95" i="105"/>
  <c r="V96" i="105"/>
  <c r="V97" i="105"/>
  <c r="V98" i="105"/>
  <c r="V99" i="105"/>
  <c r="V100" i="105"/>
  <c r="V101" i="105"/>
  <c r="V102" i="105"/>
  <c r="V103" i="105"/>
  <c r="V104" i="105"/>
  <c r="V105" i="105"/>
  <c r="V106" i="105"/>
  <c r="V107" i="105"/>
  <c r="V108" i="105"/>
  <c r="V109" i="105"/>
  <c r="V110" i="105"/>
  <c r="V111" i="105"/>
  <c r="V112" i="105"/>
  <c r="V113" i="105"/>
  <c r="V114" i="105"/>
  <c r="V115" i="105"/>
  <c r="V116" i="105"/>
  <c r="V117" i="105"/>
  <c r="V118" i="105"/>
  <c r="V119" i="105"/>
  <c r="V120" i="105"/>
  <c r="V121" i="105"/>
  <c r="V122" i="105"/>
  <c r="V123" i="105"/>
  <c r="V124" i="105"/>
  <c r="V125" i="105"/>
  <c r="V126" i="105"/>
  <c r="V127" i="105"/>
  <c r="V128" i="105"/>
  <c r="V129" i="105"/>
  <c r="V130" i="105"/>
  <c r="V131" i="105"/>
  <c r="V132" i="105"/>
  <c r="V133" i="105"/>
  <c r="V134" i="105"/>
  <c r="V135" i="105"/>
  <c r="V136" i="105"/>
  <c r="V137" i="105"/>
  <c r="V138" i="105"/>
  <c r="V139" i="105"/>
  <c r="V140" i="105"/>
  <c r="V141" i="105"/>
  <c r="V142" i="105"/>
  <c r="V143" i="105"/>
  <c r="V144" i="105"/>
  <c r="V145" i="105"/>
  <c r="V146" i="105"/>
  <c r="V147" i="105"/>
  <c r="V148" i="105"/>
  <c r="V149" i="105"/>
  <c r="V150" i="105"/>
  <c r="V151" i="105"/>
  <c r="V152" i="105"/>
  <c r="V153" i="105"/>
  <c r="V154" i="105"/>
  <c r="V155" i="105"/>
  <c r="V156" i="105"/>
  <c r="V157" i="105"/>
  <c r="V158" i="105"/>
  <c r="V159" i="105"/>
  <c r="V160" i="105"/>
  <c r="V161" i="105"/>
  <c r="V162" i="105"/>
  <c r="V163" i="105"/>
  <c r="V164" i="105"/>
  <c r="V165" i="105"/>
  <c r="V166" i="105"/>
  <c r="V167" i="105"/>
  <c r="V168" i="105"/>
  <c r="V169" i="105"/>
  <c r="V170" i="105"/>
  <c r="V171" i="105"/>
  <c r="V172" i="105"/>
  <c r="V173" i="105"/>
  <c r="V174" i="105"/>
  <c r="V175" i="105"/>
  <c r="V176" i="105"/>
  <c r="V177" i="105"/>
  <c r="V178" i="105"/>
  <c r="V179" i="105"/>
  <c r="V180" i="105"/>
  <c r="V181" i="105"/>
  <c r="V182" i="105"/>
  <c r="V183" i="105"/>
  <c r="V184" i="105"/>
  <c r="V185" i="105"/>
  <c r="V186" i="105"/>
  <c r="V187" i="105"/>
  <c r="V188" i="105"/>
  <c r="V189" i="105"/>
  <c r="V190" i="105"/>
  <c r="V191" i="105"/>
  <c r="V192" i="105"/>
  <c r="V193" i="105"/>
  <c r="V194" i="105"/>
  <c r="V195" i="105"/>
  <c r="V196" i="105"/>
  <c r="V197" i="105"/>
  <c r="V198" i="105"/>
  <c r="V199" i="105"/>
  <c r="V200" i="105"/>
  <c r="V201" i="105"/>
  <c r="V202" i="105"/>
  <c r="V203" i="105"/>
  <c r="V204" i="105"/>
  <c r="V205" i="105"/>
  <c r="V206" i="105"/>
  <c r="V207" i="105"/>
  <c r="V208" i="105"/>
  <c r="V209" i="105"/>
  <c r="V210" i="105"/>
  <c r="V211" i="105"/>
  <c r="V212" i="105"/>
  <c r="V213" i="105"/>
  <c r="V214" i="105"/>
  <c r="V215" i="105"/>
  <c r="V216" i="105"/>
  <c r="V217" i="105"/>
  <c r="V218" i="105"/>
  <c r="V219" i="105"/>
  <c r="V220" i="105"/>
  <c r="V221" i="105"/>
  <c r="V222" i="105"/>
  <c r="V223" i="105"/>
  <c r="V224" i="105"/>
  <c r="V225" i="105"/>
  <c r="V226" i="105"/>
  <c r="V227" i="105"/>
  <c r="V228" i="105"/>
  <c r="V229" i="105"/>
  <c r="V230" i="105"/>
  <c r="V231" i="105"/>
  <c r="V232" i="105"/>
  <c r="V233" i="105"/>
  <c r="V234" i="105"/>
  <c r="V235" i="105"/>
  <c r="V236" i="105"/>
  <c r="V237" i="105"/>
  <c r="V238" i="105"/>
  <c r="V239" i="105"/>
  <c r="V240" i="105"/>
  <c r="V241" i="105"/>
  <c r="V242" i="105"/>
  <c r="V243" i="105"/>
  <c r="V244" i="105"/>
  <c r="V245" i="105"/>
  <c r="V246" i="105"/>
  <c r="V247" i="105"/>
  <c r="V248" i="105"/>
  <c r="V249" i="105"/>
  <c r="V250" i="105"/>
  <c r="V251" i="105"/>
  <c r="V252" i="105"/>
  <c r="V253" i="105"/>
  <c r="V254" i="105"/>
  <c r="V255" i="105"/>
  <c r="V256" i="105"/>
  <c r="V257" i="105"/>
  <c r="V258" i="105"/>
  <c r="V19" i="105"/>
  <c r="C7" i="106"/>
  <c r="G6" i="16"/>
  <c r="M10" i="115"/>
  <c r="M11" i="115"/>
  <c r="M12" i="115"/>
  <c r="M13" i="115"/>
  <c r="M14" i="115"/>
  <c r="M15" i="115"/>
  <c r="M16" i="115"/>
  <c r="M17" i="115"/>
  <c r="M18" i="115"/>
  <c r="M19" i="115"/>
  <c r="M20" i="115"/>
  <c r="M21" i="115"/>
  <c r="M22" i="115"/>
  <c r="M23" i="115"/>
  <c r="M24" i="115"/>
  <c r="M25" i="115"/>
  <c r="M26" i="115"/>
  <c r="M27" i="115"/>
  <c r="M28" i="115"/>
  <c r="M29" i="115"/>
  <c r="M30" i="115"/>
  <c r="M31" i="115"/>
  <c r="M32" i="115"/>
  <c r="M33" i="115"/>
  <c r="M34" i="115"/>
  <c r="M35" i="115"/>
  <c r="M36" i="115"/>
  <c r="M37" i="115"/>
  <c r="M38" i="115"/>
  <c r="M39" i="115"/>
  <c r="M40" i="115"/>
  <c r="M41" i="115"/>
  <c r="M42" i="115"/>
  <c r="M43" i="115"/>
  <c r="M44" i="115"/>
  <c r="M45" i="115"/>
  <c r="M46" i="115"/>
  <c r="M47" i="115"/>
  <c r="M48" i="115"/>
  <c r="M49" i="115"/>
  <c r="M50" i="115"/>
  <c r="M51" i="115"/>
  <c r="M52" i="115"/>
  <c r="M53" i="115"/>
  <c r="M54" i="115"/>
  <c r="M55" i="115"/>
  <c r="M56" i="115"/>
  <c r="M57" i="115"/>
  <c r="M58" i="115"/>
  <c r="M59" i="115"/>
  <c r="M60" i="115"/>
  <c r="M61" i="115"/>
  <c r="M62" i="115"/>
  <c r="M63" i="115"/>
  <c r="M64" i="115"/>
  <c r="M65" i="115"/>
  <c r="M66" i="115"/>
  <c r="M67" i="115"/>
  <c r="M68" i="115"/>
  <c r="M69" i="115"/>
  <c r="M70" i="115"/>
  <c r="M71" i="115"/>
  <c r="M72" i="115"/>
  <c r="M73" i="115"/>
  <c r="M74" i="115"/>
  <c r="M75" i="115"/>
  <c r="M76" i="115"/>
  <c r="M77" i="115"/>
  <c r="M78" i="115"/>
  <c r="M79" i="115"/>
  <c r="M80" i="115"/>
  <c r="M81" i="115"/>
  <c r="M82" i="115"/>
  <c r="M83" i="115"/>
  <c r="M84" i="115"/>
  <c r="M85" i="115"/>
  <c r="M86" i="115"/>
  <c r="M87" i="115"/>
  <c r="M88" i="115"/>
  <c r="M89" i="115"/>
  <c r="M90" i="115"/>
  <c r="M91" i="115"/>
  <c r="M92" i="115"/>
  <c r="M93" i="115"/>
  <c r="M94" i="115"/>
  <c r="M95" i="115"/>
  <c r="M96" i="115"/>
  <c r="M97" i="115"/>
  <c r="M98" i="115"/>
  <c r="M99" i="115"/>
  <c r="M100" i="115"/>
  <c r="M101" i="115"/>
  <c r="M102" i="115"/>
  <c r="M103" i="115"/>
  <c r="M104" i="115"/>
  <c r="M105" i="115"/>
  <c r="M106" i="115"/>
  <c r="M107" i="115"/>
  <c r="M108" i="115"/>
  <c r="M109" i="115"/>
  <c r="M110" i="115"/>
  <c r="M111" i="115"/>
  <c r="M112" i="115"/>
  <c r="M113" i="115"/>
  <c r="M114" i="115"/>
  <c r="M115" i="115"/>
  <c r="M116" i="115"/>
  <c r="M117" i="115"/>
  <c r="M118" i="115"/>
  <c r="M119" i="115"/>
  <c r="M120" i="115"/>
  <c r="M121" i="115"/>
  <c r="M122" i="115"/>
  <c r="M123" i="115"/>
  <c r="M124" i="115"/>
  <c r="M125" i="115"/>
  <c r="M126" i="115"/>
  <c r="M127" i="115"/>
  <c r="M128" i="115"/>
  <c r="M129" i="115"/>
  <c r="M130" i="115"/>
  <c r="M131" i="115"/>
  <c r="M132" i="115"/>
  <c r="M133" i="115"/>
  <c r="M134" i="115"/>
  <c r="M135" i="115"/>
  <c r="M136" i="115"/>
  <c r="M137" i="115"/>
  <c r="M138" i="115"/>
  <c r="M139" i="115"/>
  <c r="M140" i="115"/>
  <c r="M141" i="115"/>
  <c r="M142" i="115"/>
  <c r="M143" i="115"/>
  <c r="M144" i="115"/>
  <c r="M145" i="115"/>
  <c r="M146" i="115"/>
  <c r="M147" i="115"/>
  <c r="M148" i="115"/>
  <c r="M149" i="115"/>
  <c r="M150" i="115"/>
  <c r="M151" i="115"/>
  <c r="M152" i="115"/>
  <c r="M153" i="115"/>
  <c r="M154" i="115"/>
  <c r="M155" i="115"/>
  <c r="M156" i="115"/>
  <c r="M157" i="115"/>
  <c r="M158" i="115"/>
  <c r="M159" i="115"/>
  <c r="M160" i="115"/>
  <c r="M161" i="115"/>
  <c r="M162" i="115"/>
  <c r="M163" i="115"/>
  <c r="M164" i="115"/>
  <c r="M165" i="115"/>
  <c r="M166" i="115"/>
  <c r="M167" i="115"/>
  <c r="M168" i="115"/>
  <c r="M169" i="115"/>
  <c r="M170" i="115"/>
  <c r="M171" i="115"/>
  <c r="M172" i="115"/>
  <c r="M173" i="115"/>
  <c r="M174" i="115"/>
  <c r="M175" i="115"/>
  <c r="M176" i="115"/>
  <c r="M177" i="115"/>
  <c r="M178" i="115"/>
  <c r="M179" i="115"/>
  <c r="M180" i="115"/>
  <c r="M181" i="115"/>
  <c r="M182" i="115"/>
  <c r="M183" i="115"/>
  <c r="M184" i="115"/>
  <c r="M185" i="115"/>
  <c r="M186" i="115"/>
  <c r="M187" i="115"/>
  <c r="M188" i="115"/>
  <c r="M189" i="115"/>
  <c r="M190" i="115"/>
  <c r="M191" i="115"/>
  <c r="M192" i="115"/>
  <c r="M193" i="115"/>
  <c r="M194" i="115"/>
  <c r="M195" i="115"/>
  <c r="M196" i="115"/>
  <c r="M197" i="115"/>
  <c r="M198" i="115"/>
  <c r="M199" i="115"/>
  <c r="M200" i="115"/>
  <c r="M201" i="115"/>
  <c r="M202" i="115"/>
  <c r="M203" i="115"/>
  <c r="M204" i="115"/>
  <c r="M205" i="115"/>
  <c r="M206" i="115"/>
  <c r="M207" i="115"/>
  <c r="M208" i="115"/>
  <c r="M209" i="115"/>
  <c r="M210" i="115"/>
  <c r="M211" i="115"/>
  <c r="M212" i="115"/>
  <c r="M213" i="115"/>
  <c r="M214" i="115"/>
  <c r="M215" i="115"/>
  <c r="M216" i="115"/>
  <c r="M217" i="115"/>
  <c r="M218" i="115"/>
  <c r="M219" i="115"/>
  <c r="M220" i="115"/>
  <c r="M221" i="115"/>
  <c r="M222" i="115"/>
  <c r="M223" i="115"/>
  <c r="M224" i="115"/>
  <c r="M225" i="115"/>
  <c r="M226" i="115"/>
  <c r="M227" i="115"/>
  <c r="M228" i="115"/>
  <c r="M229" i="115"/>
  <c r="M230" i="115"/>
  <c r="M231" i="115"/>
  <c r="M232" i="115"/>
  <c r="M233" i="115"/>
  <c r="M234" i="115"/>
  <c r="M235" i="115"/>
  <c r="M236" i="115"/>
  <c r="M237" i="115"/>
  <c r="M238" i="115"/>
  <c r="M239" i="115"/>
  <c r="M240" i="115"/>
  <c r="M241" i="115"/>
  <c r="M242" i="115"/>
  <c r="M243" i="115"/>
  <c r="M244" i="115"/>
  <c r="M245" i="115"/>
  <c r="M246" i="115"/>
  <c r="M247" i="115"/>
  <c r="M248" i="115"/>
  <c r="M249" i="115"/>
  <c r="M250" i="115"/>
  <c r="M251" i="115"/>
  <c r="M252" i="115"/>
  <c r="M253" i="115"/>
  <c r="M254" i="115"/>
  <c r="M255" i="115"/>
  <c r="M256" i="115"/>
  <c r="M257" i="115"/>
  <c r="M270" i="115"/>
  <c r="M271" i="115"/>
  <c r="M272" i="115"/>
  <c r="M273" i="115"/>
  <c r="M274" i="115"/>
  <c r="M275" i="115"/>
  <c r="M276" i="115"/>
  <c r="M277" i="115"/>
  <c r="M278" i="115"/>
  <c r="M279" i="115"/>
  <c r="M280" i="115"/>
  <c r="M281" i="115"/>
  <c r="M282" i="115"/>
  <c r="M283" i="115"/>
  <c r="M284" i="115"/>
  <c r="M285" i="115"/>
  <c r="M286" i="115"/>
  <c r="M287" i="115"/>
  <c r="M288" i="115"/>
  <c r="M289" i="115"/>
  <c r="M290" i="115"/>
  <c r="M291" i="115"/>
  <c r="M292" i="115"/>
  <c r="M293" i="115"/>
  <c r="M294" i="115"/>
  <c r="M295" i="115"/>
  <c r="M296" i="115"/>
  <c r="M297" i="115"/>
  <c r="M298" i="115"/>
  <c r="M299" i="115"/>
  <c r="M300" i="115"/>
  <c r="M301" i="115"/>
  <c r="M302" i="115"/>
  <c r="M303" i="115"/>
  <c r="M304" i="115"/>
  <c r="M305" i="115"/>
  <c r="M306" i="115"/>
  <c r="M307" i="115"/>
  <c r="M308" i="115"/>
  <c r="M309" i="115"/>
  <c r="M310" i="115"/>
  <c r="M311" i="115"/>
  <c r="M312" i="115"/>
  <c r="M313" i="115"/>
  <c r="M314" i="115"/>
  <c r="M315" i="115"/>
  <c r="M316" i="115"/>
  <c r="M317" i="115"/>
  <c r="M318" i="115"/>
  <c r="M319" i="115"/>
  <c r="M320" i="115"/>
  <c r="M321" i="115"/>
  <c r="M322" i="115"/>
  <c r="M323" i="115"/>
  <c r="M324" i="115"/>
  <c r="M325" i="115"/>
  <c r="M326" i="115"/>
  <c r="M327" i="115"/>
  <c r="M328" i="115"/>
  <c r="M329" i="115"/>
  <c r="M330" i="115"/>
  <c r="M331" i="115"/>
  <c r="M332" i="115"/>
  <c r="M333" i="115"/>
  <c r="M334" i="115"/>
  <c r="M335" i="115"/>
  <c r="M336" i="115"/>
  <c r="M337" i="115"/>
  <c r="M338" i="115"/>
  <c r="M339" i="115"/>
  <c r="M340" i="115"/>
  <c r="M341" i="115"/>
  <c r="M342" i="115"/>
  <c r="M343" i="115"/>
  <c r="M344" i="115"/>
  <c r="M345" i="115"/>
  <c r="M346" i="115"/>
  <c r="M347" i="115"/>
  <c r="M348" i="115"/>
  <c r="M349" i="115"/>
  <c r="M350" i="115"/>
  <c r="M351" i="115"/>
  <c r="M352" i="115"/>
  <c r="M353" i="115"/>
  <c r="M354" i="115"/>
  <c r="M355" i="115"/>
  <c r="M356" i="115"/>
  <c r="M357" i="115"/>
  <c r="M358" i="115"/>
  <c r="M359" i="115"/>
  <c r="M360" i="115"/>
  <c r="M361" i="115"/>
  <c r="M362" i="115"/>
  <c r="M363" i="115"/>
  <c r="M364" i="115"/>
  <c r="M365" i="115"/>
  <c r="M366" i="115"/>
  <c r="M367" i="115"/>
  <c r="M368" i="115"/>
  <c r="M369" i="115"/>
  <c r="M370" i="115"/>
  <c r="M371" i="115"/>
  <c r="M372" i="115"/>
  <c r="M373" i="115"/>
  <c r="M374" i="115"/>
  <c r="M375" i="115"/>
  <c r="M376" i="115"/>
  <c r="M377" i="115"/>
  <c r="M378" i="115"/>
  <c r="M379" i="115"/>
  <c r="M380" i="115"/>
  <c r="M381" i="115"/>
  <c r="M382" i="115"/>
  <c r="M383" i="115"/>
  <c r="M384" i="115"/>
  <c r="M385" i="115"/>
  <c r="M386" i="115"/>
  <c r="M387" i="115"/>
  <c r="M388" i="115"/>
  <c r="M389" i="115"/>
  <c r="M390" i="115"/>
  <c r="M391" i="115"/>
  <c r="M392" i="115"/>
  <c r="M393" i="115"/>
  <c r="M394" i="115"/>
  <c r="M395" i="115"/>
  <c r="M396" i="115"/>
  <c r="M397" i="115"/>
  <c r="M398" i="115"/>
  <c r="M399" i="115"/>
  <c r="M400" i="115"/>
  <c r="M401" i="115"/>
  <c r="M402" i="115"/>
  <c r="M403" i="115"/>
  <c r="M404" i="115"/>
  <c r="M405" i="115"/>
  <c r="M406" i="115"/>
  <c r="M407" i="115"/>
  <c r="M408" i="115"/>
  <c r="M409" i="115"/>
  <c r="M410" i="115"/>
  <c r="M411" i="115"/>
  <c r="M412" i="115"/>
  <c r="M413" i="115"/>
  <c r="M414" i="115"/>
  <c r="M415" i="115"/>
  <c r="M416" i="115"/>
  <c r="M417" i="115"/>
  <c r="M418" i="115"/>
  <c r="M419" i="115"/>
  <c r="M420" i="115"/>
  <c r="M421" i="115"/>
  <c r="M422" i="115"/>
  <c r="M423" i="115"/>
  <c r="M424" i="115"/>
  <c r="M425" i="115"/>
  <c r="M426" i="115"/>
  <c r="M427" i="115"/>
  <c r="M428" i="115"/>
  <c r="M429" i="115"/>
  <c r="M430" i="115"/>
  <c r="M431" i="115"/>
  <c r="M432" i="115"/>
  <c r="M433" i="115"/>
  <c r="M434" i="115"/>
  <c r="M435" i="115"/>
  <c r="M436" i="115"/>
  <c r="M437" i="115"/>
  <c r="M438" i="115"/>
  <c r="M439" i="115"/>
  <c r="M440" i="115"/>
  <c r="M441" i="115"/>
  <c r="M442" i="115"/>
  <c r="M443" i="115"/>
  <c r="M444" i="115"/>
  <c r="M445" i="115"/>
  <c r="M446" i="115"/>
  <c r="M447" i="115"/>
  <c r="M448" i="115"/>
  <c r="M449" i="115"/>
  <c r="M450" i="115"/>
  <c r="M451" i="115"/>
  <c r="M452" i="115"/>
  <c r="M453" i="115"/>
  <c r="M454" i="115"/>
  <c r="M455" i="115"/>
  <c r="M456" i="115"/>
  <c r="M457" i="115"/>
  <c r="M458" i="115"/>
  <c r="M459" i="115"/>
  <c r="M460" i="115"/>
  <c r="M461" i="115"/>
  <c r="M462" i="115"/>
  <c r="M463" i="115"/>
  <c r="M464" i="115"/>
  <c r="M465" i="115"/>
  <c r="M466" i="115"/>
  <c r="M467" i="115"/>
  <c r="M468" i="115"/>
  <c r="M469" i="115"/>
  <c r="M470" i="115"/>
  <c r="M471" i="115"/>
  <c r="M472" i="115"/>
  <c r="M473" i="115"/>
  <c r="M474" i="115"/>
  <c r="M475" i="115"/>
  <c r="M476" i="115"/>
  <c r="M477" i="115"/>
  <c r="M478" i="115"/>
  <c r="M479" i="115"/>
  <c r="M480" i="115"/>
  <c r="M481" i="115"/>
  <c r="M482" i="115"/>
  <c r="M483" i="115"/>
  <c r="M484" i="115"/>
  <c r="M485" i="115"/>
  <c r="M486" i="115"/>
  <c r="M487" i="115"/>
  <c r="M488" i="115"/>
  <c r="M489" i="115"/>
  <c r="M490" i="115"/>
  <c r="M491" i="115"/>
  <c r="M492" i="115"/>
  <c r="M493" i="115"/>
  <c r="M494" i="115"/>
  <c r="M495" i="115"/>
  <c r="M496" i="115"/>
  <c r="M497" i="115"/>
  <c r="M498" i="115"/>
  <c r="M499" i="115"/>
  <c r="M500" i="115"/>
  <c r="M501" i="115"/>
  <c r="M502" i="115"/>
  <c r="M503" i="115"/>
  <c r="M504" i="115"/>
  <c r="M505" i="115"/>
  <c r="M506" i="115"/>
  <c r="M507" i="115"/>
  <c r="M508" i="115"/>
  <c r="M509" i="115"/>
  <c r="M510" i="115"/>
  <c r="M511" i="115"/>
  <c r="M512" i="115"/>
  <c r="M513" i="115"/>
  <c r="M514" i="115"/>
  <c r="M515" i="115"/>
  <c r="M516" i="115"/>
  <c r="M517" i="115"/>
  <c r="C144" i="118" l="1"/>
  <c r="C133" i="118"/>
  <c r="B68" i="119"/>
  <c r="AE67" i="117"/>
  <c r="K78" i="117"/>
  <c r="F57" i="120"/>
  <c r="B68" i="120"/>
  <c r="C56" i="120"/>
  <c r="B61" i="120" s="1"/>
  <c r="B62" i="120" s="1"/>
  <c r="C61" i="120" s="1"/>
  <c r="C62" i="120" s="1"/>
  <c r="D61" i="120" s="1"/>
  <c r="D62" i="120" s="1"/>
  <c r="E61" i="120" s="1"/>
  <c r="E62" i="120" s="1"/>
  <c r="F61" i="120" s="1"/>
  <c r="F62" i="120" s="1"/>
  <c r="G61" i="120" s="1"/>
  <c r="G62" i="120" s="1"/>
  <c r="H61" i="120" s="1"/>
  <c r="H62" i="120" s="1"/>
  <c r="G56" i="120" s="1"/>
  <c r="I56" i="120" s="1"/>
  <c r="C56" i="119"/>
  <c r="B61" i="119" s="1"/>
  <c r="B62" i="119" s="1"/>
  <c r="C61" i="119" s="1"/>
  <c r="C62" i="119" s="1"/>
  <c r="D61" i="119" s="1"/>
  <c r="D62" i="119" s="1"/>
  <c r="E61" i="119" s="1"/>
  <c r="E62" i="119" s="1"/>
  <c r="F61" i="119" s="1"/>
  <c r="F62" i="119" s="1"/>
  <c r="G61" i="119" s="1"/>
  <c r="G62" i="119" s="1"/>
  <c r="H61" i="119" s="1"/>
  <c r="H62" i="119" s="1"/>
  <c r="G56" i="119" s="1"/>
  <c r="I56" i="119" s="1"/>
  <c r="B57" i="118"/>
  <c r="B50" i="118"/>
  <c r="B51" i="118" s="1"/>
  <c r="C50" i="118" s="1"/>
  <c r="C51" i="118" s="1"/>
  <c r="D50" i="118" s="1"/>
  <c r="D51" i="118" s="1"/>
  <c r="E50" i="118" s="1"/>
  <c r="E51" i="118" s="1"/>
  <c r="F50" i="118" s="1"/>
  <c r="F51" i="118" s="1"/>
  <c r="G50" i="118" s="1"/>
  <c r="G51" i="118" s="1"/>
  <c r="H50" i="118" s="1"/>
  <c r="H51" i="118" s="1"/>
  <c r="G45" i="118" s="1"/>
  <c r="I45" i="118" s="1"/>
  <c r="K11" i="72"/>
  <c r="K12" i="72"/>
  <c r="K13" i="72"/>
  <c r="K14" i="72"/>
  <c r="K15" i="72"/>
  <c r="L10" i="72"/>
  <c r="L11" i="72"/>
  <c r="L12" i="72"/>
  <c r="L13" i="72"/>
  <c r="L14" i="72"/>
  <c r="L15" i="72"/>
  <c r="K10" i="72"/>
  <c r="L16" i="72"/>
  <c r="L17" i="72"/>
  <c r="L18" i="72"/>
  <c r="L19" i="72"/>
  <c r="L20" i="72"/>
  <c r="L21" i="72"/>
  <c r="L22" i="72"/>
  <c r="L23" i="72"/>
  <c r="L24" i="72"/>
  <c r="L25" i="72"/>
  <c r="L26" i="72"/>
  <c r="L27" i="72"/>
  <c r="L28" i="72"/>
  <c r="L29" i="72"/>
  <c r="L30" i="72"/>
  <c r="L31" i="72"/>
  <c r="L32" i="72"/>
  <c r="L33" i="72"/>
  <c r="L34" i="72"/>
  <c r="L35" i="72"/>
  <c r="L36" i="72"/>
  <c r="L37" i="72"/>
  <c r="L38" i="72"/>
  <c r="L39" i="72"/>
  <c r="L40" i="72"/>
  <c r="K16" i="72"/>
  <c r="K17" i="72"/>
  <c r="K18" i="72"/>
  <c r="K19" i="72"/>
  <c r="K20" i="72"/>
  <c r="K21" i="72"/>
  <c r="K22" i="72"/>
  <c r="K23" i="72"/>
  <c r="K24" i="72"/>
  <c r="K25" i="72"/>
  <c r="K26" i="72"/>
  <c r="K27" i="72"/>
  <c r="K28" i="72"/>
  <c r="K29" i="72"/>
  <c r="K30" i="72"/>
  <c r="K31" i="72"/>
  <c r="K32" i="72"/>
  <c r="K33" i="72"/>
  <c r="K34" i="72"/>
  <c r="K35" i="72"/>
  <c r="K36" i="72"/>
  <c r="K37" i="72"/>
  <c r="K38" i="72"/>
  <c r="K39" i="72"/>
  <c r="K40" i="72"/>
  <c r="H44" i="46"/>
  <c r="C7" i="114"/>
  <c r="C7" i="104"/>
  <c r="C7" i="67"/>
  <c r="D7" i="92"/>
  <c r="D283" i="105"/>
  <c r="D7" i="105"/>
  <c r="A1" i="62"/>
  <c r="K517" i="115"/>
  <c r="K516" i="115"/>
  <c r="K515" i="115"/>
  <c r="K514" i="115"/>
  <c r="K513" i="115"/>
  <c r="K512" i="115"/>
  <c r="K511" i="115"/>
  <c r="K510" i="115"/>
  <c r="K509" i="115"/>
  <c r="K508" i="115"/>
  <c r="K507" i="115"/>
  <c r="K506" i="115"/>
  <c r="K505" i="115"/>
  <c r="K504" i="115"/>
  <c r="K503" i="115"/>
  <c r="K502" i="115"/>
  <c r="K501" i="115"/>
  <c r="K500" i="115"/>
  <c r="K499" i="115"/>
  <c r="K498" i="115"/>
  <c r="K497" i="115"/>
  <c r="K496" i="115"/>
  <c r="K495" i="115"/>
  <c r="K494" i="115"/>
  <c r="K493" i="115"/>
  <c r="K492" i="115"/>
  <c r="K491" i="115"/>
  <c r="K490" i="115"/>
  <c r="K489" i="115"/>
  <c r="K488" i="115"/>
  <c r="K487" i="115"/>
  <c r="K486" i="115"/>
  <c r="K485" i="115"/>
  <c r="K484" i="115"/>
  <c r="K483" i="115"/>
  <c r="K482" i="115"/>
  <c r="K481" i="115"/>
  <c r="K480" i="115"/>
  <c r="K479" i="115"/>
  <c r="K478" i="115"/>
  <c r="K477" i="115"/>
  <c r="K476" i="115"/>
  <c r="K475" i="115"/>
  <c r="K474" i="115"/>
  <c r="K473" i="115"/>
  <c r="K472" i="115"/>
  <c r="K471" i="115"/>
  <c r="K470" i="115"/>
  <c r="K469" i="115"/>
  <c r="K468" i="115"/>
  <c r="K467" i="115"/>
  <c r="K466" i="115"/>
  <c r="K465" i="115"/>
  <c r="K464" i="115"/>
  <c r="K463" i="115"/>
  <c r="K462" i="115"/>
  <c r="K461" i="115"/>
  <c r="K460" i="115"/>
  <c r="K459" i="115"/>
  <c r="K458" i="115"/>
  <c r="K276" i="115"/>
  <c r="K457" i="115"/>
  <c r="K456" i="115"/>
  <c r="K455" i="115"/>
  <c r="K454" i="115"/>
  <c r="K453" i="115"/>
  <c r="K452" i="115"/>
  <c r="K451" i="115"/>
  <c r="K450" i="115"/>
  <c r="K449" i="115"/>
  <c r="K448" i="115"/>
  <c r="K447" i="115"/>
  <c r="K446" i="115"/>
  <c r="K445" i="115"/>
  <c r="K444" i="115"/>
  <c r="K443" i="115"/>
  <c r="K442" i="115"/>
  <c r="K441" i="115"/>
  <c r="K440" i="115"/>
  <c r="K439" i="115"/>
  <c r="K438" i="115"/>
  <c r="K437" i="115"/>
  <c r="K436" i="115"/>
  <c r="K435" i="115"/>
  <c r="K434" i="115"/>
  <c r="K433" i="115"/>
  <c r="K432" i="115"/>
  <c r="K431" i="115"/>
  <c r="K430" i="115"/>
  <c r="K429" i="115"/>
  <c r="K275" i="115"/>
  <c r="K274" i="115"/>
  <c r="K273" i="115"/>
  <c r="K428" i="115"/>
  <c r="K427" i="115"/>
  <c r="K426" i="115"/>
  <c r="K425" i="115"/>
  <c r="K424" i="115"/>
  <c r="K423" i="115"/>
  <c r="K422" i="115"/>
  <c r="K421" i="115"/>
  <c r="K420" i="115"/>
  <c r="K419" i="115"/>
  <c r="K418" i="115"/>
  <c r="K417" i="115"/>
  <c r="K416" i="115"/>
  <c r="K415" i="115"/>
  <c r="K414" i="115"/>
  <c r="K413" i="115"/>
  <c r="K412" i="115"/>
  <c r="K411" i="115"/>
  <c r="K410" i="115"/>
  <c r="K409" i="115"/>
  <c r="K408" i="115"/>
  <c r="K407" i="115"/>
  <c r="K406" i="115"/>
  <c r="K405" i="115"/>
  <c r="K404" i="115"/>
  <c r="K403" i="115"/>
  <c r="K402" i="115"/>
  <c r="K401" i="115"/>
  <c r="K272" i="115"/>
  <c r="K271" i="115"/>
  <c r="K270" i="115"/>
  <c r="K400" i="115"/>
  <c r="K399" i="115"/>
  <c r="K398" i="115"/>
  <c r="K397" i="115"/>
  <c r="K396" i="115"/>
  <c r="K395" i="115"/>
  <c r="K394" i="115"/>
  <c r="K393" i="115"/>
  <c r="K392" i="115"/>
  <c r="K391" i="115"/>
  <c r="K390" i="115"/>
  <c r="K389" i="115"/>
  <c r="K388" i="115"/>
  <c r="K387" i="115"/>
  <c r="K386" i="115"/>
  <c r="K385" i="115"/>
  <c r="K384" i="115"/>
  <c r="K383" i="115"/>
  <c r="K382" i="115"/>
  <c r="K381" i="115"/>
  <c r="K380" i="115"/>
  <c r="K379" i="115"/>
  <c r="K378" i="115"/>
  <c r="K377" i="115"/>
  <c r="K376" i="115"/>
  <c r="K375" i="115"/>
  <c r="K374" i="115"/>
  <c r="K373" i="115"/>
  <c r="K288" i="115"/>
  <c r="K287" i="115"/>
  <c r="K286" i="115"/>
  <c r="K372" i="115"/>
  <c r="K371" i="115"/>
  <c r="K370" i="115"/>
  <c r="K369" i="115"/>
  <c r="K368" i="115"/>
  <c r="K367" i="115"/>
  <c r="K366" i="115"/>
  <c r="K365" i="115"/>
  <c r="K364" i="115"/>
  <c r="K363" i="115"/>
  <c r="K362" i="115"/>
  <c r="K361" i="115"/>
  <c r="K360" i="115"/>
  <c r="K359" i="115"/>
  <c r="K358" i="115"/>
  <c r="K357" i="115"/>
  <c r="K356" i="115"/>
  <c r="K355" i="115"/>
  <c r="K354" i="115"/>
  <c r="K353" i="115"/>
  <c r="K352" i="115"/>
  <c r="K351" i="115"/>
  <c r="K350" i="115"/>
  <c r="K349" i="115"/>
  <c r="K348" i="115"/>
  <c r="K347" i="115"/>
  <c r="K346" i="115"/>
  <c r="K345" i="115"/>
  <c r="K285" i="115"/>
  <c r="K284" i="115"/>
  <c r="K283" i="115"/>
  <c r="K344" i="115"/>
  <c r="K343" i="115"/>
  <c r="K342" i="115"/>
  <c r="K341" i="115"/>
  <c r="K340" i="115"/>
  <c r="K339" i="115"/>
  <c r="K338" i="115"/>
  <c r="K337" i="115"/>
  <c r="K336" i="115"/>
  <c r="K335" i="115"/>
  <c r="K334" i="115"/>
  <c r="K333" i="115"/>
  <c r="K332" i="115"/>
  <c r="K331" i="115"/>
  <c r="K330" i="115"/>
  <c r="K329" i="115"/>
  <c r="K328" i="115"/>
  <c r="K327" i="115"/>
  <c r="K326" i="115"/>
  <c r="K325" i="115"/>
  <c r="K324" i="115"/>
  <c r="K323" i="115"/>
  <c r="K322" i="115"/>
  <c r="K321" i="115"/>
  <c r="K320" i="115"/>
  <c r="K319" i="115"/>
  <c r="K318" i="115"/>
  <c r="K317" i="115"/>
  <c r="K282" i="115"/>
  <c r="K281" i="115"/>
  <c r="K280" i="115"/>
  <c r="K316" i="115"/>
  <c r="K315" i="115"/>
  <c r="K314" i="115"/>
  <c r="K313" i="115"/>
  <c r="K312" i="115"/>
  <c r="K311" i="115"/>
  <c r="K310" i="115"/>
  <c r="K309" i="115"/>
  <c r="K308" i="115"/>
  <c r="K307" i="115"/>
  <c r="K306" i="115"/>
  <c r="K305" i="115"/>
  <c r="K304" i="115"/>
  <c r="K303" i="115"/>
  <c r="K302" i="115"/>
  <c r="K301" i="115"/>
  <c r="K300" i="115"/>
  <c r="K299" i="115"/>
  <c r="K298" i="115"/>
  <c r="K297" i="115"/>
  <c r="K296" i="115"/>
  <c r="K295" i="115"/>
  <c r="K294" i="115"/>
  <c r="K293" i="115"/>
  <c r="K292" i="115"/>
  <c r="K291" i="115"/>
  <c r="K290" i="115"/>
  <c r="K289" i="115"/>
  <c r="K279" i="115"/>
  <c r="K278" i="115"/>
  <c r="K277" i="115"/>
  <c r="F267" i="115"/>
  <c r="B267" i="115"/>
  <c r="A263" i="115"/>
  <c r="A261" i="115"/>
  <c r="K257" i="115"/>
  <c r="K256" i="115"/>
  <c r="K255" i="115"/>
  <c r="K254" i="115"/>
  <c r="K253" i="115"/>
  <c r="K252" i="115"/>
  <c r="K251" i="115"/>
  <c r="K250" i="115"/>
  <c r="K249" i="115"/>
  <c r="K248" i="115"/>
  <c r="K247" i="115"/>
  <c r="K246" i="115"/>
  <c r="K245" i="115"/>
  <c r="K244" i="115"/>
  <c r="K243" i="115"/>
  <c r="K242" i="115"/>
  <c r="K241" i="115"/>
  <c r="K240" i="115"/>
  <c r="K239" i="115"/>
  <c r="K238" i="115"/>
  <c r="K237" i="115"/>
  <c r="K236" i="115"/>
  <c r="K235" i="115"/>
  <c r="K234" i="115"/>
  <c r="K233" i="115"/>
  <c r="K232" i="115"/>
  <c r="K231" i="115"/>
  <c r="K230" i="115"/>
  <c r="K229" i="115"/>
  <c r="K228" i="115"/>
  <c r="K227" i="115"/>
  <c r="K226" i="115"/>
  <c r="K225" i="115"/>
  <c r="K224" i="115"/>
  <c r="K223" i="115"/>
  <c r="K222" i="115"/>
  <c r="K221" i="115"/>
  <c r="K220" i="115"/>
  <c r="K219" i="115"/>
  <c r="K218" i="115"/>
  <c r="K217" i="115"/>
  <c r="K216" i="115"/>
  <c r="K215" i="115"/>
  <c r="K214" i="115"/>
  <c r="K213" i="115"/>
  <c r="K212" i="115"/>
  <c r="K211" i="115"/>
  <c r="K210" i="115"/>
  <c r="K209" i="115"/>
  <c r="K208" i="115"/>
  <c r="K207" i="115"/>
  <c r="K206" i="115"/>
  <c r="K205" i="115"/>
  <c r="K204" i="115"/>
  <c r="K203" i="115"/>
  <c r="K202" i="115"/>
  <c r="K201" i="115"/>
  <c r="K200" i="115"/>
  <c r="K199" i="115"/>
  <c r="K198" i="115"/>
  <c r="K28" i="115"/>
  <c r="K197" i="115"/>
  <c r="K196" i="115"/>
  <c r="K195" i="115"/>
  <c r="K194" i="115"/>
  <c r="K193" i="115"/>
  <c r="K192" i="115"/>
  <c r="K191" i="115"/>
  <c r="K190" i="115"/>
  <c r="K189" i="115"/>
  <c r="K188" i="115"/>
  <c r="K187" i="115"/>
  <c r="K186" i="115"/>
  <c r="K185" i="115"/>
  <c r="K184" i="115"/>
  <c r="K183" i="115"/>
  <c r="K182" i="115"/>
  <c r="K181" i="115"/>
  <c r="K180" i="115"/>
  <c r="K179" i="115"/>
  <c r="K178" i="115"/>
  <c r="K177" i="115"/>
  <c r="K176" i="115"/>
  <c r="K175" i="115"/>
  <c r="K174" i="115"/>
  <c r="K173" i="115"/>
  <c r="K172" i="115"/>
  <c r="K171" i="115"/>
  <c r="K170" i="115"/>
  <c r="K169" i="115"/>
  <c r="K27" i="115"/>
  <c r="K26" i="115"/>
  <c r="K25" i="115"/>
  <c r="K168" i="115"/>
  <c r="K167" i="115"/>
  <c r="K166" i="115"/>
  <c r="K165" i="115"/>
  <c r="K164" i="115"/>
  <c r="K163" i="115"/>
  <c r="K162" i="115"/>
  <c r="K161" i="115"/>
  <c r="K160" i="115"/>
  <c r="K159" i="115"/>
  <c r="K158" i="115"/>
  <c r="K157" i="115"/>
  <c r="K156" i="115"/>
  <c r="K155" i="115"/>
  <c r="K154" i="115"/>
  <c r="K153" i="115"/>
  <c r="K152" i="115"/>
  <c r="K151" i="115"/>
  <c r="K150" i="115"/>
  <c r="K149" i="115"/>
  <c r="K148" i="115"/>
  <c r="K147" i="115"/>
  <c r="K146" i="115"/>
  <c r="K145" i="115"/>
  <c r="K144" i="115"/>
  <c r="K143" i="115"/>
  <c r="K142" i="115"/>
  <c r="K141" i="115"/>
  <c r="K24" i="115"/>
  <c r="K23" i="115"/>
  <c r="K22" i="115"/>
  <c r="K140" i="115"/>
  <c r="K139" i="115"/>
  <c r="K138" i="115"/>
  <c r="K137" i="115"/>
  <c r="K136" i="115"/>
  <c r="K135" i="115"/>
  <c r="K134" i="115"/>
  <c r="K133" i="115"/>
  <c r="K132" i="115"/>
  <c r="K131" i="115"/>
  <c r="K130" i="115"/>
  <c r="K129" i="115"/>
  <c r="K128" i="115"/>
  <c r="K127" i="115"/>
  <c r="K126" i="115"/>
  <c r="K125" i="115"/>
  <c r="K124" i="115"/>
  <c r="K123" i="115"/>
  <c r="K122" i="115"/>
  <c r="K121" i="115"/>
  <c r="K120" i="115"/>
  <c r="K119" i="115"/>
  <c r="K118" i="115"/>
  <c r="K117" i="115"/>
  <c r="K116" i="115"/>
  <c r="K115" i="115"/>
  <c r="K114" i="115"/>
  <c r="K113" i="115"/>
  <c r="K21" i="115"/>
  <c r="K20" i="115"/>
  <c r="K19" i="115"/>
  <c r="K112" i="115"/>
  <c r="K111" i="115"/>
  <c r="K110" i="115"/>
  <c r="K109" i="115"/>
  <c r="K108" i="115"/>
  <c r="K107" i="115"/>
  <c r="K106" i="115"/>
  <c r="K105" i="115"/>
  <c r="K104" i="115"/>
  <c r="K103" i="115"/>
  <c r="K102" i="115"/>
  <c r="K101" i="115"/>
  <c r="K100" i="115"/>
  <c r="K99" i="115"/>
  <c r="K98" i="115"/>
  <c r="K97" i="115"/>
  <c r="K96" i="115"/>
  <c r="K95" i="115"/>
  <c r="K94" i="115"/>
  <c r="K93" i="115"/>
  <c r="K92" i="115"/>
  <c r="K91" i="115"/>
  <c r="K90" i="115"/>
  <c r="K89" i="115"/>
  <c r="K88" i="115"/>
  <c r="K87" i="115"/>
  <c r="K86" i="115"/>
  <c r="K85" i="115"/>
  <c r="K18" i="115"/>
  <c r="K17" i="115"/>
  <c r="K16" i="115"/>
  <c r="K84" i="115"/>
  <c r="K83" i="115"/>
  <c r="K82" i="115"/>
  <c r="K81" i="115"/>
  <c r="K80" i="115"/>
  <c r="K79" i="115"/>
  <c r="K78" i="115"/>
  <c r="K77" i="115"/>
  <c r="K76" i="115"/>
  <c r="K75" i="115"/>
  <c r="K74" i="115"/>
  <c r="K73" i="115"/>
  <c r="K72" i="115"/>
  <c r="K71" i="115"/>
  <c r="K70" i="115"/>
  <c r="K69" i="115"/>
  <c r="K68" i="115"/>
  <c r="K67" i="115"/>
  <c r="K66" i="115"/>
  <c r="K65" i="115"/>
  <c r="K64" i="115"/>
  <c r="K63" i="115"/>
  <c r="K62" i="115"/>
  <c r="K61" i="115"/>
  <c r="K60" i="115"/>
  <c r="K59" i="115"/>
  <c r="K58" i="115"/>
  <c r="K57" i="115"/>
  <c r="K15" i="115"/>
  <c r="K14" i="115"/>
  <c r="K13" i="115"/>
  <c r="K56" i="115"/>
  <c r="K55" i="115"/>
  <c r="K54" i="115"/>
  <c r="K53" i="115"/>
  <c r="K52" i="115"/>
  <c r="K51" i="115"/>
  <c r="K50" i="115"/>
  <c r="K49" i="115"/>
  <c r="K48" i="115"/>
  <c r="K47" i="115"/>
  <c r="K46" i="115"/>
  <c r="K45" i="115"/>
  <c r="K44" i="115"/>
  <c r="K43" i="115"/>
  <c r="K42" i="115"/>
  <c r="K41" i="115"/>
  <c r="K40" i="115"/>
  <c r="K39" i="115"/>
  <c r="K38" i="115"/>
  <c r="K37" i="115"/>
  <c r="K36" i="115"/>
  <c r="K35" i="115"/>
  <c r="K34" i="115"/>
  <c r="K33" i="115"/>
  <c r="K32" i="115"/>
  <c r="K31" i="115"/>
  <c r="K30" i="115"/>
  <c r="K29" i="115"/>
  <c r="K12" i="115"/>
  <c r="K11" i="115"/>
  <c r="K10" i="115"/>
  <c r="F7" i="115"/>
  <c r="B7" i="115"/>
  <c r="A3" i="115"/>
  <c r="A1" i="115"/>
  <c r="X29" i="17"/>
  <c r="X22" i="17"/>
  <c r="X14" i="17"/>
  <c r="E44" i="92"/>
  <c r="I537" i="105"/>
  <c r="I536" i="105"/>
  <c r="I261" i="105"/>
  <c r="I260" i="105"/>
  <c r="D10" i="72"/>
  <c r="C10" i="72"/>
  <c r="B10" i="72"/>
  <c r="B1" i="92"/>
  <c r="B2" i="92"/>
  <c r="A42" i="72"/>
  <c r="A44" i="72"/>
  <c r="M8" i="72"/>
  <c r="K8" i="72"/>
  <c r="I8" i="72"/>
  <c r="G8" i="72"/>
  <c r="E8" i="72"/>
  <c r="E6" i="72"/>
  <c r="A6" i="72"/>
  <c r="A3" i="72"/>
  <c r="D9" i="16"/>
  <c r="C9" i="16"/>
  <c r="B9" i="16"/>
  <c r="A6" i="16"/>
  <c r="A3" i="16"/>
  <c r="I8" i="16"/>
  <c r="H8" i="16"/>
  <c r="G8" i="16"/>
  <c r="F8" i="16"/>
  <c r="E8" i="16"/>
  <c r="C8" i="114"/>
  <c r="I60" i="104"/>
  <c r="D60" i="104"/>
  <c r="I58" i="104"/>
  <c r="D58" i="104"/>
  <c r="I56" i="104"/>
  <c r="D56" i="104"/>
  <c r="I54" i="104"/>
  <c r="D54" i="104"/>
  <c r="I52" i="104"/>
  <c r="D52" i="104"/>
  <c r="H213" i="114"/>
  <c r="F213" i="114"/>
  <c r="H211" i="114"/>
  <c r="F211" i="114"/>
  <c r="H209" i="114"/>
  <c r="F209" i="114"/>
  <c r="G207" i="114"/>
  <c r="B207" i="114"/>
  <c r="G205" i="114"/>
  <c r="B205" i="114"/>
  <c r="C6" i="114"/>
  <c r="B6" i="114"/>
  <c r="C5" i="114"/>
  <c r="B5" i="114"/>
  <c r="C4" i="114"/>
  <c r="B4" i="114"/>
  <c r="A2" i="114"/>
  <c r="A1" i="114"/>
  <c r="C8" i="104"/>
  <c r="C6" i="104"/>
  <c r="A6" i="104"/>
  <c r="C5" i="104"/>
  <c r="A5" i="104"/>
  <c r="C4" i="104"/>
  <c r="A4" i="104"/>
  <c r="Y33" i="92"/>
  <c r="AC33" i="92" s="1"/>
  <c r="Y37" i="92"/>
  <c r="AC37" i="92" s="1"/>
  <c r="Y41" i="92"/>
  <c r="AC41" i="92" s="1"/>
  <c r="A14" i="104"/>
  <c r="A15" i="104"/>
  <c r="AB15" i="104" s="1"/>
  <c r="A16" i="104"/>
  <c r="AB16" i="104" s="1"/>
  <c r="A17" i="104"/>
  <c r="AB17" i="104" s="1"/>
  <c r="A18" i="104"/>
  <c r="A19" i="104"/>
  <c r="AB19" i="104" s="1"/>
  <c r="A20" i="104"/>
  <c r="AB20" i="104" s="1"/>
  <c r="A21" i="104"/>
  <c r="AB21" i="104" s="1"/>
  <c r="A22" i="104"/>
  <c r="AB22" i="104" s="1"/>
  <c r="A23" i="104"/>
  <c r="AB23" i="104" s="1"/>
  <c r="A24" i="104"/>
  <c r="AB24" i="104" s="1"/>
  <c r="A25" i="104"/>
  <c r="AB25" i="104" s="1"/>
  <c r="A26" i="104"/>
  <c r="AB26" i="104" s="1"/>
  <c r="A27" i="104"/>
  <c r="AB27" i="104" s="1"/>
  <c r="A28" i="104"/>
  <c r="AB28" i="104" s="1"/>
  <c r="A29" i="104"/>
  <c r="AB29" i="104" s="1"/>
  <c r="A30" i="104"/>
  <c r="AB30" i="104" s="1"/>
  <c r="A31" i="104"/>
  <c r="AB31" i="104" s="1"/>
  <c r="A32" i="104"/>
  <c r="AB32" i="104" s="1"/>
  <c r="A33" i="104"/>
  <c r="AB33" i="104" s="1"/>
  <c r="A34" i="104"/>
  <c r="AB34" i="104" s="1"/>
  <c r="A35" i="104"/>
  <c r="AB35" i="104" s="1"/>
  <c r="A36" i="104"/>
  <c r="AB36" i="104" s="1"/>
  <c r="A37" i="104"/>
  <c r="AB37" i="104" s="1"/>
  <c r="A38" i="104"/>
  <c r="AB38" i="104" s="1"/>
  <c r="A39" i="104"/>
  <c r="AB39" i="104" s="1"/>
  <c r="A40" i="104"/>
  <c r="AB40" i="104" s="1"/>
  <c r="A41" i="104"/>
  <c r="AB41" i="104" s="1"/>
  <c r="A42" i="104"/>
  <c r="AB42" i="104" s="1"/>
  <c r="A43" i="104"/>
  <c r="AB43" i="104" s="1"/>
  <c r="A13" i="104"/>
  <c r="H213" i="67"/>
  <c r="F213" i="67"/>
  <c r="H211" i="67"/>
  <c r="F211" i="67"/>
  <c r="H209" i="67"/>
  <c r="F209" i="67"/>
  <c r="G207" i="67"/>
  <c r="B207" i="67"/>
  <c r="G205" i="67"/>
  <c r="B205" i="67"/>
  <c r="B6" i="67"/>
  <c r="B5" i="67"/>
  <c r="B4" i="67"/>
  <c r="C8" i="67"/>
  <c r="C6" i="67"/>
  <c r="C5" i="67"/>
  <c r="C4" i="67"/>
  <c r="J59" i="92"/>
  <c r="D59" i="92"/>
  <c r="J57" i="92"/>
  <c r="D57" i="92"/>
  <c r="J55" i="92"/>
  <c r="D55" i="92"/>
  <c r="J53" i="92"/>
  <c r="D53" i="92"/>
  <c r="J51" i="92"/>
  <c r="D51" i="92"/>
  <c r="Y32" i="92"/>
  <c r="AC32" i="92" s="1"/>
  <c r="Y34" i="92"/>
  <c r="AC34" i="92" s="1"/>
  <c r="Y36" i="92"/>
  <c r="AC36" i="92" s="1"/>
  <c r="Y38" i="92"/>
  <c r="AC38" i="92" s="1"/>
  <c r="Y40" i="92"/>
  <c r="AC40" i="92" s="1"/>
  <c r="Y42" i="92"/>
  <c r="AC42" i="92" s="1"/>
  <c r="D8" i="92"/>
  <c r="D6" i="92"/>
  <c r="B6" i="92"/>
  <c r="D5" i="92"/>
  <c r="B5" i="92"/>
  <c r="D4" i="92"/>
  <c r="B4" i="92"/>
  <c r="Y35" i="92"/>
  <c r="AC35" i="92" s="1"/>
  <c r="Y39" i="92"/>
  <c r="AC39" i="92" s="1"/>
  <c r="R52" i="106"/>
  <c r="N52" i="106"/>
  <c r="R50" i="106"/>
  <c r="N50" i="106"/>
  <c r="R48" i="106"/>
  <c r="N48" i="106"/>
  <c r="Z275" i="105"/>
  <c r="V275" i="105"/>
  <c r="Z273" i="105"/>
  <c r="V273" i="105"/>
  <c r="Z271" i="105"/>
  <c r="V271" i="105"/>
  <c r="Z551" i="105"/>
  <c r="V551" i="105"/>
  <c r="Z549" i="105"/>
  <c r="V549" i="105"/>
  <c r="Z547" i="105"/>
  <c r="V547" i="105"/>
  <c r="I545" i="105"/>
  <c r="D545" i="105"/>
  <c r="I543" i="105"/>
  <c r="D543" i="105"/>
  <c r="I46" i="106"/>
  <c r="D46" i="106"/>
  <c r="I44" i="106"/>
  <c r="D44" i="106"/>
  <c r="I269" i="105"/>
  <c r="I267" i="105"/>
  <c r="D269" i="105"/>
  <c r="D267" i="105"/>
  <c r="BG13" i="106"/>
  <c r="BH13" i="106" s="1"/>
  <c r="BI13" i="106" s="1"/>
  <c r="BJ13" i="106" s="1"/>
  <c r="BK13" i="106" s="1"/>
  <c r="BL13" i="106" s="1"/>
  <c r="BM13" i="106" s="1"/>
  <c r="BN13" i="106" s="1"/>
  <c r="BO13" i="106"/>
  <c r="BP13" i="106" s="1"/>
  <c r="BG14" i="106"/>
  <c r="BH14" i="106" s="1"/>
  <c r="BI14" i="106" s="1"/>
  <c r="BJ14" i="106" s="1"/>
  <c r="BK14" i="106" s="1"/>
  <c r="BL14" i="106" s="1"/>
  <c r="BM14" i="106" s="1"/>
  <c r="BN14" i="106" s="1"/>
  <c r="BO14" i="106"/>
  <c r="BP14" i="106" s="1"/>
  <c r="BQ14" i="106" s="1"/>
  <c r="BG15" i="106"/>
  <c r="BH15" i="106" s="1"/>
  <c r="BI15" i="106" s="1"/>
  <c r="BJ15" i="106" s="1"/>
  <c r="BK15" i="106" s="1"/>
  <c r="BL15" i="106" s="1"/>
  <c r="BM15" i="106" s="1"/>
  <c r="BN15" i="106" s="1"/>
  <c r="BO15" i="106"/>
  <c r="BP15" i="106" s="1"/>
  <c r="BQ15" i="106" s="1"/>
  <c r="BG16" i="106"/>
  <c r="BH16" i="106" s="1"/>
  <c r="BO16" i="106"/>
  <c r="BP16" i="106" s="1"/>
  <c r="BG17" i="106"/>
  <c r="BH17" i="106" s="1"/>
  <c r="BI17" i="106" s="1"/>
  <c r="BJ17" i="106" s="1"/>
  <c r="BK17" i="106" s="1"/>
  <c r="BL17" i="106" s="1"/>
  <c r="BM17" i="106" s="1"/>
  <c r="BN17" i="106" s="1"/>
  <c r="BO17" i="106"/>
  <c r="BP17" i="106" s="1"/>
  <c r="BG18" i="106"/>
  <c r="BH18" i="106" s="1"/>
  <c r="BO18" i="106"/>
  <c r="BP18" i="106" s="1"/>
  <c r="BG19" i="106"/>
  <c r="BH19" i="106" s="1"/>
  <c r="BO19" i="106"/>
  <c r="BP19" i="106" s="1"/>
  <c r="BG20" i="106"/>
  <c r="BH20" i="106" s="1"/>
  <c r="BI20" i="106" s="1"/>
  <c r="BJ20" i="106" s="1"/>
  <c r="BK20" i="106" s="1"/>
  <c r="BL20" i="106" s="1"/>
  <c r="BM20" i="106" s="1"/>
  <c r="BN20" i="106" s="1"/>
  <c r="BO20" i="106"/>
  <c r="BP20" i="106" s="1"/>
  <c r="BQ20" i="106" s="1"/>
  <c r="BG21" i="106"/>
  <c r="BH21" i="106" s="1"/>
  <c r="BI21" i="106" s="1"/>
  <c r="BJ21" i="106" s="1"/>
  <c r="BK21" i="106" s="1"/>
  <c r="BL21" i="106" s="1"/>
  <c r="BM21" i="106" s="1"/>
  <c r="BN21" i="106" s="1"/>
  <c r="BO21" i="106"/>
  <c r="BP21" i="106" s="1"/>
  <c r="BQ21" i="106" s="1"/>
  <c r="BG22" i="106"/>
  <c r="BH22" i="106" s="1"/>
  <c r="BI22" i="106" s="1"/>
  <c r="BJ22" i="106" s="1"/>
  <c r="BK22" i="106" s="1"/>
  <c r="BL22" i="106" s="1"/>
  <c r="BM22" i="106" s="1"/>
  <c r="BN22" i="106" s="1"/>
  <c r="BO22" i="106"/>
  <c r="BP22" i="106" s="1"/>
  <c r="BQ22" i="106" s="1"/>
  <c r="BG23" i="106"/>
  <c r="BH23" i="106" s="1"/>
  <c r="BI23" i="106" s="1"/>
  <c r="BJ23" i="106" s="1"/>
  <c r="BK23" i="106" s="1"/>
  <c r="BL23" i="106" s="1"/>
  <c r="BM23" i="106" s="1"/>
  <c r="BN23" i="106" s="1"/>
  <c r="BO23" i="106"/>
  <c r="BP23" i="106" s="1"/>
  <c r="BQ23" i="106" s="1"/>
  <c r="BG24" i="106"/>
  <c r="BH24" i="106" s="1"/>
  <c r="BI24" i="106" s="1"/>
  <c r="BJ24" i="106" s="1"/>
  <c r="BK24" i="106" s="1"/>
  <c r="BL24" i="106" s="1"/>
  <c r="BM24" i="106" s="1"/>
  <c r="BN24" i="106" s="1"/>
  <c r="BO24" i="106"/>
  <c r="BP24" i="106" s="1"/>
  <c r="BQ24" i="106" s="1"/>
  <c r="BG25" i="106"/>
  <c r="BH25" i="106" s="1"/>
  <c r="BI25" i="106" s="1"/>
  <c r="BJ25" i="106" s="1"/>
  <c r="BK25" i="106" s="1"/>
  <c r="BL25" i="106" s="1"/>
  <c r="BM25" i="106" s="1"/>
  <c r="BN25" i="106" s="1"/>
  <c r="BO25" i="106"/>
  <c r="BP25" i="106" s="1"/>
  <c r="BQ25" i="106" s="1"/>
  <c r="BG26" i="106"/>
  <c r="BH26" i="106" s="1"/>
  <c r="BI26" i="106" s="1"/>
  <c r="BJ26" i="106" s="1"/>
  <c r="BK26" i="106" s="1"/>
  <c r="BL26" i="106" s="1"/>
  <c r="BM26" i="106" s="1"/>
  <c r="BN26" i="106" s="1"/>
  <c r="BO26" i="106"/>
  <c r="BP26" i="106" s="1"/>
  <c r="BQ26" i="106" s="1"/>
  <c r="BG27" i="106"/>
  <c r="BH27" i="106" s="1"/>
  <c r="BI27" i="106" s="1"/>
  <c r="BJ27" i="106" s="1"/>
  <c r="BK27" i="106" s="1"/>
  <c r="BL27" i="106" s="1"/>
  <c r="BM27" i="106" s="1"/>
  <c r="BN27" i="106" s="1"/>
  <c r="BO27" i="106"/>
  <c r="BP27" i="106" s="1"/>
  <c r="BQ27" i="106" s="1"/>
  <c r="BG28" i="106"/>
  <c r="BH28" i="106" s="1"/>
  <c r="BI28" i="106" s="1"/>
  <c r="BJ28" i="106" s="1"/>
  <c r="BK28" i="106" s="1"/>
  <c r="BL28" i="106" s="1"/>
  <c r="BM28" i="106" s="1"/>
  <c r="BN28" i="106" s="1"/>
  <c r="BO28" i="106"/>
  <c r="BP28" i="106" s="1"/>
  <c r="BQ28" i="106" s="1"/>
  <c r="BG29" i="106"/>
  <c r="BH29" i="106" s="1"/>
  <c r="BI29" i="106" s="1"/>
  <c r="BJ29" i="106" s="1"/>
  <c r="BK29" i="106" s="1"/>
  <c r="BL29" i="106" s="1"/>
  <c r="BM29" i="106" s="1"/>
  <c r="BN29" i="106" s="1"/>
  <c r="BO29" i="106"/>
  <c r="BP29" i="106" s="1"/>
  <c r="BQ29" i="106" s="1"/>
  <c r="BG30" i="106"/>
  <c r="BH30" i="106" s="1"/>
  <c r="BI30" i="106" s="1"/>
  <c r="BJ30" i="106" s="1"/>
  <c r="BK30" i="106" s="1"/>
  <c r="BL30" i="106" s="1"/>
  <c r="BM30" i="106" s="1"/>
  <c r="BN30" i="106" s="1"/>
  <c r="BO30" i="106"/>
  <c r="BP30" i="106" s="1"/>
  <c r="BQ30" i="106" s="1"/>
  <c r="BG31" i="106"/>
  <c r="BH31" i="106" s="1"/>
  <c r="BI31" i="106" s="1"/>
  <c r="BJ31" i="106" s="1"/>
  <c r="BK31" i="106" s="1"/>
  <c r="BL31" i="106" s="1"/>
  <c r="BM31" i="106" s="1"/>
  <c r="BN31" i="106" s="1"/>
  <c r="BO31" i="106"/>
  <c r="BP31" i="106" s="1"/>
  <c r="BQ31" i="106" s="1"/>
  <c r="BG32" i="106"/>
  <c r="BH32" i="106" s="1"/>
  <c r="BI32" i="106" s="1"/>
  <c r="BJ32" i="106" s="1"/>
  <c r="BK32" i="106" s="1"/>
  <c r="BL32" i="106" s="1"/>
  <c r="BM32" i="106" s="1"/>
  <c r="BN32" i="106" s="1"/>
  <c r="BO32" i="106"/>
  <c r="BP32" i="106" s="1"/>
  <c r="BQ32" i="106" s="1"/>
  <c r="BG33" i="106"/>
  <c r="BH33" i="106" s="1"/>
  <c r="BI33" i="106" s="1"/>
  <c r="BJ33" i="106" s="1"/>
  <c r="BK33" i="106" s="1"/>
  <c r="BL33" i="106" s="1"/>
  <c r="BM33" i="106" s="1"/>
  <c r="BN33" i="106" s="1"/>
  <c r="BO33" i="106"/>
  <c r="BP33" i="106" s="1"/>
  <c r="BQ33" i="106" s="1"/>
  <c r="BG34" i="106"/>
  <c r="BH34" i="106" s="1"/>
  <c r="BI34" i="106" s="1"/>
  <c r="BJ34" i="106" s="1"/>
  <c r="BK34" i="106" s="1"/>
  <c r="BL34" i="106" s="1"/>
  <c r="BM34" i="106" s="1"/>
  <c r="BN34" i="106" s="1"/>
  <c r="BO34" i="106"/>
  <c r="BP34" i="106" s="1"/>
  <c r="BQ34" i="106" s="1"/>
  <c r="BG35" i="106"/>
  <c r="BH35" i="106" s="1"/>
  <c r="BI35" i="106" s="1"/>
  <c r="BJ35" i="106" s="1"/>
  <c r="BK35" i="106" s="1"/>
  <c r="BL35" i="106" s="1"/>
  <c r="BM35" i="106" s="1"/>
  <c r="BN35" i="106" s="1"/>
  <c r="BO35" i="106"/>
  <c r="BP35" i="106" s="1"/>
  <c r="BQ35" i="106" s="1"/>
  <c r="BR35" i="106" s="1"/>
  <c r="BG36" i="106"/>
  <c r="BH36" i="106" s="1"/>
  <c r="BI36" i="106" s="1"/>
  <c r="BJ36" i="106" s="1"/>
  <c r="BK36" i="106" s="1"/>
  <c r="BL36" i="106" s="1"/>
  <c r="BM36" i="106" s="1"/>
  <c r="BN36" i="106" s="1"/>
  <c r="BO36" i="106"/>
  <c r="BP36" i="106" s="1"/>
  <c r="BQ36" i="106" s="1"/>
  <c r="BR36" i="106" s="1"/>
  <c r="BG37" i="106"/>
  <c r="BH37" i="106" s="1"/>
  <c r="BI37" i="106" s="1"/>
  <c r="BJ37" i="106" s="1"/>
  <c r="BK37" i="106" s="1"/>
  <c r="BL37" i="106" s="1"/>
  <c r="BM37" i="106" s="1"/>
  <c r="BN37" i="106" s="1"/>
  <c r="BO37" i="106"/>
  <c r="BP37" i="106" s="1"/>
  <c r="BG38" i="106"/>
  <c r="BH38" i="106" s="1"/>
  <c r="BO38" i="106"/>
  <c r="BP38" i="106" s="1"/>
  <c r="BQ38" i="106" s="1"/>
  <c r="BR38" i="106" s="1"/>
  <c r="BS38" i="106" s="1"/>
  <c r="BT38" i="106" s="1"/>
  <c r="BU38" i="106" s="1"/>
  <c r="BV38" i="106" s="1"/>
  <c r="BG39" i="106"/>
  <c r="BH39" i="106" s="1"/>
  <c r="BI39" i="106" s="1"/>
  <c r="BJ39" i="106" s="1"/>
  <c r="BK39" i="106" s="1"/>
  <c r="BL39" i="106" s="1"/>
  <c r="BM39" i="106" s="1"/>
  <c r="BN39" i="106" s="1"/>
  <c r="BO39" i="106"/>
  <c r="BP39" i="106" s="1"/>
  <c r="BQ39" i="106" s="1"/>
  <c r="BR39" i="106" s="1"/>
  <c r="BS39" i="106" s="1"/>
  <c r="BT39" i="106" s="1"/>
  <c r="BU39" i="106" s="1"/>
  <c r="BV39" i="106" s="1"/>
  <c r="BG40" i="106"/>
  <c r="BH40" i="106" s="1"/>
  <c r="BI40" i="106" s="1"/>
  <c r="BJ40" i="106" s="1"/>
  <c r="BK40" i="106" s="1"/>
  <c r="BL40" i="106" s="1"/>
  <c r="BM40" i="106" s="1"/>
  <c r="BN40" i="106" s="1"/>
  <c r="BO40" i="106"/>
  <c r="BP40" i="106" s="1"/>
  <c r="BQ40" i="106" s="1"/>
  <c r="BR40" i="106" s="1"/>
  <c r="BS40" i="106" s="1"/>
  <c r="BT40" i="106" s="1"/>
  <c r="BU40" i="106" s="1"/>
  <c r="BV40" i="106" s="1"/>
  <c r="BG41" i="106"/>
  <c r="BH41" i="106" s="1"/>
  <c r="BO41" i="106"/>
  <c r="BP41" i="106" s="1"/>
  <c r="BG42" i="106"/>
  <c r="BH42" i="106" s="1"/>
  <c r="BO42" i="106"/>
  <c r="BP42" i="106" s="1"/>
  <c r="BO12" i="106"/>
  <c r="BP12" i="106" s="1"/>
  <c r="BG12" i="106"/>
  <c r="BH12" i="106" s="1"/>
  <c r="BI12" i="106" s="1"/>
  <c r="D12" i="106"/>
  <c r="C12" i="106"/>
  <c r="C8" i="106"/>
  <c r="C6" i="106"/>
  <c r="A6" i="106"/>
  <c r="C5" i="106"/>
  <c r="A5" i="106"/>
  <c r="C4" i="106"/>
  <c r="A4" i="106"/>
  <c r="A2" i="106"/>
  <c r="A1" i="106"/>
  <c r="D284" i="105"/>
  <c r="D282" i="105"/>
  <c r="A282" i="105"/>
  <c r="D281" i="105"/>
  <c r="A281" i="105"/>
  <c r="D280" i="105"/>
  <c r="A280" i="105"/>
  <c r="A278" i="105"/>
  <c r="A277" i="105"/>
  <c r="D8" i="105"/>
  <c r="D6" i="105"/>
  <c r="D5" i="105"/>
  <c r="D4" i="105"/>
  <c r="A6" i="105"/>
  <c r="A5" i="105"/>
  <c r="A4" i="105"/>
  <c r="A2" i="105"/>
  <c r="A1" i="105"/>
  <c r="N7" i="46"/>
  <c r="B7" i="46"/>
  <c r="A3" i="46"/>
  <c r="N33" i="17"/>
  <c r="C155" i="118" l="1"/>
  <c r="C166" i="118"/>
  <c r="B138" i="115"/>
  <c r="B102" i="115"/>
  <c r="B115" i="115"/>
  <c r="B58" i="115"/>
  <c r="B79" i="119"/>
  <c r="B129" i="115"/>
  <c r="AE78" i="117"/>
  <c r="K89" i="117"/>
  <c r="F68" i="120"/>
  <c r="B79" i="120"/>
  <c r="C67" i="120"/>
  <c r="B72" i="120" s="1"/>
  <c r="B73" i="120" s="1"/>
  <c r="C72" i="120" s="1"/>
  <c r="C73" i="120" s="1"/>
  <c r="D72" i="120" s="1"/>
  <c r="D73" i="120" s="1"/>
  <c r="E72" i="120" s="1"/>
  <c r="E73" i="120" s="1"/>
  <c r="F72" i="120" s="1"/>
  <c r="F73" i="120" s="1"/>
  <c r="G72" i="120" s="1"/>
  <c r="G73" i="120" s="1"/>
  <c r="H72" i="120" s="1"/>
  <c r="H73" i="120" s="1"/>
  <c r="G67" i="120" s="1"/>
  <c r="I67" i="120" s="1"/>
  <c r="C67" i="119"/>
  <c r="B72" i="119" s="1"/>
  <c r="B73" i="119" s="1"/>
  <c r="C72" i="119" s="1"/>
  <c r="C73" i="119" s="1"/>
  <c r="D72" i="119" s="1"/>
  <c r="D73" i="119" s="1"/>
  <c r="E72" i="119" s="1"/>
  <c r="E73" i="119" s="1"/>
  <c r="F72" i="119" s="1"/>
  <c r="F73" i="119" s="1"/>
  <c r="G72" i="119" s="1"/>
  <c r="G73" i="119" s="1"/>
  <c r="H72" i="119" s="1"/>
  <c r="H73" i="119" s="1"/>
  <c r="G67" i="119" s="1"/>
  <c r="I67" i="119" s="1"/>
  <c r="B68" i="118"/>
  <c r="B79" i="118" s="1"/>
  <c r="B61" i="118"/>
  <c r="B62" i="118" s="1"/>
  <c r="C61" i="118" s="1"/>
  <c r="C62" i="118" s="1"/>
  <c r="D61" i="118" s="1"/>
  <c r="D62" i="118" s="1"/>
  <c r="E61" i="118" s="1"/>
  <c r="E62" i="118" s="1"/>
  <c r="F61" i="118" s="1"/>
  <c r="F62" i="118" s="1"/>
  <c r="G61" i="118" s="1"/>
  <c r="G62" i="118" s="1"/>
  <c r="H61" i="118" s="1"/>
  <c r="H62" i="118" s="1"/>
  <c r="G56" i="118" s="1"/>
  <c r="I56" i="118" s="1"/>
  <c r="AB14" i="104"/>
  <c r="L17" i="114" s="1"/>
  <c r="C13" i="104"/>
  <c r="AB13" i="104"/>
  <c r="L11" i="114" s="1"/>
  <c r="G11" i="114" s="1"/>
  <c r="AB18" i="104"/>
  <c r="L41" i="114" s="1"/>
  <c r="BI42" i="106"/>
  <c r="BI41" i="106"/>
  <c r="BI38" i="106"/>
  <c r="BQ18" i="106"/>
  <c r="BQ16" i="106"/>
  <c r="BR16" i="106" s="1"/>
  <c r="BR15" i="106"/>
  <c r="BS15" i="106" s="1"/>
  <c r="BQ42" i="106"/>
  <c r="BQ41" i="106"/>
  <c r="BI19" i="106"/>
  <c r="BI18" i="106"/>
  <c r="BI16" i="106"/>
  <c r="B10" i="115"/>
  <c r="B11" i="115"/>
  <c r="B31" i="115"/>
  <c r="B33" i="115"/>
  <c r="B42" i="115"/>
  <c r="B43" i="115"/>
  <c r="B47" i="115"/>
  <c r="B49" i="115"/>
  <c r="B14" i="115"/>
  <c r="B59" i="115"/>
  <c r="B60" i="115"/>
  <c r="B64" i="115"/>
  <c r="B66" i="115"/>
  <c r="B75" i="115"/>
  <c r="B78" i="115"/>
  <c r="B85" i="115"/>
  <c r="B86" i="115"/>
  <c r="B90" i="115"/>
  <c r="B92" i="115"/>
  <c r="B101" i="115"/>
  <c r="B108" i="115"/>
  <c r="B114" i="115"/>
  <c r="B121" i="115"/>
  <c r="B123" i="115"/>
  <c r="B125" i="115"/>
  <c r="B131" i="115"/>
  <c r="B206" i="115"/>
  <c r="B208" i="115"/>
  <c r="B222" i="115"/>
  <c r="B224" i="115"/>
  <c r="B238" i="115"/>
  <c r="B240" i="115"/>
  <c r="B250" i="115"/>
  <c r="B292" i="115"/>
  <c r="B294" i="115"/>
  <c r="B308" i="115"/>
  <c r="B310" i="115"/>
  <c r="B516" i="115"/>
  <c r="B507" i="115"/>
  <c r="B503" i="115"/>
  <c r="B501" i="115"/>
  <c r="B500" i="115"/>
  <c r="B491" i="115"/>
  <c r="B487" i="115"/>
  <c r="B485" i="115"/>
  <c r="B484" i="115"/>
  <c r="B475" i="115"/>
  <c r="B471" i="115"/>
  <c r="B469" i="115"/>
  <c r="B468" i="115"/>
  <c r="B459" i="115"/>
  <c r="B456" i="115"/>
  <c r="B454" i="115"/>
  <c r="B453" i="115"/>
  <c r="B444" i="115"/>
  <c r="B440" i="115"/>
  <c r="B438" i="115"/>
  <c r="B437" i="115"/>
  <c r="B515" i="115"/>
  <c r="B511" i="115"/>
  <c r="B499" i="115"/>
  <c r="B483" i="115"/>
  <c r="B467" i="115"/>
  <c r="B452" i="115"/>
  <c r="B436" i="115"/>
  <c r="B423" i="115"/>
  <c r="B424" i="115"/>
  <c r="B407" i="115"/>
  <c r="B393" i="115"/>
  <c r="B377" i="115"/>
  <c r="B364" i="115"/>
  <c r="B275" i="115"/>
  <c r="B427" i="115"/>
  <c r="B425" i="115"/>
  <c r="B415" i="115"/>
  <c r="B411" i="115"/>
  <c r="B409" i="115"/>
  <c r="B408" i="115"/>
  <c r="B271" i="115"/>
  <c r="B398" i="115"/>
  <c r="B395" i="115"/>
  <c r="B394" i="115"/>
  <c r="B385" i="115"/>
  <c r="B381" i="115"/>
  <c r="B379" i="115"/>
  <c r="B378" i="115"/>
  <c r="B372" i="115"/>
  <c r="B368" i="115"/>
  <c r="B366" i="115"/>
  <c r="B365" i="115"/>
  <c r="B356" i="115"/>
  <c r="B352" i="115"/>
  <c r="B350" i="115"/>
  <c r="B348" i="115"/>
  <c r="B285" i="115"/>
  <c r="B283" i="115"/>
  <c r="B344" i="115"/>
  <c r="B335" i="115"/>
  <c r="B331" i="115"/>
  <c r="B329" i="115"/>
  <c r="B328" i="115"/>
  <c r="B319" i="115"/>
  <c r="B281" i="115"/>
  <c r="B316" i="115"/>
  <c r="B315" i="115"/>
  <c r="B306" i="115"/>
  <c r="B302" i="115"/>
  <c r="B300" i="115"/>
  <c r="B299" i="115"/>
  <c r="B290" i="115"/>
  <c r="B277" i="115"/>
  <c r="B256" i="115"/>
  <c r="B255" i="115"/>
  <c r="B249" i="115"/>
  <c r="B248" i="115"/>
  <c r="B246" i="115"/>
  <c r="B245" i="115"/>
  <c r="B236" i="115"/>
  <c r="B232" i="115"/>
  <c r="B230" i="115"/>
  <c r="B229" i="115"/>
  <c r="B220" i="115"/>
  <c r="B216" i="115"/>
  <c r="B214" i="115"/>
  <c r="B213" i="115"/>
  <c r="B204" i="115"/>
  <c r="B200" i="115"/>
  <c r="B198" i="115"/>
  <c r="B28" i="115"/>
  <c r="B189" i="115"/>
  <c r="B185" i="115"/>
  <c r="B183" i="115"/>
  <c r="B182" i="115"/>
  <c r="B173" i="115"/>
  <c r="B169" i="115"/>
  <c r="B162" i="115"/>
  <c r="B158" i="115"/>
  <c r="B156" i="115"/>
  <c r="B155" i="115"/>
  <c r="B349" i="115"/>
  <c r="B343" i="115"/>
  <c r="B327" i="115"/>
  <c r="B314" i="115"/>
  <c r="B298" i="115"/>
  <c r="B254" i="115"/>
  <c r="B244" i="115"/>
  <c r="B228" i="115"/>
  <c r="B212" i="115"/>
  <c r="B197" i="115"/>
  <c r="B181" i="115"/>
  <c r="B26" i="115"/>
  <c r="B154" i="115"/>
  <c r="B137" i="115"/>
  <c r="B34" i="115"/>
  <c r="B35" i="115"/>
  <c r="B37" i="115"/>
  <c r="B39" i="115"/>
  <c r="B41" i="115"/>
  <c r="B50" i="115"/>
  <c r="B51" i="115"/>
  <c r="B53" i="115"/>
  <c r="B55" i="115"/>
  <c r="B13" i="115"/>
  <c r="B57" i="115"/>
  <c r="B67" i="115"/>
  <c r="B68" i="115"/>
  <c r="B70" i="115"/>
  <c r="B72" i="115"/>
  <c r="B74" i="115"/>
  <c r="B79" i="115"/>
  <c r="B80" i="115"/>
  <c r="B82" i="115"/>
  <c r="B16" i="115"/>
  <c r="B18" i="115"/>
  <c r="B93" i="115"/>
  <c r="B94" i="115"/>
  <c r="B96" i="115"/>
  <c r="B98" i="115"/>
  <c r="B100" i="115"/>
  <c r="B109" i="115"/>
  <c r="B110" i="115"/>
  <c r="B112" i="115"/>
  <c r="B113" i="115"/>
  <c r="B122" i="115"/>
  <c r="B130" i="115"/>
  <c r="B139" i="115"/>
  <c r="B22" i="115"/>
  <c r="B164" i="115"/>
  <c r="B175" i="115"/>
  <c r="B191" i="115"/>
  <c r="B193" i="115"/>
  <c r="B321" i="115"/>
  <c r="B323" i="115"/>
  <c r="B337" i="115"/>
  <c r="B339" i="115"/>
  <c r="B163" i="115"/>
  <c r="B174" i="115"/>
  <c r="B179" i="115"/>
  <c r="B190" i="115"/>
  <c r="B195" i="115"/>
  <c r="B205" i="115"/>
  <c r="B210" i="115"/>
  <c r="B221" i="115"/>
  <c r="B226" i="115"/>
  <c r="B237" i="115"/>
  <c r="B242" i="115"/>
  <c r="B252" i="115"/>
  <c r="B291" i="115"/>
  <c r="B296" i="115"/>
  <c r="B307" i="115"/>
  <c r="B312" i="115"/>
  <c r="B320" i="115"/>
  <c r="B325" i="115"/>
  <c r="B336" i="115"/>
  <c r="B341" i="115"/>
  <c r="B357" i="115"/>
  <c r="B287" i="115"/>
  <c r="B387" i="115"/>
  <c r="B171" i="115"/>
  <c r="B187" i="115"/>
  <c r="B202" i="115"/>
  <c r="B218" i="115"/>
  <c r="B234" i="115"/>
  <c r="B279" i="115"/>
  <c r="B304" i="115"/>
  <c r="B317" i="115"/>
  <c r="B333" i="115"/>
  <c r="B346" i="115"/>
  <c r="B354" i="115"/>
  <c r="B358" i="115"/>
  <c r="B401" i="115"/>
  <c r="B417" i="115"/>
  <c r="B370" i="115"/>
  <c r="B383" i="115"/>
  <c r="B400" i="115"/>
  <c r="B413" i="115"/>
  <c r="B273" i="115"/>
  <c r="B461" i="115"/>
  <c r="B463" i="115"/>
  <c r="B477" i="115"/>
  <c r="B479" i="115"/>
  <c r="B493" i="115"/>
  <c r="B495" i="115"/>
  <c r="B360" i="115"/>
  <c r="B362" i="115"/>
  <c r="B286" i="115"/>
  <c r="B373" i="115"/>
  <c r="B375" i="115"/>
  <c r="B386" i="115"/>
  <c r="B389" i="115"/>
  <c r="B391" i="115"/>
  <c r="B272" i="115"/>
  <c r="B403" i="115"/>
  <c r="B405" i="115"/>
  <c r="B416" i="115"/>
  <c r="B419" i="115"/>
  <c r="B421" i="115"/>
  <c r="B430" i="115"/>
  <c r="B432" i="115"/>
  <c r="B446" i="115"/>
  <c r="B448" i="115"/>
  <c r="B429" i="115"/>
  <c r="B434" i="115"/>
  <c r="B445" i="115"/>
  <c r="B450" i="115"/>
  <c r="B460" i="115"/>
  <c r="B465" i="115"/>
  <c r="B476" i="115"/>
  <c r="B481" i="115"/>
  <c r="B492" i="115"/>
  <c r="B497" i="115"/>
  <c r="B508" i="115"/>
  <c r="B513" i="115"/>
  <c r="B442" i="115"/>
  <c r="B276" i="115"/>
  <c r="B473" i="115"/>
  <c r="B489" i="115"/>
  <c r="B505" i="115"/>
  <c r="B30" i="115"/>
  <c r="B46" i="115"/>
  <c r="B63" i="115"/>
  <c r="B89" i="115"/>
  <c r="B105" i="115"/>
  <c r="B20" i="115"/>
  <c r="B118" i="115"/>
  <c r="B127" i="115"/>
  <c r="B134" i="115"/>
  <c r="B151" i="115"/>
  <c r="B160" i="115"/>
  <c r="B167" i="115"/>
  <c r="B178" i="115"/>
  <c r="L179" i="114"/>
  <c r="B38" i="115"/>
  <c r="B54" i="115"/>
  <c r="B71" i="115"/>
  <c r="B83" i="115"/>
  <c r="B84" i="115"/>
  <c r="B97" i="115"/>
  <c r="B106" i="115"/>
  <c r="B19" i="115"/>
  <c r="B119" i="115"/>
  <c r="B126" i="115"/>
  <c r="B135" i="115"/>
  <c r="B23" i="115"/>
  <c r="B143" i="115"/>
  <c r="B147" i="115"/>
  <c r="B152" i="115"/>
  <c r="B159" i="115"/>
  <c r="B168" i="115"/>
  <c r="B170" i="115"/>
  <c r="B29" i="115"/>
  <c r="B45" i="115"/>
  <c r="B62" i="115"/>
  <c r="B88" i="115"/>
  <c r="B104" i="115"/>
  <c r="B117" i="115"/>
  <c r="B133" i="115"/>
  <c r="B150" i="115"/>
  <c r="B166" i="115"/>
  <c r="B177" i="115"/>
  <c r="B186" i="115"/>
  <c r="B194" i="115"/>
  <c r="B201" i="115"/>
  <c r="B209" i="115"/>
  <c r="B217" i="115"/>
  <c r="B225" i="115"/>
  <c r="B233" i="115"/>
  <c r="B241" i="115"/>
  <c r="B251" i="115"/>
  <c r="B278" i="115"/>
  <c r="B295" i="115"/>
  <c r="B303" i="115"/>
  <c r="B311" i="115"/>
  <c r="B282" i="115"/>
  <c r="B324" i="115"/>
  <c r="B332" i="115"/>
  <c r="B340" i="115"/>
  <c r="B345" i="115"/>
  <c r="B353" i="115"/>
  <c r="B361" i="115"/>
  <c r="B369" i="115"/>
  <c r="B374" i="115"/>
  <c r="B382" i="115"/>
  <c r="B390" i="115"/>
  <c r="B399" i="115"/>
  <c r="B404" i="115"/>
  <c r="B412" i="115"/>
  <c r="B420" i="115"/>
  <c r="B428" i="115"/>
  <c r="B433" i="115"/>
  <c r="B441" i="115"/>
  <c r="B449" i="115"/>
  <c r="B457" i="115"/>
  <c r="B464" i="115"/>
  <c r="B472" i="115"/>
  <c r="B480" i="115"/>
  <c r="B488" i="115"/>
  <c r="B496" i="115"/>
  <c r="B504" i="115"/>
  <c r="B512" i="115"/>
  <c r="B32" i="115"/>
  <c r="B40" i="115"/>
  <c r="B48" i="115"/>
  <c r="B56" i="115"/>
  <c r="B65" i="115"/>
  <c r="B73" i="115"/>
  <c r="B77" i="115"/>
  <c r="B17" i="115"/>
  <c r="B91" i="115"/>
  <c r="B12" i="115"/>
  <c r="B36" i="115"/>
  <c r="B44" i="115"/>
  <c r="B52" i="115"/>
  <c r="B61" i="115"/>
  <c r="B69" i="115"/>
  <c r="B81" i="115"/>
  <c r="B87" i="115"/>
  <c r="B95" i="115"/>
  <c r="B27" i="115"/>
  <c r="B176" i="115"/>
  <c r="B184" i="115"/>
  <c r="B192" i="115"/>
  <c r="B199" i="115"/>
  <c r="B207" i="115"/>
  <c r="B215" i="115"/>
  <c r="B223" i="115"/>
  <c r="B231" i="115"/>
  <c r="B239" i="115"/>
  <c r="B247" i="115"/>
  <c r="B257" i="115"/>
  <c r="B293" i="115"/>
  <c r="B301" i="115"/>
  <c r="B309" i="115"/>
  <c r="B280" i="115"/>
  <c r="B322" i="115"/>
  <c r="B330" i="115"/>
  <c r="B338" i="115"/>
  <c r="B284" i="115"/>
  <c r="B351" i="115"/>
  <c r="B359" i="115"/>
  <c r="B367" i="115"/>
  <c r="B288" i="115"/>
  <c r="B380" i="115"/>
  <c r="B388" i="115"/>
  <c r="B396" i="115"/>
  <c r="B397" i="115"/>
  <c r="B402" i="115"/>
  <c r="B410" i="115"/>
  <c r="B418" i="115"/>
  <c r="B426" i="115"/>
  <c r="B431" i="115"/>
  <c r="B439" i="115"/>
  <c r="B447" i="115"/>
  <c r="B455" i="115"/>
  <c r="B462" i="115"/>
  <c r="B470" i="115"/>
  <c r="B478" i="115"/>
  <c r="B486" i="115"/>
  <c r="B494" i="115"/>
  <c r="B502" i="115"/>
  <c r="B510" i="115"/>
  <c r="B99" i="115"/>
  <c r="B103" i="115"/>
  <c r="B107" i="115"/>
  <c r="B111" i="115"/>
  <c r="B21" i="115"/>
  <c r="B116" i="115"/>
  <c r="B120" i="115"/>
  <c r="B124" i="115"/>
  <c r="B128" i="115"/>
  <c r="B132" i="115"/>
  <c r="B136" i="115"/>
  <c r="B140" i="115"/>
  <c r="B141" i="115"/>
  <c r="B145" i="115"/>
  <c r="B149" i="115"/>
  <c r="B153" i="115"/>
  <c r="B157" i="115"/>
  <c r="B161" i="115"/>
  <c r="B165" i="115"/>
  <c r="B25" i="115"/>
  <c r="B172" i="115"/>
  <c r="B180" i="115"/>
  <c r="B188" i="115"/>
  <c r="B196" i="115"/>
  <c r="B203" i="115"/>
  <c r="B211" i="115"/>
  <c r="B219" i="115"/>
  <c r="B227" i="115"/>
  <c r="B235" i="115"/>
  <c r="B243" i="115"/>
  <c r="B253" i="115"/>
  <c r="B289" i="115"/>
  <c r="B297" i="115"/>
  <c r="B305" i="115"/>
  <c r="B313" i="115"/>
  <c r="B318" i="115"/>
  <c r="B326" i="115"/>
  <c r="B334" i="115"/>
  <c r="B342" i="115"/>
  <c r="B347" i="115"/>
  <c r="B355" i="115"/>
  <c r="B363" i="115"/>
  <c r="B371" i="115"/>
  <c r="B376" i="115"/>
  <c r="B384" i="115"/>
  <c r="B392" i="115"/>
  <c r="B270" i="115"/>
  <c r="B406" i="115"/>
  <c r="B414" i="115"/>
  <c r="B422" i="115"/>
  <c r="B274" i="115"/>
  <c r="B435" i="115"/>
  <c r="B443" i="115"/>
  <c r="B451" i="115"/>
  <c r="B458" i="115"/>
  <c r="B466" i="115"/>
  <c r="B474" i="115"/>
  <c r="B482" i="115"/>
  <c r="B490" i="115"/>
  <c r="B498" i="115"/>
  <c r="B506" i="115"/>
  <c r="B514" i="115"/>
  <c r="B509" i="115"/>
  <c r="B517" i="115"/>
  <c r="B76" i="115"/>
  <c r="B24" i="115"/>
  <c r="B142" i="115"/>
  <c r="B144" i="115"/>
  <c r="B146" i="115"/>
  <c r="B148" i="115"/>
  <c r="B15" i="115"/>
  <c r="L191" i="114"/>
  <c r="L167" i="114"/>
  <c r="L143" i="114"/>
  <c r="L119" i="114"/>
  <c r="L95" i="114"/>
  <c r="L71" i="114"/>
  <c r="L47" i="114"/>
  <c r="L23" i="114"/>
  <c r="L155" i="114"/>
  <c r="L131" i="114"/>
  <c r="L107" i="114"/>
  <c r="L83" i="114"/>
  <c r="L59" i="114"/>
  <c r="L35" i="114"/>
  <c r="L185" i="114"/>
  <c r="L173" i="114"/>
  <c r="L161" i="114"/>
  <c r="L149" i="114"/>
  <c r="L137" i="114"/>
  <c r="L125" i="114"/>
  <c r="L113" i="114"/>
  <c r="L101" i="114"/>
  <c r="L89" i="114"/>
  <c r="L77" i="114"/>
  <c r="L65" i="114"/>
  <c r="L53" i="114"/>
  <c r="L29" i="114"/>
  <c r="B13" i="104"/>
  <c r="BQ37" i="106"/>
  <c r="BR18" i="106"/>
  <c r="BQ17" i="106"/>
  <c r="BS36" i="106"/>
  <c r="BS35" i="106"/>
  <c r="BR34" i="106"/>
  <c r="BR33" i="106"/>
  <c r="BR32" i="106"/>
  <c r="BR31" i="106"/>
  <c r="BR30" i="106"/>
  <c r="BR29" i="106"/>
  <c r="BR28" i="106"/>
  <c r="BR27" i="106"/>
  <c r="BR26" i="106"/>
  <c r="BR25" i="106"/>
  <c r="BR24" i="106"/>
  <c r="BR23" i="106"/>
  <c r="BR22" i="106"/>
  <c r="BR21" i="106"/>
  <c r="BR20" i="106"/>
  <c r="BQ19" i="106"/>
  <c r="BR14" i="106"/>
  <c r="BQ13" i="106"/>
  <c r="BQ12" i="106"/>
  <c r="BJ12" i="106"/>
  <c r="AA23" i="105"/>
  <c r="C188" i="118" l="1"/>
  <c r="C199" i="118" s="1"/>
  <c r="C177" i="118"/>
  <c r="F68" i="119"/>
  <c r="F57" i="118"/>
  <c r="F13" i="118"/>
  <c r="F13" i="119"/>
  <c r="F35" i="118"/>
  <c r="F24" i="119"/>
  <c r="F57" i="119"/>
  <c r="F2" i="118"/>
  <c r="AF288" i="105"/>
  <c r="F35" i="119"/>
  <c r="F46" i="119"/>
  <c r="F24" i="118"/>
  <c r="F46" i="118"/>
  <c r="F2" i="119"/>
  <c r="AE89" i="117"/>
  <c r="K100" i="117"/>
  <c r="F79" i="118"/>
  <c r="F79" i="119"/>
  <c r="B90" i="119"/>
  <c r="F79" i="120"/>
  <c r="B90" i="120"/>
  <c r="C78" i="120"/>
  <c r="B83" i="120" s="1"/>
  <c r="B84" i="120" s="1"/>
  <c r="C83" i="120" s="1"/>
  <c r="C84" i="120" s="1"/>
  <c r="D83" i="120" s="1"/>
  <c r="D84" i="120" s="1"/>
  <c r="E83" i="120" s="1"/>
  <c r="E84" i="120" s="1"/>
  <c r="F83" i="120" s="1"/>
  <c r="F84" i="120" s="1"/>
  <c r="G83" i="120" s="1"/>
  <c r="G84" i="120" s="1"/>
  <c r="H83" i="120" s="1"/>
  <c r="H84" i="120" s="1"/>
  <c r="G78" i="120" s="1"/>
  <c r="I78" i="120" s="1"/>
  <c r="C78" i="119"/>
  <c r="B83" i="119" s="1"/>
  <c r="B84" i="119" s="1"/>
  <c r="C83" i="119" s="1"/>
  <c r="C84" i="119" s="1"/>
  <c r="D83" i="119" s="1"/>
  <c r="D84" i="119" s="1"/>
  <c r="E83" i="119" s="1"/>
  <c r="E84" i="119" s="1"/>
  <c r="F83" i="119" s="1"/>
  <c r="F84" i="119" s="1"/>
  <c r="G83" i="119" s="1"/>
  <c r="G84" i="119" s="1"/>
  <c r="H83" i="119" s="1"/>
  <c r="H84" i="119" s="1"/>
  <c r="G78" i="119" s="1"/>
  <c r="I78" i="119" s="1"/>
  <c r="F68" i="118"/>
  <c r="B72" i="118"/>
  <c r="B73" i="118" s="1"/>
  <c r="C72" i="118" s="1"/>
  <c r="C73" i="118" s="1"/>
  <c r="D72" i="118" s="1"/>
  <c r="D73" i="118" s="1"/>
  <c r="E72" i="118" s="1"/>
  <c r="E73" i="118" s="1"/>
  <c r="F72" i="118" s="1"/>
  <c r="F73" i="118" s="1"/>
  <c r="G72" i="118" s="1"/>
  <c r="G73" i="118" s="1"/>
  <c r="H72" i="118" s="1"/>
  <c r="H73" i="118" s="1"/>
  <c r="G67" i="118" s="1"/>
  <c r="I67" i="118" s="1"/>
  <c r="AA238" i="105"/>
  <c r="AA205" i="105"/>
  <c r="AA143" i="105"/>
  <c r="AA71" i="105"/>
  <c r="AA254" i="105"/>
  <c r="AA222" i="105"/>
  <c r="AA175" i="105"/>
  <c r="AA111" i="105"/>
  <c r="AA138" i="105"/>
  <c r="AA246" i="105"/>
  <c r="AA230" i="105"/>
  <c r="AA214" i="105"/>
  <c r="AA191" i="105"/>
  <c r="AA159" i="105"/>
  <c r="AA127" i="105"/>
  <c r="AA95" i="105"/>
  <c r="AA202" i="105"/>
  <c r="AA74" i="105"/>
  <c r="AA258" i="105"/>
  <c r="AA250" i="105"/>
  <c r="AA242" i="105"/>
  <c r="AA234" i="105"/>
  <c r="AA226" i="105"/>
  <c r="AA218" i="105"/>
  <c r="AA210" i="105"/>
  <c r="AA199" i="105"/>
  <c r="AA183" i="105"/>
  <c r="AA167" i="105"/>
  <c r="AA151" i="105"/>
  <c r="AA135" i="105"/>
  <c r="AA119" i="105"/>
  <c r="AA103" i="105"/>
  <c r="AA87" i="105"/>
  <c r="AA43" i="105"/>
  <c r="AA170" i="105"/>
  <c r="AA106" i="105"/>
  <c r="AA42" i="105"/>
  <c r="BJ16" i="106"/>
  <c r="BJ18" i="106"/>
  <c r="BJ19" i="106"/>
  <c r="BR41" i="106"/>
  <c r="BR42" i="106"/>
  <c r="BJ38" i="106"/>
  <c r="BJ41" i="106"/>
  <c r="BJ42" i="106"/>
  <c r="AF532" i="105"/>
  <c r="AF528" i="105"/>
  <c r="AF524" i="105"/>
  <c r="AF520" i="105"/>
  <c r="AF516" i="105"/>
  <c r="AF512" i="105"/>
  <c r="AF508" i="105"/>
  <c r="AF504" i="105"/>
  <c r="AF500" i="105"/>
  <c r="AF496" i="105"/>
  <c r="AF492" i="105"/>
  <c r="AF488" i="105"/>
  <c r="AF484" i="105"/>
  <c r="AF480" i="105"/>
  <c r="AF476" i="105"/>
  <c r="AF472" i="105"/>
  <c r="AF468" i="105"/>
  <c r="AF464" i="105"/>
  <c r="AF460" i="105"/>
  <c r="AF456" i="105"/>
  <c r="AF452" i="105"/>
  <c r="AF448" i="105"/>
  <c r="AF444" i="105"/>
  <c r="AF440" i="105"/>
  <c r="AF436" i="105"/>
  <c r="AF432" i="105"/>
  <c r="AF428" i="105"/>
  <c r="AF424" i="105"/>
  <c r="AF420" i="105"/>
  <c r="AF416" i="105"/>
  <c r="AF412" i="105"/>
  <c r="AF408" i="105"/>
  <c r="AF404" i="105"/>
  <c r="AF400" i="105"/>
  <c r="AF396" i="105"/>
  <c r="AF392" i="105"/>
  <c r="AF388" i="105"/>
  <c r="AF384" i="105"/>
  <c r="AF380" i="105"/>
  <c r="AF376" i="105"/>
  <c r="AF372" i="105"/>
  <c r="AF368" i="105"/>
  <c r="AF364" i="105"/>
  <c r="AF360" i="105"/>
  <c r="AF356" i="105"/>
  <c r="AF352" i="105"/>
  <c r="AF348" i="105"/>
  <c r="AF344" i="105"/>
  <c r="AF340" i="105"/>
  <c r="AF336" i="105"/>
  <c r="AF332" i="105"/>
  <c r="AF328" i="105"/>
  <c r="AF324" i="105"/>
  <c r="AF320" i="105"/>
  <c r="AF316" i="105"/>
  <c r="AF312" i="105"/>
  <c r="AF308" i="105"/>
  <c r="AF304" i="105"/>
  <c r="AF300" i="105"/>
  <c r="AF296" i="105"/>
  <c r="AF292" i="105"/>
  <c r="AF14" i="105"/>
  <c r="AF18" i="105"/>
  <c r="AF22" i="105"/>
  <c r="AF26" i="105"/>
  <c r="AF30" i="105"/>
  <c r="AF34" i="105"/>
  <c r="AF38" i="105"/>
  <c r="AF42" i="105"/>
  <c r="AF46" i="105"/>
  <c r="AF50" i="105"/>
  <c r="AF54" i="105"/>
  <c r="AF58" i="105"/>
  <c r="AF62" i="105"/>
  <c r="AF66" i="105"/>
  <c r="AF70" i="105"/>
  <c r="AF74" i="105"/>
  <c r="AF78" i="105"/>
  <c r="AF82" i="105"/>
  <c r="AF86" i="105"/>
  <c r="AF90" i="105"/>
  <c r="AF94" i="105"/>
  <c r="AF98" i="105"/>
  <c r="AF102" i="105"/>
  <c r="AF106" i="105"/>
  <c r="AF110" i="105"/>
  <c r="AF114" i="105"/>
  <c r="AF118" i="105"/>
  <c r="AF122" i="105"/>
  <c r="AF126" i="105"/>
  <c r="AF130" i="105"/>
  <c r="AF134" i="105"/>
  <c r="AF138" i="105"/>
  <c r="AF142" i="105"/>
  <c r="AF146" i="105"/>
  <c r="AF150" i="105"/>
  <c r="AF154" i="105"/>
  <c r="AF158" i="105"/>
  <c r="AF162" i="105"/>
  <c r="AF166" i="105"/>
  <c r="AF170" i="105"/>
  <c r="AF174" i="105"/>
  <c r="AF178" i="105"/>
  <c r="AF182" i="105"/>
  <c r="AF186" i="105"/>
  <c r="AF190" i="105"/>
  <c r="AF194" i="105"/>
  <c r="AF198" i="105"/>
  <c r="AF202" i="105"/>
  <c r="AF206" i="105"/>
  <c r="AF210" i="105"/>
  <c r="AF214" i="105"/>
  <c r="AF218" i="105"/>
  <c r="AF222" i="105"/>
  <c r="AF226" i="105"/>
  <c r="AF230" i="105"/>
  <c r="AF234" i="105"/>
  <c r="AF238" i="105"/>
  <c r="AF242" i="105"/>
  <c r="AF246" i="105"/>
  <c r="AF250" i="105"/>
  <c r="AF254" i="105"/>
  <c r="AF258" i="105"/>
  <c r="AF531" i="105"/>
  <c r="AF527" i="105"/>
  <c r="AF523" i="105"/>
  <c r="AF519" i="105"/>
  <c r="AF515" i="105"/>
  <c r="AF511" i="105"/>
  <c r="AF507" i="105"/>
  <c r="AF503" i="105"/>
  <c r="AF499" i="105"/>
  <c r="AF495" i="105"/>
  <c r="AF491" i="105"/>
  <c r="AF487" i="105"/>
  <c r="AF483" i="105"/>
  <c r="AF479" i="105"/>
  <c r="AF475" i="105"/>
  <c r="AF471" i="105"/>
  <c r="AF467" i="105"/>
  <c r="AF463" i="105"/>
  <c r="AF459" i="105"/>
  <c r="AF455" i="105"/>
  <c r="AF451" i="105"/>
  <c r="AF447" i="105"/>
  <c r="AF443" i="105"/>
  <c r="AF439" i="105"/>
  <c r="AF435" i="105"/>
  <c r="AF431" i="105"/>
  <c r="AF427" i="105"/>
  <c r="AF423" i="105"/>
  <c r="AF419" i="105"/>
  <c r="AF415" i="105"/>
  <c r="AF411" i="105"/>
  <c r="AF407" i="105"/>
  <c r="AF403" i="105"/>
  <c r="AF399" i="105"/>
  <c r="AF395" i="105"/>
  <c r="AF391" i="105"/>
  <c r="AF387" i="105"/>
  <c r="AF383" i="105"/>
  <c r="AF379" i="105"/>
  <c r="AF375" i="105"/>
  <c r="AF371" i="105"/>
  <c r="AF367" i="105"/>
  <c r="AF363" i="105"/>
  <c r="AF359" i="105"/>
  <c r="AF355" i="105"/>
  <c r="AF351" i="105"/>
  <c r="AF347" i="105"/>
  <c r="AF343" i="105"/>
  <c r="AF339" i="105"/>
  <c r="AF335" i="105"/>
  <c r="AF331" i="105"/>
  <c r="AF327" i="105"/>
  <c r="AF323" i="105"/>
  <c r="AF319" i="105"/>
  <c r="AF315" i="105"/>
  <c r="AF311" i="105"/>
  <c r="AF307" i="105"/>
  <c r="AF303" i="105"/>
  <c r="AF299" i="105"/>
  <c r="AF295" i="105"/>
  <c r="AF291" i="105"/>
  <c r="AF287" i="105"/>
  <c r="AF15" i="105"/>
  <c r="AF19" i="105"/>
  <c r="AF23" i="105"/>
  <c r="AF27" i="105"/>
  <c r="AF31" i="105"/>
  <c r="AF35" i="105"/>
  <c r="AF39" i="105"/>
  <c r="AF43" i="105"/>
  <c r="AF47" i="105"/>
  <c r="AF51" i="105"/>
  <c r="AF55" i="105"/>
  <c r="AF59" i="105"/>
  <c r="AF63" i="105"/>
  <c r="AF67" i="105"/>
  <c r="AF71" i="105"/>
  <c r="AF75" i="105"/>
  <c r="AF79" i="105"/>
  <c r="AF83" i="105"/>
  <c r="AF87" i="105"/>
  <c r="AF91" i="105"/>
  <c r="AF95" i="105"/>
  <c r="AF99" i="105"/>
  <c r="AF103" i="105"/>
  <c r="AF107" i="105"/>
  <c r="AF111" i="105"/>
  <c r="AF115" i="105"/>
  <c r="AF119" i="105"/>
  <c r="AF123" i="105"/>
  <c r="AF127" i="105"/>
  <c r="AF131" i="105"/>
  <c r="AF135" i="105"/>
  <c r="AF139" i="105"/>
  <c r="AF143" i="105"/>
  <c r="AF147" i="105"/>
  <c r="AF151" i="105"/>
  <c r="AF155" i="105"/>
  <c r="AF159" i="105"/>
  <c r="AF163" i="105"/>
  <c r="AF167" i="105"/>
  <c r="AF171" i="105"/>
  <c r="AF175" i="105"/>
  <c r="AF179" i="105"/>
  <c r="AF183" i="105"/>
  <c r="AF187" i="105"/>
  <c r="AF191" i="105"/>
  <c r="AF195" i="105"/>
  <c r="AF199" i="105"/>
  <c r="AF203" i="105"/>
  <c r="AF207" i="105"/>
  <c r="AF211" i="105"/>
  <c r="AF215" i="105"/>
  <c r="AF219" i="105"/>
  <c r="AF223" i="105"/>
  <c r="AF227" i="105"/>
  <c r="AF231" i="105"/>
  <c r="AF235" i="105"/>
  <c r="AF239" i="105"/>
  <c r="AF243" i="105"/>
  <c r="AF247" i="105"/>
  <c r="AF251" i="105"/>
  <c r="AF255" i="105"/>
  <c r="AF11" i="105"/>
  <c r="AF534" i="105"/>
  <c r="AF530" i="105"/>
  <c r="AF526" i="105"/>
  <c r="AF522" i="105"/>
  <c r="AF518" i="105"/>
  <c r="AF514" i="105"/>
  <c r="AF510" i="105"/>
  <c r="AF506" i="105"/>
  <c r="AF502" i="105"/>
  <c r="AF498" i="105"/>
  <c r="AF494" i="105"/>
  <c r="AF490" i="105"/>
  <c r="AF486" i="105"/>
  <c r="AF482" i="105"/>
  <c r="AF478" i="105"/>
  <c r="AF474" i="105"/>
  <c r="AF470" i="105"/>
  <c r="AF466" i="105"/>
  <c r="AF462" i="105"/>
  <c r="AF458" i="105"/>
  <c r="AF454" i="105"/>
  <c r="AF450" i="105"/>
  <c r="AF446" i="105"/>
  <c r="AF442" i="105"/>
  <c r="AF438" i="105"/>
  <c r="AF434" i="105"/>
  <c r="AF430" i="105"/>
  <c r="AF426" i="105"/>
  <c r="AF422" i="105"/>
  <c r="AF418" i="105"/>
  <c r="AF414" i="105"/>
  <c r="AF410" i="105"/>
  <c r="AF406" i="105"/>
  <c r="AF402" i="105"/>
  <c r="AF398" i="105"/>
  <c r="AF394" i="105"/>
  <c r="AF390" i="105"/>
  <c r="AF386" i="105"/>
  <c r="AF382" i="105"/>
  <c r="AF378" i="105"/>
  <c r="AF374" i="105"/>
  <c r="AF370" i="105"/>
  <c r="AF366" i="105"/>
  <c r="AF362" i="105"/>
  <c r="AF358" i="105"/>
  <c r="AF354" i="105"/>
  <c r="AF350" i="105"/>
  <c r="AF346" i="105"/>
  <c r="AF342" i="105"/>
  <c r="AF338" i="105"/>
  <c r="AF334" i="105"/>
  <c r="AF330" i="105"/>
  <c r="AF326" i="105"/>
  <c r="AF322" i="105"/>
  <c r="AF318" i="105"/>
  <c r="AF314" i="105"/>
  <c r="AF310" i="105"/>
  <c r="AF306" i="105"/>
  <c r="AF302" i="105"/>
  <c r="AF298" i="105"/>
  <c r="AF294" i="105"/>
  <c r="AF290" i="105"/>
  <c r="AF12" i="105"/>
  <c r="AF16" i="105"/>
  <c r="AF20" i="105"/>
  <c r="AF24" i="105"/>
  <c r="AF28" i="105"/>
  <c r="AF32" i="105"/>
  <c r="AF36" i="105"/>
  <c r="AF40" i="105"/>
  <c r="AF44" i="105"/>
  <c r="AF48" i="105"/>
  <c r="AF52" i="105"/>
  <c r="AF56" i="105"/>
  <c r="AF60" i="105"/>
  <c r="AF64" i="105"/>
  <c r="AF68" i="105"/>
  <c r="AF72" i="105"/>
  <c r="AF76" i="105"/>
  <c r="AF80" i="105"/>
  <c r="AF84" i="105"/>
  <c r="AF88" i="105"/>
  <c r="AF92" i="105"/>
  <c r="AF96" i="105"/>
  <c r="AF100" i="105"/>
  <c r="AF104" i="105"/>
  <c r="AF108" i="105"/>
  <c r="AF112" i="105"/>
  <c r="AF116" i="105"/>
  <c r="AF120" i="105"/>
  <c r="AF124" i="105"/>
  <c r="AF128" i="105"/>
  <c r="AF132" i="105"/>
  <c r="AF136" i="105"/>
  <c r="AF140" i="105"/>
  <c r="AF144" i="105"/>
  <c r="AF148" i="105"/>
  <c r="AF152" i="105"/>
  <c r="AF156" i="105"/>
  <c r="AF160" i="105"/>
  <c r="AF164" i="105"/>
  <c r="AF168" i="105"/>
  <c r="AF172" i="105"/>
  <c r="AF176" i="105"/>
  <c r="AF180" i="105"/>
  <c r="AF184" i="105"/>
  <c r="AF188" i="105"/>
  <c r="AF192" i="105"/>
  <c r="AF196" i="105"/>
  <c r="AF200" i="105"/>
  <c r="AF204" i="105"/>
  <c r="AF208" i="105"/>
  <c r="AF212" i="105"/>
  <c r="AF216" i="105"/>
  <c r="AF220" i="105"/>
  <c r="AF224" i="105"/>
  <c r="AF228" i="105"/>
  <c r="AF232" i="105"/>
  <c r="AF236" i="105"/>
  <c r="AF240" i="105"/>
  <c r="AF244" i="105"/>
  <c r="AF248" i="105"/>
  <c r="AF252" i="105"/>
  <c r="AF256" i="105"/>
  <c r="AF533" i="105"/>
  <c r="AF529" i="105"/>
  <c r="AF525" i="105"/>
  <c r="AF521" i="105"/>
  <c r="AF517" i="105"/>
  <c r="AF513" i="105"/>
  <c r="AF509" i="105"/>
  <c r="AF505" i="105"/>
  <c r="AF501" i="105"/>
  <c r="AF497" i="105"/>
  <c r="AF493" i="105"/>
  <c r="AF489" i="105"/>
  <c r="AF485" i="105"/>
  <c r="AF481" i="105"/>
  <c r="AF477" i="105"/>
  <c r="AF473" i="105"/>
  <c r="AF469" i="105"/>
  <c r="AF465" i="105"/>
  <c r="AF461" i="105"/>
  <c r="AF457" i="105"/>
  <c r="AF453" i="105"/>
  <c r="AF449" i="105"/>
  <c r="AF445" i="105"/>
  <c r="AF441" i="105"/>
  <c r="AF437" i="105"/>
  <c r="AF433" i="105"/>
  <c r="AF429" i="105"/>
  <c r="AF425" i="105"/>
  <c r="AF421" i="105"/>
  <c r="AF417" i="105"/>
  <c r="AF413" i="105"/>
  <c r="AF409" i="105"/>
  <c r="AF405" i="105"/>
  <c r="AF401" i="105"/>
  <c r="AF397" i="105"/>
  <c r="AF393" i="105"/>
  <c r="AF389" i="105"/>
  <c r="AF385" i="105"/>
  <c r="AF381" i="105"/>
  <c r="AF377" i="105"/>
  <c r="AF373" i="105"/>
  <c r="AF369" i="105"/>
  <c r="AF365" i="105"/>
  <c r="AF361" i="105"/>
  <c r="AF357" i="105"/>
  <c r="AF353" i="105"/>
  <c r="AF349" i="105"/>
  <c r="AF345" i="105"/>
  <c r="AF341" i="105"/>
  <c r="AF337" i="105"/>
  <c r="AF333" i="105"/>
  <c r="AF329" i="105"/>
  <c r="AF325" i="105"/>
  <c r="AF321" i="105"/>
  <c r="AF317" i="105"/>
  <c r="AF313" i="105"/>
  <c r="AF309" i="105"/>
  <c r="AF305" i="105"/>
  <c r="AF301" i="105"/>
  <c r="AF297" i="105"/>
  <c r="AF293" i="105"/>
  <c r="AF289" i="105"/>
  <c r="AF13" i="105"/>
  <c r="AF17" i="105"/>
  <c r="AF21" i="105"/>
  <c r="AF25" i="105"/>
  <c r="AF29" i="105"/>
  <c r="AF33" i="105"/>
  <c r="AF37" i="105"/>
  <c r="AF41" i="105"/>
  <c r="AF45" i="105"/>
  <c r="AF49" i="105"/>
  <c r="AF53" i="105"/>
  <c r="AF57" i="105"/>
  <c r="AF61" i="105"/>
  <c r="AF65" i="105"/>
  <c r="AF69" i="105"/>
  <c r="AF73" i="105"/>
  <c r="AF77" i="105"/>
  <c r="AF81" i="105"/>
  <c r="AF85" i="105"/>
  <c r="AF89" i="105"/>
  <c r="AF93" i="105"/>
  <c r="AF97" i="105"/>
  <c r="AF101" i="105"/>
  <c r="AF105" i="105"/>
  <c r="AF109" i="105"/>
  <c r="AF113" i="105"/>
  <c r="AF117" i="105"/>
  <c r="AF121" i="105"/>
  <c r="AF125" i="105"/>
  <c r="AF129" i="105"/>
  <c r="AF133" i="105"/>
  <c r="AF137" i="105"/>
  <c r="AF141" i="105"/>
  <c r="AF145" i="105"/>
  <c r="AF149" i="105"/>
  <c r="AF153" i="105"/>
  <c r="AF157" i="105"/>
  <c r="AF161" i="105"/>
  <c r="AF165" i="105"/>
  <c r="AF169" i="105"/>
  <c r="AF173" i="105"/>
  <c r="AF177" i="105"/>
  <c r="AF181" i="105"/>
  <c r="AF185" i="105"/>
  <c r="AF189" i="105"/>
  <c r="AF193" i="105"/>
  <c r="AF197" i="105"/>
  <c r="AF201" i="105"/>
  <c r="AF205" i="105"/>
  <c r="AF209" i="105"/>
  <c r="AF213" i="105"/>
  <c r="AF217" i="105"/>
  <c r="AF221" i="105"/>
  <c r="AF225" i="105"/>
  <c r="AF229" i="105"/>
  <c r="AF233" i="105"/>
  <c r="AF237" i="105"/>
  <c r="AF241" i="105"/>
  <c r="AF245" i="105"/>
  <c r="AF249" i="105"/>
  <c r="AF253" i="105"/>
  <c r="AF257" i="105"/>
  <c r="H11" i="114"/>
  <c r="BR13" i="106"/>
  <c r="BS14" i="106"/>
  <c r="BR19" i="106"/>
  <c r="BS20" i="106"/>
  <c r="BS21" i="106"/>
  <c r="BS22" i="106"/>
  <c r="BS23" i="106"/>
  <c r="BS24" i="106"/>
  <c r="BS25" i="106"/>
  <c r="BS26" i="106"/>
  <c r="BS27" i="106"/>
  <c r="BS28" i="106"/>
  <c r="BS29" i="106"/>
  <c r="BS30" i="106"/>
  <c r="BS31" i="106"/>
  <c r="BS32" i="106"/>
  <c r="BS33" i="106"/>
  <c r="BS34" i="106"/>
  <c r="BT35" i="106"/>
  <c r="BT36" i="106"/>
  <c r="BT15" i="106"/>
  <c r="BS16" i="106"/>
  <c r="BR17" i="106"/>
  <c r="BS18" i="106"/>
  <c r="BR37" i="106"/>
  <c r="BR12" i="106"/>
  <c r="BK12" i="106"/>
  <c r="AA203" i="105"/>
  <c r="AA256" i="105"/>
  <c r="AA252" i="105"/>
  <c r="AA248" i="105"/>
  <c r="AA244" i="105"/>
  <c r="AA240" i="105"/>
  <c r="AA236" i="105"/>
  <c r="AA232" i="105"/>
  <c r="AA228" i="105"/>
  <c r="AA224" i="105"/>
  <c r="AA220" i="105"/>
  <c r="AA216" i="105"/>
  <c r="AA212" i="105"/>
  <c r="AA207" i="105"/>
  <c r="AA195" i="105"/>
  <c r="AA187" i="105"/>
  <c r="AA179" i="105"/>
  <c r="AA171" i="105"/>
  <c r="AA163" i="105"/>
  <c r="AA155" i="105"/>
  <c r="AA147" i="105"/>
  <c r="AA139" i="105"/>
  <c r="AA131" i="105"/>
  <c r="AA123" i="105"/>
  <c r="AA115" i="105"/>
  <c r="AA107" i="105"/>
  <c r="AA99" i="105"/>
  <c r="AA91" i="105"/>
  <c r="AA79" i="105"/>
  <c r="AA59" i="105"/>
  <c r="AA21" i="105"/>
  <c r="AA186" i="105"/>
  <c r="AA154" i="105"/>
  <c r="AA122" i="105"/>
  <c r="AA90" i="105"/>
  <c r="AA58" i="105"/>
  <c r="AA32" i="105"/>
  <c r="AA83" i="105"/>
  <c r="AA75" i="105"/>
  <c r="AA67" i="105"/>
  <c r="AA51" i="105"/>
  <c r="AA35" i="105"/>
  <c r="AA14" i="105"/>
  <c r="AA194" i="105"/>
  <c r="AA178" i="105"/>
  <c r="AA162" i="105"/>
  <c r="AA146" i="105"/>
  <c r="AA130" i="105"/>
  <c r="AA114" i="105"/>
  <c r="AA98" i="105"/>
  <c r="AA82" i="105"/>
  <c r="AA66" i="105"/>
  <c r="AA50" i="105"/>
  <c r="AA34" i="105"/>
  <c r="AA30" i="105"/>
  <c r="AA63" i="105"/>
  <c r="AA55" i="105"/>
  <c r="AA47" i="105"/>
  <c r="AA39" i="105"/>
  <c r="AA16" i="105"/>
  <c r="AA20" i="105"/>
  <c r="AA25" i="105"/>
  <c r="AA198" i="105"/>
  <c r="AA190" i="105"/>
  <c r="AA182" i="105"/>
  <c r="AA174" i="105"/>
  <c r="AA166" i="105"/>
  <c r="AA158" i="105"/>
  <c r="AA150" i="105"/>
  <c r="AA142" i="105"/>
  <c r="AA134" i="105"/>
  <c r="AA126" i="105"/>
  <c r="AA118" i="105"/>
  <c r="AA110" i="105"/>
  <c r="AA102" i="105"/>
  <c r="AA94" i="105"/>
  <c r="AA86" i="105"/>
  <c r="AA78" i="105"/>
  <c r="AA70" i="105"/>
  <c r="AA62" i="105"/>
  <c r="AA54" i="105"/>
  <c r="AA46" i="105"/>
  <c r="AA38" i="105"/>
  <c r="AA29" i="105"/>
  <c r="AA12" i="105"/>
  <c r="AA18" i="105"/>
  <c r="AA209" i="105"/>
  <c r="AA257" i="105"/>
  <c r="AA255" i="105"/>
  <c r="AA253" i="105"/>
  <c r="AA251" i="105"/>
  <c r="AA249" i="105"/>
  <c r="AA247" i="105"/>
  <c r="AA245" i="105"/>
  <c r="AA243" i="105"/>
  <c r="AA241" i="105"/>
  <c r="AA239" i="105"/>
  <c r="AA237" i="105"/>
  <c r="AA235" i="105"/>
  <c r="AA233" i="105"/>
  <c r="AA231" i="105"/>
  <c r="AA229" i="105"/>
  <c r="AA227" i="105"/>
  <c r="AA225" i="105"/>
  <c r="AA223" i="105"/>
  <c r="AA221" i="105"/>
  <c r="AA219" i="105"/>
  <c r="AA217" i="105"/>
  <c r="AA215" i="105"/>
  <c r="AA213" i="105"/>
  <c r="AA211" i="105"/>
  <c r="AA208" i="105"/>
  <c r="AA206" i="105"/>
  <c r="AA204" i="105"/>
  <c r="AA201" i="105"/>
  <c r="AA197" i="105"/>
  <c r="AA193" i="105"/>
  <c r="AA189" i="105"/>
  <c r="AA185" i="105"/>
  <c r="AA181" i="105"/>
  <c r="AA177" i="105"/>
  <c r="AA173" i="105"/>
  <c r="AA169" i="105"/>
  <c r="AA165" i="105"/>
  <c r="AA161" i="105"/>
  <c r="AA157" i="105"/>
  <c r="AA153" i="105"/>
  <c r="AA149" i="105"/>
  <c r="AA145" i="105"/>
  <c r="AA141" i="105"/>
  <c r="AA137" i="105"/>
  <c r="AA133" i="105"/>
  <c r="AA129" i="105"/>
  <c r="AA125" i="105"/>
  <c r="AA121" i="105"/>
  <c r="AA117" i="105"/>
  <c r="AA113" i="105"/>
  <c r="AA109" i="105"/>
  <c r="AA105" i="105"/>
  <c r="AA101" i="105"/>
  <c r="AA97" i="105"/>
  <c r="AA93" i="105"/>
  <c r="AA89" i="105"/>
  <c r="AA85" i="105"/>
  <c r="AA81" i="105"/>
  <c r="AA77" i="105"/>
  <c r="AA73" i="105"/>
  <c r="AA69" i="105"/>
  <c r="AA65" i="105"/>
  <c r="AA61" i="105"/>
  <c r="AA57" i="105"/>
  <c r="AA53" i="105"/>
  <c r="AA49" i="105"/>
  <c r="AA45" i="105"/>
  <c r="AA41" i="105"/>
  <c r="AA37" i="105"/>
  <c r="AA33" i="105"/>
  <c r="AA28" i="105"/>
  <c r="AA31" i="105"/>
  <c r="AA15" i="105"/>
  <c r="AA13" i="105"/>
  <c r="AA24" i="105"/>
  <c r="AA200" i="105"/>
  <c r="AA196" i="105"/>
  <c r="AA192" i="105"/>
  <c r="AA188" i="105"/>
  <c r="AA184" i="105"/>
  <c r="AA180" i="105"/>
  <c r="AA176" i="105"/>
  <c r="AA172" i="105"/>
  <c r="AA168" i="105"/>
  <c r="AA164" i="105"/>
  <c r="AA160" i="105"/>
  <c r="AA156" i="105"/>
  <c r="AA152" i="105"/>
  <c r="AA148" i="105"/>
  <c r="AA144" i="105"/>
  <c r="AA140" i="105"/>
  <c r="AA136" i="105"/>
  <c r="AA132" i="105"/>
  <c r="AA128" i="105"/>
  <c r="AA124" i="105"/>
  <c r="AA120" i="105"/>
  <c r="AA116" i="105"/>
  <c r="AA112" i="105"/>
  <c r="AA108" i="105"/>
  <c r="AA104" i="105"/>
  <c r="AA100" i="105"/>
  <c r="AA96" i="105"/>
  <c r="AA92" i="105"/>
  <c r="AA88" i="105"/>
  <c r="AA84" i="105"/>
  <c r="AA80" i="105"/>
  <c r="AA76" i="105"/>
  <c r="AA72" i="105"/>
  <c r="AA68" i="105"/>
  <c r="AA64" i="105"/>
  <c r="AA60" i="105"/>
  <c r="AA56" i="105"/>
  <c r="AA52" i="105"/>
  <c r="AA48" i="105"/>
  <c r="AA44" i="105"/>
  <c r="AA40" i="105"/>
  <c r="AA36" i="105"/>
  <c r="AA22" i="105"/>
  <c r="AA17" i="105"/>
  <c r="AA27" i="105"/>
  <c r="AA26" i="105"/>
  <c r="AA11" i="105"/>
  <c r="AA289" i="105"/>
  <c r="AA288" i="105"/>
  <c r="AA297" i="105"/>
  <c r="AA298" i="105"/>
  <c r="AA299" i="105"/>
  <c r="AA301" i="105"/>
  <c r="AA307" i="105"/>
  <c r="AA302" i="105"/>
  <c r="AA291" i="105"/>
  <c r="AA304" i="105"/>
  <c r="AA309" i="105"/>
  <c r="AA311" i="105"/>
  <c r="AA313" i="105"/>
  <c r="AA315" i="105"/>
  <c r="AA317" i="105"/>
  <c r="AA319" i="105"/>
  <c r="AA321" i="105"/>
  <c r="AA323" i="105"/>
  <c r="AA325" i="105"/>
  <c r="AA327" i="105"/>
  <c r="AA329" i="105"/>
  <c r="AA331" i="105"/>
  <c r="AA333" i="105"/>
  <c r="AA335" i="105"/>
  <c r="AA337" i="105"/>
  <c r="AA339" i="105"/>
  <c r="AA341" i="105"/>
  <c r="AA343" i="105"/>
  <c r="AA345" i="105"/>
  <c r="AA347" i="105"/>
  <c r="AA349" i="105"/>
  <c r="AA351" i="105"/>
  <c r="AA353" i="105"/>
  <c r="AA355" i="105"/>
  <c r="AA357" i="105"/>
  <c r="AA359" i="105"/>
  <c r="AA361" i="105"/>
  <c r="AA363" i="105"/>
  <c r="AA365" i="105"/>
  <c r="AA367" i="105"/>
  <c r="AA369" i="105"/>
  <c r="AA371" i="105"/>
  <c r="AA373" i="105"/>
  <c r="AA375" i="105"/>
  <c r="AA377" i="105"/>
  <c r="AA379" i="105"/>
  <c r="AA381" i="105"/>
  <c r="AA383" i="105"/>
  <c r="AA385" i="105"/>
  <c r="AA387" i="105"/>
  <c r="AA389" i="105"/>
  <c r="AA391" i="105"/>
  <c r="AA393" i="105"/>
  <c r="AA395" i="105"/>
  <c r="AA397" i="105"/>
  <c r="AA399" i="105"/>
  <c r="AA401" i="105"/>
  <c r="AA403" i="105"/>
  <c r="AA405" i="105"/>
  <c r="AA407" i="105"/>
  <c r="AA409" i="105"/>
  <c r="AA411" i="105"/>
  <c r="AA413" i="105"/>
  <c r="AA415" i="105"/>
  <c r="AA417" i="105"/>
  <c r="AA419" i="105"/>
  <c r="AA421" i="105"/>
  <c r="AA423" i="105"/>
  <c r="AA425" i="105"/>
  <c r="AA427" i="105"/>
  <c r="AA429" i="105"/>
  <c r="AA431" i="105"/>
  <c r="AA433" i="105"/>
  <c r="AA435" i="105"/>
  <c r="AA437" i="105"/>
  <c r="AA439" i="105"/>
  <c r="AA441" i="105"/>
  <c r="AA443" i="105"/>
  <c r="AA445" i="105"/>
  <c r="AA447" i="105"/>
  <c r="AA449" i="105"/>
  <c r="AA451" i="105"/>
  <c r="AA453" i="105"/>
  <c r="AA455" i="105"/>
  <c r="AA457" i="105"/>
  <c r="AA459" i="105"/>
  <c r="AA461" i="105"/>
  <c r="AA463" i="105"/>
  <c r="AA465" i="105"/>
  <c r="AA467" i="105"/>
  <c r="AA469" i="105"/>
  <c r="AA471" i="105"/>
  <c r="AA473" i="105"/>
  <c r="AA475" i="105"/>
  <c r="AA477" i="105"/>
  <c r="AA294" i="105"/>
  <c r="AA290" i="105"/>
  <c r="AA295" i="105"/>
  <c r="AA296" i="105"/>
  <c r="AA306" i="105"/>
  <c r="AA287" i="105"/>
  <c r="AA300" i="105"/>
  <c r="AA293" i="105"/>
  <c r="AA308" i="105"/>
  <c r="AA303" i="105"/>
  <c r="AA292" i="105"/>
  <c r="AA305" i="105"/>
  <c r="AA310" i="105"/>
  <c r="AA312" i="105"/>
  <c r="AA314" i="105"/>
  <c r="AA316" i="105"/>
  <c r="AA318" i="105"/>
  <c r="AA320" i="105"/>
  <c r="AA322" i="105"/>
  <c r="AA324" i="105"/>
  <c r="AA326" i="105"/>
  <c r="AA328" i="105"/>
  <c r="AA330" i="105"/>
  <c r="AA332" i="105"/>
  <c r="AA334" i="105"/>
  <c r="AA336" i="105"/>
  <c r="AA338" i="105"/>
  <c r="AA340" i="105"/>
  <c r="AA342" i="105"/>
  <c r="AA344" i="105"/>
  <c r="AA346" i="105"/>
  <c r="AA348" i="105"/>
  <c r="AA350" i="105"/>
  <c r="AA352" i="105"/>
  <c r="AA354" i="105"/>
  <c r="AA356" i="105"/>
  <c r="AA358" i="105"/>
  <c r="AA360" i="105"/>
  <c r="AA362" i="105"/>
  <c r="AA364" i="105"/>
  <c r="AA366" i="105"/>
  <c r="AA368" i="105"/>
  <c r="AA370" i="105"/>
  <c r="AA372" i="105"/>
  <c r="AA374" i="105"/>
  <c r="AA376" i="105"/>
  <c r="AA378" i="105"/>
  <c r="AA380" i="105"/>
  <c r="AA382" i="105"/>
  <c r="AA384" i="105"/>
  <c r="AA386" i="105"/>
  <c r="AA388" i="105"/>
  <c r="AA390" i="105"/>
  <c r="AA392" i="105"/>
  <c r="AA394" i="105"/>
  <c r="AA396" i="105"/>
  <c r="AA398" i="105"/>
  <c r="AA400" i="105"/>
  <c r="AA402" i="105"/>
  <c r="AA404" i="105"/>
  <c r="AA406" i="105"/>
  <c r="AA408" i="105"/>
  <c r="AA410" i="105"/>
  <c r="AA412" i="105"/>
  <c r="AA414" i="105"/>
  <c r="AA416" i="105"/>
  <c r="AA418" i="105"/>
  <c r="AA420" i="105"/>
  <c r="AA422" i="105"/>
  <c r="AA424" i="105"/>
  <c r="AA426" i="105"/>
  <c r="AA428" i="105"/>
  <c r="AA430" i="105"/>
  <c r="AA432" i="105"/>
  <c r="AA434" i="105"/>
  <c r="AA436" i="105"/>
  <c r="AA438" i="105"/>
  <c r="AA440" i="105"/>
  <c r="AA442" i="105"/>
  <c r="AA444" i="105"/>
  <c r="AA446" i="105"/>
  <c r="AA448" i="105"/>
  <c r="AA450" i="105"/>
  <c r="AA452" i="105"/>
  <c r="AA454" i="105"/>
  <c r="AA456" i="105"/>
  <c r="AA458" i="105"/>
  <c r="AA460" i="105"/>
  <c r="AA462" i="105"/>
  <c r="AA464" i="105"/>
  <c r="AA466" i="105"/>
  <c r="AA468" i="105"/>
  <c r="AA470" i="105"/>
  <c r="AA472" i="105"/>
  <c r="AA474" i="105"/>
  <c r="AA476" i="105"/>
  <c r="AA478" i="105"/>
  <c r="AA533" i="105"/>
  <c r="AA531" i="105"/>
  <c r="AA529" i="105"/>
  <c r="AA527" i="105"/>
  <c r="AA525" i="105"/>
  <c r="AA523" i="105"/>
  <c r="AA521" i="105"/>
  <c r="AA519" i="105"/>
  <c r="AA517" i="105"/>
  <c r="AA515" i="105"/>
  <c r="AA513" i="105"/>
  <c r="AA511" i="105"/>
  <c r="AA509" i="105"/>
  <c r="AA507" i="105"/>
  <c r="AA505" i="105"/>
  <c r="AA503" i="105"/>
  <c r="AA501" i="105"/>
  <c r="AA499" i="105"/>
  <c r="AA497" i="105"/>
  <c r="AA495" i="105"/>
  <c r="AA493" i="105"/>
  <c r="AA491" i="105"/>
  <c r="AA489" i="105"/>
  <c r="AA487" i="105"/>
  <c r="AA485" i="105"/>
  <c r="AA483" i="105"/>
  <c r="AA481" i="105"/>
  <c r="AA479" i="105"/>
  <c r="AA534" i="105"/>
  <c r="AA532" i="105"/>
  <c r="AA530" i="105"/>
  <c r="AA528" i="105"/>
  <c r="AA526" i="105"/>
  <c r="AA524" i="105"/>
  <c r="AA522" i="105"/>
  <c r="AA520" i="105"/>
  <c r="AA518" i="105"/>
  <c r="AA516" i="105"/>
  <c r="AA514" i="105"/>
  <c r="AA512" i="105"/>
  <c r="AA510" i="105"/>
  <c r="AA508" i="105"/>
  <c r="AA506" i="105"/>
  <c r="AA504" i="105"/>
  <c r="AA502" i="105"/>
  <c r="AA500" i="105"/>
  <c r="AA498" i="105"/>
  <c r="AA496" i="105"/>
  <c r="AA494" i="105"/>
  <c r="AA492" i="105"/>
  <c r="AA490" i="105"/>
  <c r="AA488" i="105"/>
  <c r="AA486" i="105"/>
  <c r="AA484" i="105"/>
  <c r="AA482" i="105"/>
  <c r="AA480" i="105"/>
  <c r="F90" i="119" l="1"/>
  <c r="B101" i="119"/>
  <c r="K111" i="117"/>
  <c r="AE100" i="117"/>
  <c r="F90" i="120"/>
  <c r="B101" i="120"/>
  <c r="C89" i="120"/>
  <c r="B94" i="120" s="1"/>
  <c r="B95" i="120" s="1"/>
  <c r="C94" i="120" s="1"/>
  <c r="C95" i="120" s="1"/>
  <c r="D94" i="120" s="1"/>
  <c r="D95" i="120" s="1"/>
  <c r="E94" i="120" s="1"/>
  <c r="E95" i="120" s="1"/>
  <c r="F94" i="120" s="1"/>
  <c r="F95" i="120" s="1"/>
  <c r="G94" i="120" s="1"/>
  <c r="G95" i="120" s="1"/>
  <c r="H94" i="120" s="1"/>
  <c r="H95" i="120" s="1"/>
  <c r="G89" i="120" s="1"/>
  <c r="I89" i="120" s="1"/>
  <c r="C89" i="119"/>
  <c r="B94" i="119" s="1"/>
  <c r="B95" i="119" s="1"/>
  <c r="C94" i="119" s="1"/>
  <c r="C95" i="119" s="1"/>
  <c r="D94" i="119" s="1"/>
  <c r="D95" i="119" s="1"/>
  <c r="E94" i="119" s="1"/>
  <c r="E95" i="119" s="1"/>
  <c r="F94" i="119" s="1"/>
  <c r="F95" i="119" s="1"/>
  <c r="G94" i="119" s="1"/>
  <c r="G95" i="119" s="1"/>
  <c r="H94" i="119" s="1"/>
  <c r="H95" i="119" s="1"/>
  <c r="G89" i="119" s="1"/>
  <c r="I89" i="119" s="1"/>
  <c r="B90" i="118"/>
  <c r="B83" i="118"/>
  <c r="B84" i="118" s="1"/>
  <c r="C83" i="118" s="1"/>
  <c r="C84" i="118" s="1"/>
  <c r="D83" i="118" s="1"/>
  <c r="D84" i="118" s="1"/>
  <c r="E83" i="118" s="1"/>
  <c r="E84" i="118" s="1"/>
  <c r="F83" i="118" s="1"/>
  <c r="F84" i="118" s="1"/>
  <c r="G83" i="118" s="1"/>
  <c r="G84" i="118" s="1"/>
  <c r="H83" i="118" s="1"/>
  <c r="H84" i="118" s="1"/>
  <c r="G78" i="118" s="1"/>
  <c r="I78" i="118" s="1"/>
  <c r="BK18" i="106"/>
  <c r="BK42" i="106"/>
  <c r="BK41" i="106"/>
  <c r="BK38" i="106"/>
  <c r="BS42" i="106"/>
  <c r="BS41" i="106"/>
  <c r="BK19" i="106"/>
  <c r="BK16" i="106"/>
  <c r="BS37" i="106"/>
  <c r="BT18" i="106"/>
  <c r="BS17" i="106"/>
  <c r="BT16" i="106"/>
  <c r="BU15" i="106"/>
  <c r="BU36" i="106"/>
  <c r="BU35" i="106"/>
  <c r="BT34" i="106"/>
  <c r="BT33" i="106"/>
  <c r="BT32" i="106"/>
  <c r="BT31" i="106"/>
  <c r="BT30" i="106"/>
  <c r="BT29" i="106"/>
  <c r="BT28" i="106"/>
  <c r="BT27" i="106"/>
  <c r="BT26" i="106"/>
  <c r="BT25" i="106"/>
  <c r="BT24" i="106"/>
  <c r="BT23" i="106"/>
  <c r="BT22" i="106"/>
  <c r="BT21" i="106"/>
  <c r="BT20" i="106"/>
  <c r="BS19" i="106"/>
  <c r="BT14" i="106"/>
  <c r="BS13" i="106"/>
  <c r="BS12" i="106"/>
  <c r="BL12" i="106"/>
  <c r="K31" i="17"/>
  <c r="K30" i="17"/>
  <c r="K29" i="17"/>
  <c r="K28" i="17"/>
  <c r="K27" i="17"/>
  <c r="K26" i="17"/>
  <c r="F101" i="119" l="1"/>
  <c r="B112" i="119"/>
  <c r="AE111" i="117"/>
  <c r="K122" i="117"/>
  <c r="F101" i="120"/>
  <c r="B112" i="120"/>
  <c r="C100" i="120"/>
  <c r="B105" i="120" s="1"/>
  <c r="B106" i="120" s="1"/>
  <c r="C105" i="120" s="1"/>
  <c r="C106" i="120" s="1"/>
  <c r="D105" i="120" s="1"/>
  <c r="D106" i="120" s="1"/>
  <c r="E105" i="120" s="1"/>
  <c r="E106" i="120" s="1"/>
  <c r="F105" i="120" s="1"/>
  <c r="F106" i="120" s="1"/>
  <c r="G105" i="120" s="1"/>
  <c r="G106" i="120" s="1"/>
  <c r="H105" i="120" s="1"/>
  <c r="H106" i="120" s="1"/>
  <c r="G100" i="120" s="1"/>
  <c r="I100" i="120" s="1"/>
  <c r="C100" i="119"/>
  <c r="B105" i="119" s="1"/>
  <c r="B106" i="119" s="1"/>
  <c r="C105" i="119" s="1"/>
  <c r="C106" i="119" s="1"/>
  <c r="D105" i="119" s="1"/>
  <c r="D106" i="119" s="1"/>
  <c r="E105" i="119" s="1"/>
  <c r="E106" i="119" s="1"/>
  <c r="F105" i="119" s="1"/>
  <c r="F106" i="119" s="1"/>
  <c r="G105" i="119" s="1"/>
  <c r="G106" i="119" s="1"/>
  <c r="H105" i="119" s="1"/>
  <c r="H106" i="119" s="1"/>
  <c r="G100" i="119" s="1"/>
  <c r="I100" i="119" s="1"/>
  <c r="B101" i="118"/>
  <c r="F90" i="118"/>
  <c r="B94" i="118"/>
  <c r="B95" i="118" s="1"/>
  <c r="C94" i="118" s="1"/>
  <c r="C95" i="118" s="1"/>
  <c r="D94" i="118" s="1"/>
  <c r="D95" i="118" s="1"/>
  <c r="E94" i="118" s="1"/>
  <c r="E95" i="118" s="1"/>
  <c r="F94" i="118" s="1"/>
  <c r="F95" i="118" s="1"/>
  <c r="G94" i="118" s="1"/>
  <c r="G95" i="118" s="1"/>
  <c r="H94" i="118" s="1"/>
  <c r="H95" i="118" s="1"/>
  <c r="G89" i="118" s="1"/>
  <c r="I89" i="118" s="1"/>
  <c r="BL16" i="106"/>
  <c r="BL19" i="106"/>
  <c r="BT41" i="106"/>
  <c r="BT42" i="106"/>
  <c r="BL38" i="106"/>
  <c r="BL41" i="106"/>
  <c r="BL42" i="106"/>
  <c r="BL18" i="106"/>
  <c r="BT13" i="106"/>
  <c r="BU14" i="106"/>
  <c r="BT19" i="106"/>
  <c r="BU20" i="106"/>
  <c r="BU21" i="106"/>
  <c r="BU22" i="106"/>
  <c r="BU23" i="106"/>
  <c r="BU24" i="106"/>
  <c r="BU25" i="106"/>
  <c r="BU26" i="106"/>
  <c r="BU27" i="106"/>
  <c r="BU28" i="106"/>
  <c r="BU29" i="106"/>
  <c r="BU30" i="106"/>
  <c r="BU31" i="106"/>
  <c r="BU32" i="106"/>
  <c r="BU33" i="106"/>
  <c r="BU34" i="106"/>
  <c r="BV35" i="106"/>
  <c r="BV36" i="106"/>
  <c r="BV15" i="106"/>
  <c r="BU16" i="106"/>
  <c r="BT17" i="106"/>
  <c r="BU18" i="106"/>
  <c r="BT37" i="106"/>
  <c r="BT12" i="106"/>
  <c r="BM12" i="106"/>
  <c r="AE122" i="117" l="1"/>
  <c r="K133" i="117"/>
  <c r="F112" i="119"/>
  <c r="B123" i="119"/>
  <c r="F112" i="120"/>
  <c r="B123" i="120"/>
  <c r="C111" i="120"/>
  <c r="B116" i="120" s="1"/>
  <c r="B117" i="120" s="1"/>
  <c r="C116" i="120" s="1"/>
  <c r="C117" i="120" s="1"/>
  <c r="D116" i="120" s="1"/>
  <c r="D117" i="120" s="1"/>
  <c r="E116" i="120" s="1"/>
  <c r="E117" i="120" s="1"/>
  <c r="F116" i="120" s="1"/>
  <c r="F117" i="120" s="1"/>
  <c r="G116" i="120" s="1"/>
  <c r="G117" i="120" s="1"/>
  <c r="H116" i="120" s="1"/>
  <c r="H117" i="120" s="1"/>
  <c r="G111" i="120" s="1"/>
  <c r="I111" i="120" s="1"/>
  <c r="C111" i="119"/>
  <c r="B116" i="119" s="1"/>
  <c r="B117" i="119" s="1"/>
  <c r="C116" i="119" s="1"/>
  <c r="C117" i="119" s="1"/>
  <c r="D116" i="119" s="1"/>
  <c r="D117" i="119" s="1"/>
  <c r="E116" i="119" s="1"/>
  <c r="E117" i="119" s="1"/>
  <c r="F116" i="119" s="1"/>
  <c r="F117" i="119" s="1"/>
  <c r="G116" i="119" s="1"/>
  <c r="G117" i="119" s="1"/>
  <c r="H116" i="119" s="1"/>
  <c r="H117" i="119" s="1"/>
  <c r="G111" i="119" s="1"/>
  <c r="I111" i="119" s="1"/>
  <c r="B112" i="118"/>
  <c r="F101" i="118"/>
  <c r="B105" i="118"/>
  <c r="B106" i="118" s="1"/>
  <c r="C105" i="118" s="1"/>
  <c r="C106" i="118" s="1"/>
  <c r="D105" i="118" s="1"/>
  <c r="D106" i="118" s="1"/>
  <c r="E105" i="118" s="1"/>
  <c r="E106" i="118" s="1"/>
  <c r="F105" i="118" s="1"/>
  <c r="F106" i="118" s="1"/>
  <c r="G105" i="118" s="1"/>
  <c r="G106" i="118" s="1"/>
  <c r="H105" i="118" s="1"/>
  <c r="H106" i="118" s="1"/>
  <c r="G100" i="118" s="1"/>
  <c r="I100" i="118" s="1"/>
  <c r="BM42" i="106"/>
  <c r="BM41" i="106"/>
  <c r="BM38" i="106"/>
  <c r="BU42" i="106"/>
  <c r="BU41" i="106"/>
  <c r="BM19" i="106"/>
  <c r="BM16" i="106"/>
  <c r="BM18" i="106"/>
  <c r="BU37" i="106"/>
  <c r="BV18" i="106"/>
  <c r="BU17" i="106"/>
  <c r="BV16" i="106"/>
  <c r="BV34" i="106"/>
  <c r="BV33" i="106"/>
  <c r="BV32" i="106"/>
  <c r="BV31" i="106"/>
  <c r="BV30" i="106"/>
  <c r="BV29" i="106"/>
  <c r="BV28" i="106"/>
  <c r="BV27" i="106"/>
  <c r="BV26" i="106"/>
  <c r="BV25" i="106"/>
  <c r="BV24" i="106"/>
  <c r="BV23" i="106"/>
  <c r="BV22" i="106"/>
  <c r="BV21" i="106"/>
  <c r="BV20" i="106"/>
  <c r="BU19" i="106"/>
  <c r="BV14" i="106"/>
  <c r="BU13" i="106"/>
  <c r="BU12" i="106"/>
  <c r="BN12" i="106"/>
  <c r="A2" i="104"/>
  <c r="A1" i="104"/>
  <c r="AE133" i="117" l="1"/>
  <c r="K144" i="117"/>
  <c r="F6" i="62"/>
  <c r="F7" i="62"/>
  <c r="F8" i="62"/>
  <c r="F123" i="119"/>
  <c r="B134" i="119"/>
  <c r="F123" i="120"/>
  <c r="B134" i="120"/>
  <c r="C122" i="120"/>
  <c r="B127" i="120" s="1"/>
  <c r="B128" i="120" s="1"/>
  <c r="C127" i="120" s="1"/>
  <c r="C128" i="120" s="1"/>
  <c r="D127" i="120" s="1"/>
  <c r="D128" i="120" s="1"/>
  <c r="E127" i="120" s="1"/>
  <c r="E128" i="120" s="1"/>
  <c r="F127" i="120" s="1"/>
  <c r="F128" i="120" s="1"/>
  <c r="G127" i="120" s="1"/>
  <c r="G128" i="120" s="1"/>
  <c r="H127" i="120" s="1"/>
  <c r="H128" i="120" s="1"/>
  <c r="G122" i="120" s="1"/>
  <c r="I122" i="120" s="1"/>
  <c r="C122" i="119"/>
  <c r="B127" i="119" s="1"/>
  <c r="B128" i="119" s="1"/>
  <c r="C127" i="119" s="1"/>
  <c r="C128" i="119" s="1"/>
  <c r="D127" i="119" s="1"/>
  <c r="D128" i="119" s="1"/>
  <c r="E127" i="119" s="1"/>
  <c r="E128" i="119" s="1"/>
  <c r="F127" i="119" s="1"/>
  <c r="F128" i="119" s="1"/>
  <c r="G127" i="119" s="1"/>
  <c r="G128" i="119" s="1"/>
  <c r="H127" i="119" s="1"/>
  <c r="H128" i="119" s="1"/>
  <c r="G122" i="119" s="1"/>
  <c r="I122" i="119" s="1"/>
  <c r="F112" i="118"/>
  <c r="B123" i="118"/>
  <c r="B116" i="118"/>
  <c r="B117" i="118" s="1"/>
  <c r="C116" i="118" s="1"/>
  <c r="C117" i="118" s="1"/>
  <c r="D116" i="118" s="1"/>
  <c r="D117" i="118" s="1"/>
  <c r="E116" i="118" s="1"/>
  <c r="E117" i="118" s="1"/>
  <c r="F116" i="118" s="1"/>
  <c r="F117" i="118" s="1"/>
  <c r="G116" i="118" s="1"/>
  <c r="G117" i="118" s="1"/>
  <c r="H116" i="118" s="1"/>
  <c r="H117" i="118" s="1"/>
  <c r="G111" i="118" s="1"/>
  <c r="I111" i="118" s="1"/>
  <c r="I10" i="16"/>
  <c r="J10" i="16" s="1"/>
  <c r="I12" i="16"/>
  <c r="I9" i="16"/>
  <c r="M10" i="72"/>
  <c r="I11" i="16"/>
  <c r="J11" i="16" s="1"/>
  <c r="I13" i="16"/>
  <c r="I14" i="16"/>
  <c r="I18" i="16"/>
  <c r="I22" i="16"/>
  <c r="I26" i="16"/>
  <c r="I30" i="16"/>
  <c r="I34" i="16"/>
  <c r="I38" i="16"/>
  <c r="I15" i="16"/>
  <c r="I19" i="16"/>
  <c r="I23" i="16"/>
  <c r="I27" i="16"/>
  <c r="I31" i="16"/>
  <c r="I35" i="16"/>
  <c r="I39" i="16"/>
  <c r="I16" i="16"/>
  <c r="I20" i="16"/>
  <c r="I24" i="16"/>
  <c r="I28" i="16"/>
  <c r="I32" i="16"/>
  <c r="I36" i="16"/>
  <c r="I17" i="16"/>
  <c r="I21" i="16"/>
  <c r="I25" i="16"/>
  <c r="I29" i="16"/>
  <c r="I33" i="16"/>
  <c r="I37" i="16"/>
  <c r="E149" i="114"/>
  <c r="E173" i="114"/>
  <c r="E155" i="114"/>
  <c r="E143" i="114"/>
  <c r="E191" i="114"/>
  <c r="E137" i="114"/>
  <c r="E161" i="114"/>
  <c r="E185" i="114"/>
  <c r="E131" i="114"/>
  <c r="E167" i="114"/>
  <c r="E179" i="114"/>
  <c r="BN18" i="106"/>
  <c r="BN16" i="106"/>
  <c r="BN19" i="106"/>
  <c r="BV41" i="106"/>
  <c r="BV42" i="106"/>
  <c r="BN38" i="106"/>
  <c r="BN41" i="106"/>
  <c r="BN42" i="106"/>
  <c r="BV13" i="106"/>
  <c r="BV19" i="106"/>
  <c r="BV17" i="106"/>
  <c r="BV37" i="106"/>
  <c r="BV12" i="106"/>
  <c r="U1" i="117" l="1"/>
  <c r="U4" i="117" s="1"/>
  <c r="U12" i="117"/>
  <c r="U23" i="117"/>
  <c r="A34" i="117"/>
  <c r="U34" i="117"/>
  <c r="A45" i="117"/>
  <c r="A56" i="117"/>
  <c r="U45" i="117"/>
  <c r="A67" i="117"/>
  <c r="U56" i="117"/>
  <c r="A78" i="117"/>
  <c r="U67" i="117"/>
  <c r="B20" i="92"/>
  <c r="AH20" i="92" s="1"/>
  <c r="L59" i="67" s="1"/>
  <c r="B28" i="92"/>
  <c r="AH28" i="92" s="1"/>
  <c r="L107" i="67" s="1"/>
  <c r="B36" i="92"/>
  <c r="AH36" i="92" s="1"/>
  <c r="L155" i="67" s="1"/>
  <c r="AH13" i="92"/>
  <c r="L17" i="67" s="1"/>
  <c r="B25" i="92"/>
  <c r="AH25" i="92" s="1"/>
  <c r="L89" i="67" s="1"/>
  <c r="B39" i="92"/>
  <c r="AH39" i="92" s="1"/>
  <c r="L173" i="67" s="1"/>
  <c r="B27" i="92"/>
  <c r="AH27" i="92" s="1"/>
  <c r="L101" i="67" s="1"/>
  <c r="U78" i="117"/>
  <c r="AH14" i="92"/>
  <c r="L23" i="67" s="1"/>
  <c r="B22" i="92"/>
  <c r="AH22" i="92" s="1"/>
  <c r="L71" i="67" s="1"/>
  <c r="B30" i="92"/>
  <c r="AH30" i="92" s="1"/>
  <c r="L119" i="67" s="1"/>
  <c r="B38" i="92"/>
  <c r="AH38" i="92" s="1"/>
  <c r="L167" i="67" s="1"/>
  <c r="B17" i="92"/>
  <c r="AH17" i="92" s="1"/>
  <c r="L41" i="67" s="1"/>
  <c r="B29" i="92"/>
  <c r="AH29" i="92" s="1"/>
  <c r="L113" i="67" s="1"/>
  <c r="B33" i="92"/>
  <c r="AH33" i="92" s="1"/>
  <c r="L137" i="67" s="1"/>
  <c r="A89" i="117"/>
  <c r="B16" i="92"/>
  <c r="AH16" i="92" s="1"/>
  <c r="L35" i="67" s="1"/>
  <c r="B24" i="92"/>
  <c r="AH24" i="92" s="1"/>
  <c r="L83" i="67" s="1"/>
  <c r="B32" i="92"/>
  <c r="AH32" i="92" s="1"/>
  <c r="L131" i="67" s="1"/>
  <c r="B40" i="92"/>
  <c r="AH40" i="92" s="1"/>
  <c r="L179" i="67" s="1"/>
  <c r="B19" i="92"/>
  <c r="AH19" i="92" s="1"/>
  <c r="L53" i="67" s="1"/>
  <c r="B31" i="92"/>
  <c r="AH31" i="92" s="1"/>
  <c r="L125" i="67" s="1"/>
  <c r="B15" i="92"/>
  <c r="AH15" i="92" s="1"/>
  <c r="L29" i="67" s="1"/>
  <c r="B37" i="92"/>
  <c r="AH37" i="92" s="1"/>
  <c r="L161" i="67" s="1"/>
  <c r="B18" i="92"/>
  <c r="AH18" i="92" s="1"/>
  <c r="L47" i="67" s="1"/>
  <c r="B26" i="92"/>
  <c r="AH26" i="92" s="1"/>
  <c r="L95" i="67" s="1"/>
  <c r="B34" i="92"/>
  <c r="AH34" i="92" s="1"/>
  <c r="L143" i="67" s="1"/>
  <c r="B42" i="92"/>
  <c r="AH42" i="92" s="1"/>
  <c r="L191" i="67" s="1"/>
  <c r="B21" i="92"/>
  <c r="AH21" i="92" s="1"/>
  <c r="L65" i="67" s="1"/>
  <c r="B35" i="92"/>
  <c r="AH35" i="92" s="1"/>
  <c r="L149" i="67" s="1"/>
  <c r="B23" i="92"/>
  <c r="AH23" i="92" s="1"/>
  <c r="L77" i="67" s="1"/>
  <c r="B41" i="92"/>
  <c r="AH41" i="92" s="1"/>
  <c r="L185" i="67" s="1"/>
  <c r="A100" i="117"/>
  <c r="U89" i="117"/>
  <c r="A111" i="117"/>
  <c r="U100" i="117"/>
  <c r="A122" i="117"/>
  <c r="U111" i="117"/>
  <c r="U122" i="117"/>
  <c r="A133" i="117"/>
  <c r="F134" i="119"/>
  <c r="B145" i="119"/>
  <c r="AE144" i="117"/>
  <c r="U144" i="117" s="1"/>
  <c r="K155" i="117"/>
  <c r="A144" i="117"/>
  <c r="U133" i="117"/>
  <c r="F134" i="120"/>
  <c r="B145" i="120"/>
  <c r="C133" i="120"/>
  <c r="B138" i="120" s="1"/>
  <c r="B139" i="120" s="1"/>
  <c r="C138" i="120" s="1"/>
  <c r="C139" i="120" s="1"/>
  <c r="D138" i="120" s="1"/>
  <c r="D139" i="120" s="1"/>
  <c r="E138" i="120" s="1"/>
  <c r="E139" i="120" s="1"/>
  <c r="F138" i="120" s="1"/>
  <c r="F139" i="120" s="1"/>
  <c r="G138" i="120" s="1"/>
  <c r="G139" i="120" s="1"/>
  <c r="H138" i="120" s="1"/>
  <c r="H139" i="120" s="1"/>
  <c r="G133" i="120" s="1"/>
  <c r="I133" i="120" s="1"/>
  <c r="C133" i="119"/>
  <c r="B138" i="119" s="1"/>
  <c r="B139" i="119" s="1"/>
  <c r="C138" i="119" s="1"/>
  <c r="C139" i="119" s="1"/>
  <c r="D138" i="119" s="1"/>
  <c r="D139" i="119" s="1"/>
  <c r="E138" i="119" s="1"/>
  <c r="E139" i="119" s="1"/>
  <c r="F138" i="119" s="1"/>
  <c r="F139" i="119" s="1"/>
  <c r="G138" i="119" s="1"/>
  <c r="G139" i="119" s="1"/>
  <c r="H138" i="119" s="1"/>
  <c r="H139" i="119" s="1"/>
  <c r="G133" i="119" s="1"/>
  <c r="I133" i="119" s="1"/>
  <c r="B134" i="118"/>
  <c r="F123" i="118"/>
  <c r="B127" i="118"/>
  <c r="B128" i="118" s="1"/>
  <c r="C127" i="118" s="1"/>
  <c r="C128" i="118" s="1"/>
  <c r="D127" i="118" s="1"/>
  <c r="D128" i="118" s="1"/>
  <c r="E127" i="118" s="1"/>
  <c r="E128" i="118" s="1"/>
  <c r="F127" i="118" s="1"/>
  <c r="F128" i="118" s="1"/>
  <c r="G127" i="118" s="1"/>
  <c r="G128" i="118" s="1"/>
  <c r="H127" i="118" s="1"/>
  <c r="H128" i="118" s="1"/>
  <c r="G122" i="118" s="1"/>
  <c r="I122" i="118" s="1"/>
  <c r="Y13" i="92"/>
  <c r="AC13" i="92" s="1"/>
  <c r="Y14" i="92"/>
  <c r="AC14" i="92" s="1"/>
  <c r="Y15" i="92"/>
  <c r="AC15" i="92" s="1"/>
  <c r="Y16" i="92"/>
  <c r="AC16" i="92" s="1"/>
  <c r="Y17" i="92"/>
  <c r="AC17" i="92" s="1"/>
  <c r="Y18" i="92"/>
  <c r="AC18" i="92" s="1"/>
  <c r="Y19" i="92"/>
  <c r="AC19" i="92" s="1"/>
  <c r="Y20" i="92"/>
  <c r="AC20" i="92" s="1"/>
  <c r="Y21" i="92"/>
  <c r="AC21" i="92" s="1"/>
  <c r="Y22" i="92"/>
  <c r="AC22" i="92" s="1"/>
  <c r="Y23" i="92"/>
  <c r="AC23" i="92" s="1"/>
  <c r="Y24" i="92"/>
  <c r="AC24" i="92" s="1"/>
  <c r="Y25" i="92"/>
  <c r="AC25" i="92" s="1"/>
  <c r="Y26" i="92"/>
  <c r="AC26" i="92" s="1"/>
  <c r="Y27" i="92"/>
  <c r="AC27" i="92" s="1"/>
  <c r="Y28" i="92"/>
  <c r="AC28" i="92" s="1"/>
  <c r="Y29" i="92"/>
  <c r="AC29" i="92" s="1"/>
  <c r="Y30" i="92"/>
  <c r="AC30" i="92" s="1"/>
  <c r="Y31" i="92"/>
  <c r="AC31" i="92" s="1"/>
  <c r="Y12" i="92"/>
  <c r="AC12" i="92" s="1"/>
  <c r="U3" i="117" l="1"/>
  <c r="U7" i="117"/>
  <c r="U8" i="117"/>
  <c r="U5" i="117"/>
  <c r="U6" i="117"/>
  <c r="E113" i="67"/>
  <c r="A129" i="117"/>
  <c r="A124" i="117"/>
  <c r="A128" i="117"/>
  <c r="A125" i="117"/>
  <c r="A126" i="117"/>
  <c r="A127" i="117"/>
  <c r="A107" i="117"/>
  <c r="A102" i="117"/>
  <c r="A106" i="117"/>
  <c r="A103" i="117"/>
  <c r="A104" i="117"/>
  <c r="A105" i="117"/>
  <c r="E47" i="67"/>
  <c r="E35" i="67"/>
  <c r="E173" i="67"/>
  <c r="U61" i="117"/>
  <c r="U60" i="117"/>
  <c r="U63" i="117"/>
  <c r="U59" i="117"/>
  <c r="U62" i="117"/>
  <c r="U58" i="117"/>
  <c r="U27" i="117"/>
  <c r="U30" i="117"/>
  <c r="U26" i="117"/>
  <c r="U29" i="117"/>
  <c r="U25" i="117"/>
  <c r="U28" i="117"/>
  <c r="U139" i="117"/>
  <c r="U135" i="117"/>
  <c r="U138" i="117"/>
  <c r="U137" i="117"/>
  <c r="U140" i="117"/>
  <c r="U136" i="117"/>
  <c r="B156" i="119"/>
  <c r="F145" i="119"/>
  <c r="E191" i="67"/>
  <c r="E161" i="67"/>
  <c r="A94" i="117"/>
  <c r="A93" i="117"/>
  <c r="A96" i="117"/>
  <c r="A92" i="117"/>
  <c r="A95" i="117"/>
  <c r="A91" i="117"/>
  <c r="E23" i="67"/>
  <c r="E59" i="67"/>
  <c r="U41" i="117"/>
  <c r="U37" i="117"/>
  <c r="U40" i="117"/>
  <c r="U36" i="117"/>
  <c r="U39" i="117"/>
  <c r="U38" i="117"/>
  <c r="AE155" i="117"/>
  <c r="U155" i="117" s="1"/>
  <c r="K166" i="117"/>
  <c r="A155" i="117"/>
  <c r="A140" i="117"/>
  <c r="A136" i="117"/>
  <c r="A137" i="117"/>
  <c r="A138" i="117"/>
  <c r="A135" i="117"/>
  <c r="A139" i="117"/>
  <c r="A113" i="117"/>
  <c r="A117" i="117"/>
  <c r="A114" i="117"/>
  <c r="A118" i="117"/>
  <c r="A115" i="117"/>
  <c r="A116" i="117"/>
  <c r="E77" i="67"/>
  <c r="E143" i="67"/>
  <c r="E29" i="67"/>
  <c r="E131" i="67"/>
  <c r="E137" i="67"/>
  <c r="E167" i="67"/>
  <c r="U85" i="117"/>
  <c r="U81" i="117"/>
  <c r="U84" i="117"/>
  <c r="U80" i="117"/>
  <c r="U83" i="117"/>
  <c r="U82" i="117"/>
  <c r="E17" i="67"/>
  <c r="U73" i="117"/>
  <c r="U69" i="117"/>
  <c r="U72" i="117"/>
  <c r="U71" i="117"/>
  <c r="U74" i="117"/>
  <c r="U70" i="117"/>
  <c r="U51" i="117"/>
  <c r="U47" i="117"/>
  <c r="U50" i="117"/>
  <c r="U49" i="117"/>
  <c r="U52" i="117"/>
  <c r="U48" i="117"/>
  <c r="U19" i="117"/>
  <c r="U17" i="117"/>
  <c r="U14" i="117"/>
  <c r="U18" i="117"/>
  <c r="U15" i="117"/>
  <c r="U16" i="117"/>
  <c r="E65" i="67"/>
  <c r="E53" i="67"/>
  <c r="E71" i="67"/>
  <c r="E107" i="67"/>
  <c r="A52" i="117"/>
  <c r="A48" i="117"/>
  <c r="A49" i="117"/>
  <c r="A50" i="117"/>
  <c r="A47" i="117"/>
  <c r="A51" i="117"/>
  <c r="C1" i="117"/>
  <c r="A151" i="117"/>
  <c r="A148" i="117"/>
  <c r="A149" i="117"/>
  <c r="A146" i="117"/>
  <c r="A150" i="117"/>
  <c r="A147" i="117"/>
  <c r="U107" i="117"/>
  <c r="U104" i="117"/>
  <c r="U105" i="117"/>
  <c r="U102" i="117"/>
  <c r="U106" i="117"/>
  <c r="U103" i="117"/>
  <c r="E185" i="67"/>
  <c r="E179" i="67"/>
  <c r="E41" i="67"/>
  <c r="E89" i="67"/>
  <c r="A72" i="117"/>
  <c r="A71" i="117"/>
  <c r="A74" i="117"/>
  <c r="A70" i="117"/>
  <c r="A73" i="117"/>
  <c r="A69" i="117"/>
  <c r="U149" i="117"/>
  <c r="U148" i="117"/>
  <c r="U151" i="117"/>
  <c r="U147" i="117"/>
  <c r="U150" i="117"/>
  <c r="U146" i="117"/>
  <c r="U129" i="117"/>
  <c r="U125" i="117"/>
  <c r="U128" i="117"/>
  <c r="U124" i="117"/>
  <c r="U127" i="117"/>
  <c r="U126" i="117"/>
  <c r="U115" i="117"/>
  <c r="U118" i="117"/>
  <c r="U114" i="117"/>
  <c r="U117" i="117"/>
  <c r="U113" i="117"/>
  <c r="U116" i="117"/>
  <c r="U93" i="117"/>
  <c r="U96" i="117"/>
  <c r="U92" i="117"/>
  <c r="U95" i="117"/>
  <c r="U91" i="117"/>
  <c r="U94" i="117"/>
  <c r="E149" i="67"/>
  <c r="E95" i="67"/>
  <c r="E125" i="67"/>
  <c r="E83" i="67"/>
  <c r="I25" i="72"/>
  <c r="G16" i="16"/>
  <c r="G32" i="16"/>
  <c r="I16" i="72"/>
  <c r="I32" i="72"/>
  <c r="G21" i="16"/>
  <c r="G37" i="16"/>
  <c r="I13" i="72"/>
  <c r="I27" i="72"/>
  <c r="G18" i="16"/>
  <c r="G34" i="16"/>
  <c r="I18" i="72"/>
  <c r="I34" i="72"/>
  <c r="G23" i="16"/>
  <c r="G39" i="16"/>
  <c r="AH12" i="92"/>
  <c r="L11" i="67" s="1"/>
  <c r="I15" i="72"/>
  <c r="I29" i="72"/>
  <c r="G20" i="16"/>
  <c r="G36" i="16"/>
  <c r="I20" i="72"/>
  <c r="I36" i="72"/>
  <c r="G25" i="16"/>
  <c r="D12" i="92"/>
  <c r="I14" i="72"/>
  <c r="I31" i="72"/>
  <c r="G22" i="16"/>
  <c r="G38" i="16"/>
  <c r="I22" i="72"/>
  <c r="I38" i="72"/>
  <c r="G27" i="16"/>
  <c r="C12" i="92"/>
  <c r="G12" i="16"/>
  <c r="I17" i="72"/>
  <c r="I33" i="72"/>
  <c r="G24" i="16"/>
  <c r="I24" i="72"/>
  <c r="I40" i="72"/>
  <c r="G29" i="16"/>
  <c r="G14" i="16"/>
  <c r="I19" i="72"/>
  <c r="I35" i="72"/>
  <c r="G26" i="16"/>
  <c r="I26" i="72"/>
  <c r="G15" i="16"/>
  <c r="G31" i="16"/>
  <c r="G33" i="16"/>
  <c r="G35" i="16"/>
  <c r="G28" i="16"/>
  <c r="G30" i="16"/>
  <c r="I21" i="72"/>
  <c r="I23" i="72"/>
  <c r="G17" i="16"/>
  <c r="G19" i="16"/>
  <c r="I37" i="72"/>
  <c r="I28" i="72"/>
  <c r="I39" i="72"/>
  <c r="I30" i="72"/>
  <c r="G13" i="16"/>
  <c r="E119" i="67"/>
  <c r="E101" i="67"/>
  <c r="E155" i="67"/>
  <c r="A83" i="117"/>
  <c r="A82" i="117"/>
  <c r="A85" i="117"/>
  <c r="A81" i="117"/>
  <c r="A84" i="117"/>
  <c r="A80" i="117"/>
  <c r="A63" i="117"/>
  <c r="A62" i="117"/>
  <c r="A59" i="117"/>
  <c r="A60" i="117"/>
  <c r="A61" i="117"/>
  <c r="A58" i="117"/>
  <c r="A41" i="117"/>
  <c r="A36" i="117"/>
  <c r="A40" i="117"/>
  <c r="A37" i="117"/>
  <c r="A38" i="117"/>
  <c r="A39" i="117"/>
  <c r="F145" i="120"/>
  <c r="B156" i="120"/>
  <c r="C144" i="120"/>
  <c r="B149" i="120" s="1"/>
  <c r="B150" i="120" s="1"/>
  <c r="C149" i="120" s="1"/>
  <c r="C150" i="120" s="1"/>
  <c r="D149" i="120" s="1"/>
  <c r="D150" i="120" s="1"/>
  <c r="E149" i="120" s="1"/>
  <c r="E150" i="120" s="1"/>
  <c r="F149" i="120" s="1"/>
  <c r="F150" i="120" s="1"/>
  <c r="G149" i="120" s="1"/>
  <c r="G150" i="120" s="1"/>
  <c r="H149" i="120" s="1"/>
  <c r="H150" i="120" s="1"/>
  <c r="G144" i="120" s="1"/>
  <c r="I144" i="120" s="1"/>
  <c r="C144" i="119"/>
  <c r="B149" i="119" s="1"/>
  <c r="B150" i="119" s="1"/>
  <c r="C149" i="119" s="1"/>
  <c r="C150" i="119" s="1"/>
  <c r="D149" i="119" s="1"/>
  <c r="D150" i="119" s="1"/>
  <c r="E149" i="119" s="1"/>
  <c r="E150" i="119" s="1"/>
  <c r="F149" i="119" s="1"/>
  <c r="F150" i="119" s="1"/>
  <c r="G149" i="119" s="1"/>
  <c r="G150" i="119" s="1"/>
  <c r="H149" i="119" s="1"/>
  <c r="H150" i="119" s="1"/>
  <c r="G144" i="119" s="1"/>
  <c r="I144" i="119" s="1"/>
  <c r="F134" i="118"/>
  <c r="B145" i="118"/>
  <c r="B138" i="118"/>
  <c r="B139" i="118" s="1"/>
  <c r="C138" i="118" s="1"/>
  <c r="C139" i="118" s="1"/>
  <c r="D138" i="118" s="1"/>
  <c r="D139" i="118" s="1"/>
  <c r="E138" i="118" s="1"/>
  <c r="E139" i="118" s="1"/>
  <c r="F138" i="118" s="1"/>
  <c r="F139" i="118" s="1"/>
  <c r="G138" i="118" s="1"/>
  <c r="G139" i="118" s="1"/>
  <c r="H138" i="118" s="1"/>
  <c r="H139" i="118" s="1"/>
  <c r="G133" i="118" s="1"/>
  <c r="I133" i="118" s="1"/>
  <c r="K13" i="16" l="1"/>
  <c r="J13" i="16"/>
  <c r="K19" i="16"/>
  <c r="J19" i="16"/>
  <c r="K30" i="16"/>
  <c r="J30" i="16"/>
  <c r="K35" i="16"/>
  <c r="J35" i="16"/>
  <c r="K31" i="16"/>
  <c r="J31" i="16"/>
  <c r="K14" i="16"/>
  <c r="J14" i="16"/>
  <c r="K24" i="16"/>
  <c r="J24" i="16"/>
  <c r="K38" i="16"/>
  <c r="J38" i="16"/>
  <c r="K36" i="16"/>
  <c r="J36" i="16"/>
  <c r="K23" i="16"/>
  <c r="J23" i="16"/>
  <c r="K18" i="16"/>
  <c r="J18" i="16"/>
  <c r="K21" i="16"/>
  <c r="J21" i="16"/>
  <c r="K16" i="16"/>
  <c r="J16" i="16"/>
  <c r="K17" i="16"/>
  <c r="J17" i="16"/>
  <c r="K28" i="16"/>
  <c r="J28" i="16"/>
  <c r="K33" i="16"/>
  <c r="J33" i="16"/>
  <c r="K15" i="16"/>
  <c r="J15" i="16"/>
  <c r="K26" i="16"/>
  <c r="J26" i="16"/>
  <c r="K29" i="16"/>
  <c r="J29" i="16"/>
  <c r="K12" i="16"/>
  <c r="J12" i="16"/>
  <c r="K27" i="16"/>
  <c r="J27" i="16"/>
  <c r="K22" i="16"/>
  <c r="J22" i="16"/>
  <c r="K25" i="16"/>
  <c r="J25" i="16"/>
  <c r="K20" i="16"/>
  <c r="J20" i="16"/>
  <c r="K39" i="16"/>
  <c r="J39" i="16"/>
  <c r="K34" i="16"/>
  <c r="J34" i="16"/>
  <c r="K37" i="16"/>
  <c r="J37" i="16"/>
  <c r="K32" i="16"/>
  <c r="J32" i="16"/>
  <c r="E11" i="67"/>
  <c r="A162" i="117"/>
  <c r="A160" i="117"/>
  <c r="A157" i="117"/>
  <c r="A161" i="117"/>
  <c r="A158" i="117"/>
  <c r="A159" i="117"/>
  <c r="AE166" i="117"/>
  <c r="U166" i="117" s="1"/>
  <c r="A166" i="117"/>
  <c r="U159" i="117"/>
  <c r="U162" i="117"/>
  <c r="U158" i="117"/>
  <c r="U161" i="117"/>
  <c r="U157" i="117"/>
  <c r="U160" i="117"/>
  <c r="F156" i="119"/>
  <c r="B167" i="119"/>
  <c r="F156" i="120"/>
  <c r="B167" i="120"/>
  <c r="C155" i="120"/>
  <c r="B160" i="120" s="1"/>
  <c r="B161" i="120" s="1"/>
  <c r="C160" i="120" s="1"/>
  <c r="C161" i="120" s="1"/>
  <c r="D160" i="120" s="1"/>
  <c r="D161" i="120" s="1"/>
  <c r="E160" i="120" s="1"/>
  <c r="E161" i="120" s="1"/>
  <c r="F160" i="120" s="1"/>
  <c r="F161" i="120" s="1"/>
  <c r="G160" i="120" s="1"/>
  <c r="G161" i="120" s="1"/>
  <c r="H160" i="120" s="1"/>
  <c r="H161" i="120" s="1"/>
  <c r="G155" i="120" s="1"/>
  <c r="I155" i="120" s="1"/>
  <c r="C155" i="119"/>
  <c r="B160" i="119" s="1"/>
  <c r="B161" i="119" s="1"/>
  <c r="C160" i="119" s="1"/>
  <c r="C161" i="119" s="1"/>
  <c r="D160" i="119" s="1"/>
  <c r="D161" i="119" s="1"/>
  <c r="E160" i="119" s="1"/>
  <c r="E161" i="119" s="1"/>
  <c r="F160" i="119" s="1"/>
  <c r="F161" i="119" s="1"/>
  <c r="G160" i="119" s="1"/>
  <c r="G161" i="119" s="1"/>
  <c r="H160" i="119" s="1"/>
  <c r="H161" i="119" s="1"/>
  <c r="G155" i="119" s="1"/>
  <c r="I155" i="119" s="1"/>
  <c r="B156" i="118"/>
  <c r="F145" i="118"/>
  <c r="B149" i="118"/>
  <c r="B150" i="118" s="1"/>
  <c r="C149" i="118" s="1"/>
  <c r="C150" i="118" s="1"/>
  <c r="D149" i="118" s="1"/>
  <c r="D150" i="118" s="1"/>
  <c r="E149" i="118" s="1"/>
  <c r="E150" i="118" s="1"/>
  <c r="F149" i="118" s="1"/>
  <c r="F150" i="118" s="1"/>
  <c r="G149" i="118" s="1"/>
  <c r="G150" i="118" s="1"/>
  <c r="H149" i="118" s="1"/>
  <c r="H150" i="118" s="1"/>
  <c r="G144" i="118" s="1"/>
  <c r="I144" i="118" s="1"/>
  <c r="B178" i="119" l="1"/>
  <c r="F167" i="119"/>
  <c r="A173" i="117"/>
  <c r="A168" i="117"/>
  <c r="A172" i="117"/>
  <c r="A169" i="117"/>
  <c r="A170" i="117"/>
  <c r="A171" i="117"/>
  <c r="U173" i="117"/>
  <c r="U169" i="117"/>
  <c r="U172" i="117"/>
  <c r="U168" i="117"/>
  <c r="U171" i="117"/>
  <c r="U170" i="117"/>
  <c r="F167" i="120"/>
  <c r="B178" i="120"/>
  <c r="C166" i="120"/>
  <c r="B171" i="120" s="1"/>
  <c r="B172" i="120" s="1"/>
  <c r="C171" i="120" s="1"/>
  <c r="C172" i="120" s="1"/>
  <c r="D171" i="120" s="1"/>
  <c r="D172" i="120" s="1"/>
  <c r="E171" i="120" s="1"/>
  <c r="E172" i="120" s="1"/>
  <c r="F171" i="120" s="1"/>
  <c r="F172" i="120" s="1"/>
  <c r="G171" i="120" s="1"/>
  <c r="G172" i="120" s="1"/>
  <c r="H171" i="120" s="1"/>
  <c r="H172" i="120" s="1"/>
  <c r="G166" i="120" s="1"/>
  <c r="I166" i="120" s="1"/>
  <c r="C166" i="119"/>
  <c r="B171" i="119" s="1"/>
  <c r="B172" i="119" s="1"/>
  <c r="C171" i="119" s="1"/>
  <c r="C172" i="119" s="1"/>
  <c r="D171" i="119" s="1"/>
  <c r="D172" i="119" s="1"/>
  <c r="E171" i="119" s="1"/>
  <c r="E172" i="119" s="1"/>
  <c r="F171" i="119" s="1"/>
  <c r="F172" i="119" s="1"/>
  <c r="G171" i="119" s="1"/>
  <c r="G172" i="119" s="1"/>
  <c r="H171" i="119" s="1"/>
  <c r="H172" i="119" s="1"/>
  <c r="G166" i="119" s="1"/>
  <c r="I166" i="119" s="1"/>
  <c r="B167" i="118"/>
  <c r="F156" i="118"/>
  <c r="B160" i="118"/>
  <c r="B161" i="118" s="1"/>
  <c r="C160" i="118" s="1"/>
  <c r="C161" i="118" s="1"/>
  <c r="D160" i="118" s="1"/>
  <c r="D161" i="118" s="1"/>
  <c r="E160" i="118" s="1"/>
  <c r="E161" i="118" s="1"/>
  <c r="F160" i="118" s="1"/>
  <c r="F161" i="118" s="1"/>
  <c r="G160" i="118" s="1"/>
  <c r="G161" i="118" s="1"/>
  <c r="H160" i="118" s="1"/>
  <c r="H161" i="118" s="1"/>
  <c r="G155" i="118" s="1"/>
  <c r="I155" i="118" s="1"/>
  <c r="K17" i="17"/>
  <c r="K16" i="17"/>
  <c r="K15" i="17"/>
  <c r="K14" i="17"/>
  <c r="K13" i="17"/>
  <c r="K12" i="17"/>
  <c r="K11" i="17"/>
  <c r="F178" i="119" l="1"/>
  <c r="B189" i="119"/>
  <c r="F178" i="120"/>
  <c r="B189" i="120"/>
  <c r="C177" i="120"/>
  <c r="B182" i="120" s="1"/>
  <c r="B183" i="120" s="1"/>
  <c r="C182" i="120" s="1"/>
  <c r="C183" i="120" s="1"/>
  <c r="D182" i="120" s="1"/>
  <c r="D183" i="120" s="1"/>
  <c r="E182" i="120" s="1"/>
  <c r="E183" i="120" s="1"/>
  <c r="F182" i="120" s="1"/>
  <c r="F183" i="120" s="1"/>
  <c r="G182" i="120" s="1"/>
  <c r="G183" i="120" s="1"/>
  <c r="H182" i="120" s="1"/>
  <c r="H183" i="120" s="1"/>
  <c r="G177" i="120" s="1"/>
  <c r="I177" i="120" s="1"/>
  <c r="C177" i="119"/>
  <c r="B182" i="119" s="1"/>
  <c r="B183" i="119" s="1"/>
  <c r="C182" i="119" s="1"/>
  <c r="C183" i="119" s="1"/>
  <c r="D182" i="119" s="1"/>
  <c r="D183" i="119" s="1"/>
  <c r="E182" i="119" s="1"/>
  <c r="E183" i="119" s="1"/>
  <c r="F182" i="119" s="1"/>
  <c r="F183" i="119" s="1"/>
  <c r="G182" i="119" s="1"/>
  <c r="G183" i="119" s="1"/>
  <c r="H182" i="119" s="1"/>
  <c r="H183" i="119" s="1"/>
  <c r="G177" i="119" s="1"/>
  <c r="I177" i="119" s="1"/>
  <c r="B178" i="118"/>
  <c r="F167" i="118"/>
  <c r="B171" i="118"/>
  <c r="B172" i="118" s="1"/>
  <c r="C171" i="118" s="1"/>
  <c r="C172" i="118" s="1"/>
  <c r="D171" i="118" s="1"/>
  <c r="D172" i="118" s="1"/>
  <c r="E171" i="118" s="1"/>
  <c r="E172" i="118" s="1"/>
  <c r="F171" i="118" s="1"/>
  <c r="F172" i="118" s="1"/>
  <c r="G171" i="118" s="1"/>
  <c r="G172" i="118" s="1"/>
  <c r="H171" i="118" s="1"/>
  <c r="H172" i="118" s="1"/>
  <c r="G166" i="118" s="1"/>
  <c r="I166" i="118" s="1"/>
  <c r="AE41" i="92"/>
  <c r="AE37" i="92"/>
  <c r="AE33" i="92"/>
  <c r="AE39" i="92"/>
  <c r="AE35" i="92"/>
  <c r="AE42" i="92"/>
  <c r="AE38" i="92"/>
  <c r="AE34" i="92"/>
  <c r="AE40" i="92"/>
  <c r="AE36" i="92"/>
  <c r="AE32" i="92"/>
  <c r="AE12" i="92"/>
  <c r="AE14" i="92"/>
  <c r="AE15" i="92"/>
  <c r="AE18" i="92"/>
  <c r="AE19" i="92"/>
  <c r="AE22" i="92"/>
  <c r="AE23" i="92"/>
  <c r="AE26" i="92"/>
  <c r="AE28" i="92"/>
  <c r="AE30" i="92"/>
  <c r="I12" i="72" l="1"/>
  <c r="K11" i="16"/>
  <c r="G9" i="16"/>
  <c r="I10" i="72"/>
  <c r="F107" i="67"/>
  <c r="J26" i="72"/>
  <c r="F53" i="67"/>
  <c r="J17" i="72"/>
  <c r="J32" i="72"/>
  <c r="F143" i="67"/>
  <c r="F173" i="67"/>
  <c r="J37" i="72"/>
  <c r="F131" i="67"/>
  <c r="J30" i="72"/>
  <c r="F167" i="67"/>
  <c r="J36" i="72"/>
  <c r="F137" i="67"/>
  <c r="J31" i="72"/>
  <c r="F189" i="119"/>
  <c r="B200" i="119"/>
  <c r="F47" i="67"/>
  <c r="J16" i="72"/>
  <c r="F77" i="67"/>
  <c r="J21" i="72"/>
  <c r="F29" i="67"/>
  <c r="J13" i="72"/>
  <c r="J34" i="72"/>
  <c r="F155" i="67"/>
  <c r="F191" i="67"/>
  <c r="J40" i="72"/>
  <c r="F161" i="67"/>
  <c r="J35" i="72"/>
  <c r="J24" i="72"/>
  <c r="F95" i="67"/>
  <c r="J28" i="72"/>
  <c r="F119" i="67"/>
  <c r="J20" i="72"/>
  <c r="F71" i="67"/>
  <c r="F179" i="67"/>
  <c r="J38" i="72"/>
  <c r="F149" i="67"/>
  <c r="J33" i="72"/>
  <c r="F185" i="67"/>
  <c r="J39" i="72"/>
  <c r="F189" i="120"/>
  <c r="B200" i="120"/>
  <c r="C188" i="120"/>
  <c r="B193" i="120" s="1"/>
  <c r="B194" i="120" s="1"/>
  <c r="C193" i="120" s="1"/>
  <c r="C194" i="120" s="1"/>
  <c r="D193" i="120" s="1"/>
  <c r="D194" i="120" s="1"/>
  <c r="E193" i="120" s="1"/>
  <c r="E194" i="120" s="1"/>
  <c r="F193" i="120" s="1"/>
  <c r="F194" i="120" s="1"/>
  <c r="G193" i="120" s="1"/>
  <c r="G194" i="120" s="1"/>
  <c r="H193" i="120" s="1"/>
  <c r="H194" i="120" s="1"/>
  <c r="G188" i="120" s="1"/>
  <c r="I188" i="120" s="1"/>
  <c r="C188" i="119"/>
  <c r="B193" i="119" s="1"/>
  <c r="B194" i="119" s="1"/>
  <c r="C193" i="119" s="1"/>
  <c r="C194" i="119" s="1"/>
  <c r="D193" i="119" s="1"/>
  <c r="D194" i="119" s="1"/>
  <c r="E193" i="119" s="1"/>
  <c r="E194" i="119" s="1"/>
  <c r="F193" i="119" s="1"/>
  <c r="F194" i="119" s="1"/>
  <c r="G193" i="119" s="1"/>
  <c r="G194" i="119" s="1"/>
  <c r="H193" i="119" s="1"/>
  <c r="H194" i="119" s="1"/>
  <c r="G188" i="119" s="1"/>
  <c r="I188" i="119" s="1"/>
  <c r="F178" i="118"/>
  <c r="B189" i="118"/>
  <c r="B182" i="118"/>
  <c r="B183" i="118" s="1"/>
  <c r="C182" i="118" s="1"/>
  <c r="C183" i="118" s="1"/>
  <c r="D182" i="118" s="1"/>
  <c r="D183" i="118" s="1"/>
  <c r="E182" i="118" s="1"/>
  <c r="E183" i="118" s="1"/>
  <c r="F182" i="118" s="1"/>
  <c r="F183" i="118" s="1"/>
  <c r="G182" i="118" s="1"/>
  <c r="G183" i="118" s="1"/>
  <c r="H182" i="118" s="1"/>
  <c r="H183" i="118" s="1"/>
  <c r="G177" i="118" s="1"/>
  <c r="I177" i="118" s="1"/>
  <c r="AE17" i="92"/>
  <c r="AE21" i="92"/>
  <c r="AE25" i="92"/>
  <c r="AE13" i="92"/>
  <c r="AE31" i="92"/>
  <c r="AE29" i="92"/>
  <c r="AE24" i="92"/>
  <c r="AE27" i="92"/>
  <c r="AE20" i="92"/>
  <c r="AE16" i="92"/>
  <c r="K9" i="16" l="1"/>
  <c r="J9" i="16"/>
  <c r="K10" i="16"/>
  <c r="I11" i="72"/>
  <c r="F35" i="67"/>
  <c r="J14" i="72"/>
  <c r="F113" i="67"/>
  <c r="J27" i="72"/>
  <c r="F65" i="67"/>
  <c r="J19" i="72"/>
  <c r="F89" i="67"/>
  <c r="J23" i="72"/>
  <c r="F125" i="67"/>
  <c r="J29" i="72"/>
  <c r="J15" i="72"/>
  <c r="F41" i="67"/>
  <c r="F83" i="67"/>
  <c r="J22" i="72"/>
  <c r="F59" i="67"/>
  <c r="J18" i="72"/>
  <c r="J25" i="72"/>
  <c r="F101" i="67"/>
  <c r="F200" i="119"/>
  <c r="B211" i="119"/>
  <c r="F200" i="120"/>
  <c r="B211" i="120"/>
  <c r="C199" i="120"/>
  <c r="B204" i="120" s="1"/>
  <c r="B205" i="120" s="1"/>
  <c r="C204" i="120" s="1"/>
  <c r="C205" i="120" s="1"/>
  <c r="D204" i="120" s="1"/>
  <c r="D205" i="120" s="1"/>
  <c r="E204" i="120" s="1"/>
  <c r="E205" i="120" s="1"/>
  <c r="F204" i="120" s="1"/>
  <c r="F205" i="120" s="1"/>
  <c r="G204" i="120" s="1"/>
  <c r="G205" i="120" s="1"/>
  <c r="H204" i="120" s="1"/>
  <c r="H205" i="120" s="1"/>
  <c r="G199" i="120" s="1"/>
  <c r="I199" i="120" s="1"/>
  <c r="C199" i="119"/>
  <c r="B204" i="119" s="1"/>
  <c r="B205" i="119" s="1"/>
  <c r="C204" i="119" s="1"/>
  <c r="C205" i="119" s="1"/>
  <c r="D204" i="119" s="1"/>
  <c r="D205" i="119" s="1"/>
  <c r="E204" i="119" s="1"/>
  <c r="E205" i="119" s="1"/>
  <c r="F204" i="119" s="1"/>
  <c r="F205" i="119" s="1"/>
  <c r="G204" i="119" s="1"/>
  <c r="G205" i="119" s="1"/>
  <c r="H204" i="119" s="1"/>
  <c r="H205" i="119" s="1"/>
  <c r="G199" i="119" s="1"/>
  <c r="I199" i="119" s="1"/>
  <c r="F189" i="118"/>
  <c r="B200" i="118"/>
  <c r="B193" i="118"/>
  <c r="B194" i="118" s="1"/>
  <c r="C193" i="118" s="1"/>
  <c r="C194" i="118" s="1"/>
  <c r="D193" i="118" s="1"/>
  <c r="D194" i="118" s="1"/>
  <c r="E193" i="118" s="1"/>
  <c r="E194" i="118" s="1"/>
  <c r="F193" i="118" s="1"/>
  <c r="F194" i="118" s="1"/>
  <c r="G193" i="118" s="1"/>
  <c r="G194" i="118" s="1"/>
  <c r="H193" i="118" s="1"/>
  <c r="H194" i="118" s="1"/>
  <c r="G188" i="118" s="1"/>
  <c r="I188" i="118" s="1"/>
  <c r="F211" i="119" l="1"/>
  <c r="B222" i="119"/>
  <c r="F211" i="120"/>
  <c r="B222" i="120"/>
  <c r="C210" i="120"/>
  <c r="B215" i="120" s="1"/>
  <c r="B216" i="120" s="1"/>
  <c r="C215" i="120" s="1"/>
  <c r="C216" i="120" s="1"/>
  <c r="D215" i="120" s="1"/>
  <c r="D216" i="120" s="1"/>
  <c r="E215" i="120" s="1"/>
  <c r="E216" i="120" s="1"/>
  <c r="F215" i="120" s="1"/>
  <c r="F216" i="120" s="1"/>
  <c r="G215" i="120" s="1"/>
  <c r="G216" i="120" s="1"/>
  <c r="H215" i="120" s="1"/>
  <c r="H216" i="120" s="1"/>
  <c r="G210" i="120" s="1"/>
  <c r="I210" i="120" s="1"/>
  <c r="C210" i="119"/>
  <c r="B215" i="119" s="1"/>
  <c r="B216" i="119" s="1"/>
  <c r="C215" i="119" s="1"/>
  <c r="C216" i="119" s="1"/>
  <c r="D215" i="119" s="1"/>
  <c r="D216" i="119" s="1"/>
  <c r="E215" i="119" s="1"/>
  <c r="E216" i="119" s="1"/>
  <c r="F215" i="119" s="1"/>
  <c r="F216" i="119" s="1"/>
  <c r="G215" i="119" s="1"/>
  <c r="G216" i="119" s="1"/>
  <c r="H215" i="119" s="1"/>
  <c r="H216" i="119" s="1"/>
  <c r="G210" i="119" s="1"/>
  <c r="I210" i="119" s="1"/>
  <c r="B211" i="118"/>
  <c r="F200" i="118"/>
  <c r="B204" i="118"/>
  <c r="B205" i="118" s="1"/>
  <c r="C204" i="118" s="1"/>
  <c r="C205" i="118" s="1"/>
  <c r="D204" i="118" s="1"/>
  <c r="D205" i="118" s="1"/>
  <c r="E204" i="118" s="1"/>
  <c r="E205" i="118" s="1"/>
  <c r="F204" i="118" s="1"/>
  <c r="F205" i="118" s="1"/>
  <c r="G204" i="118" s="1"/>
  <c r="G205" i="118" s="1"/>
  <c r="H204" i="118" s="1"/>
  <c r="H205" i="118" s="1"/>
  <c r="G199" i="118" s="1"/>
  <c r="I199" i="118" s="1"/>
  <c r="R33" i="17"/>
  <c r="P33" i="17"/>
  <c r="L11" i="17"/>
  <c r="L12" i="17"/>
  <c r="F222" i="119" l="1"/>
  <c r="B233" i="119"/>
  <c r="F222" i="120"/>
  <c r="B233" i="120"/>
  <c r="C221" i="120"/>
  <c r="B226" i="120" s="1"/>
  <c r="B227" i="120" s="1"/>
  <c r="C226" i="120" s="1"/>
  <c r="C227" i="120" s="1"/>
  <c r="D226" i="120" s="1"/>
  <c r="D227" i="120" s="1"/>
  <c r="E226" i="120" s="1"/>
  <c r="E227" i="120" s="1"/>
  <c r="F226" i="120" s="1"/>
  <c r="F227" i="120" s="1"/>
  <c r="G226" i="120" s="1"/>
  <c r="G227" i="120" s="1"/>
  <c r="H226" i="120" s="1"/>
  <c r="H227" i="120" s="1"/>
  <c r="G221" i="120" s="1"/>
  <c r="I221" i="120" s="1"/>
  <c r="C221" i="119"/>
  <c r="B226" i="119" s="1"/>
  <c r="B227" i="119" s="1"/>
  <c r="C226" i="119" s="1"/>
  <c r="C227" i="119" s="1"/>
  <c r="D226" i="119" s="1"/>
  <c r="D227" i="119" s="1"/>
  <c r="E226" i="119" s="1"/>
  <c r="E227" i="119" s="1"/>
  <c r="F226" i="119" s="1"/>
  <c r="F227" i="119" s="1"/>
  <c r="G226" i="119" s="1"/>
  <c r="G227" i="119" s="1"/>
  <c r="H226" i="119" s="1"/>
  <c r="H227" i="119" s="1"/>
  <c r="G221" i="119" s="1"/>
  <c r="I221" i="119" s="1"/>
  <c r="F211" i="118"/>
  <c r="B222" i="118"/>
  <c r="C210" i="118"/>
  <c r="B215" i="118" s="1"/>
  <c r="B216" i="118" s="1"/>
  <c r="C215" i="118" s="1"/>
  <c r="C216" i="118" s="1"/>
  <c r="D215" i="118" s="1"/>
  <c r="D216" i="118" s="1"/>
  <c r="E215" i="118" s="1"/>
  <c r="E216" i="118" s="1"/>
  <c r="F215" i="118" s="1"/>
  <c r="F216" i="118" s="1"/>
  <c r="G215" i="118" s="1"/>
  <c r="G216" i="118" s="1"/>
  <c r="H215" i="118" s="1"/>
  <c r="H216" i="118" s="1"/>
  <c r="G210" i="118" s="1"/>
  <c r="I210" i="118" s="1"/>
  <c r="D44" i="72"/>
  <c r="D42" i="72"/>
  <c r="A2" i="72"/>
  <c r="A1" i="72"/>
  <c r="W28" i="17"/>
  <c r="U26" i="17"/>
  <c r="W21" i="17"/>
  <c r="U19" i="17"/>
  <c r="W13" i="17"/>
  <c r="U11" i="17"/>
  <c r="K24" i="17"/>
  <c r="K23" i="17"/>
  <c r="K22" i="17"/>
  <c r="K21" i="17"/>
  <c r="K20" i="17"/>
  <c r="K19" i="17"/>
  <c r="I31" i="17"/>
  <c r="H31" i="17"/>
  <c r="I30" i="17"/>
  <c r="H30" i="17"/>
  <c r="I29" i="17"/>
  <c r="H29" i="17"/>
  <c r="I28" i="17"/>
  <c r="H28" i="17"/>
  <c r="I27" i="17"/>
  <c r="H27" i="17"/>
  <c r="I26" i="17"/>
  <c r="H26" i="17"/>
  <c r="I24" i="17"/>
  <c r="H24" i="17"/>
  <c r="I23" i="17"/>
  <c r="H23" i="17"/>
  <c r="I22" i="17"/>
  <c r="H22" i="17"/>
  <c r="I21" i="17"/>
  <c r="H21" i="17"/>
  <c r="I20" i="17"/>
  <c r="H20" i="17"/>
  <c r="I19" i="17"/>
  <c r="H19" i="17"/>
  <c r="I17" i="17"/>
  <c r="I16" i="17"/>
  <c r="I15" i="17"/>
  <c r="I14" i="17"/>
  <c r="I13" i="17"/>
  <c r="I12" i="17"/>
  <c r="H17" i="17"/>
  <c r="H16" i="17"/>
  <c r="H15" i="17"/>
  <c r="H14" i="17"/>
  <c r="H13" i="17"/>
  <c r="H12" i="17"/>
  <c r="E6" i="54"/>
  <c r="E7" i="54"/>
  <c r="E8" i="54"/>
  <c r="E9" i="54"/>
  <c r="E10" i="54"/>
  <c r="E11" i="54"/>
  <c r="E12" i="54"/>
  <c r="E13" i="54"/>
  <c r="E14" i="54"/>
  <c r="E15" i="54"/>
  <c r="E16" i="54"/>
  <c r="E17" i="54"/>
  <c r="E18" i="54"/>
  <c r="E19" i="54"/>
  <c r="E20" i="54"/>
  <c r="E21" i="54"/>
  <c r="E22" i="54"/>
  <c r="E23" i="54"/>
  <c r="E24" i="54"/>
  <c r="E25" i="54"/>
  <c r="E26" i="54"/>
  <c r="E27" i="54"/>
  <c r="E28" i="54"/>
  <c r="E29" i="54"/>
  <c r="E30" i="54"/>
  <c r="E31" i="54"/>
  <c r="E32" i="54"/>
  <c r="E33" i="54"/>
  <c r="E34" i="54"/>
  <c r="B31" i="17"/>
  <c r="B30" i="17"/>
  <c r="B29" i="17"/>
  <c r="B28" i="17"/>
  <c r="B27" i="17"/>
  <c r="B26" i="17"/>
  <c r="B24" i="17"/>
  <c r="B23" i="17"/>
  <c r="B22" i="17"/>
  <c r="B21" i="17"/>
  <c r="B20" i="17"/>
  <c r="B19" i="17"/>
  <c r="B17" i="17"/>
  <c r="B16" i="17"/>
  <c r="B15" i="17"/>
  <c r="B14" i="17"/>
  <c r="B13" i="17"/>
  <c r="B12" i="17"/>
  <c r="B11" i="17"/>
  <c r="I11" i="17"/>
  <c r="H11" i="17"/>
  <c r="B11" i="46"/>
  <c r="C11" i="46"/>
  <c r="D11" i="46"/>
  <c r="B46" i="46"/>
  <c r="H46" i="46"/>
  <c r="A2" i="67"/>
  <c r="A1" i="67"/>
  <c r="L13" i="17"/>
  <c r="L14" i="17"/>
  <c r="L15" i="17"/>
  <c r="L16" i="17"/>
  <c r="L17" i="17"/>
  <c r="L19" i="17"/>
  <c r="L20" i="17"/>
  <c r="L21" i="17"/>
  <c r="L22" i="17"/>
  <c r="L23" i="17"/>
  <c r="L24" i="17"/>
  <c r="L26" i="17"/>
  <c r="L27" i="17"/>
  <c r="L28" i="17"/>
  <c r="L29" i="17"/>
  <c r="L30" i="17"/>
  <c r="L31" i="17"/>
  <c r="C6" i="62"/>
  <c r="C4" i="54"/>
  <c r="D43" i="16"/>
  <c r="D41" i="16"/>
  <c r="A2" i="16"/>
  <c r="A2" i="46"/>
  <c r="A1" i="46"/>
  <c r="B6" i="62"/>
  <c r="B43" i="16"/>
  <c r="B41" i="16"/>
  <c r="A1" i="16"/>
  <c r="E5" i="54"/>
  <c r="E4" i="54"/>
  <c r="B4" i="54"/>
  <c r="H13" i="115" l="1"/>
  <c r="G270" i="115"/>
  <c r="H487" i="115"/>
  <c r="G197" i="115"/>
  <c r="G13" i="115"/>
  <c r="G25" i="115"/>
  <c r="G22" i="115"/>
  <c r="G16" i="115"/>
  <c r="H283" i="115"/>
  <c r="G280" i="115"/>
  <c r="G19" i="115"/>
  <c r="H197" i="115"/>
  <c r="G283" i="115"/>
  <c r="H227" i="115"/>
  <c r="H270" i="115"/>
  <c r="H10" i="115"/>
  <c r="G227" i="115"/>
  <c r="H457" i="115"/>
  <c r="G457" i="115"/>
  <c r="H19" i="115"/>
  <c r="H273" i="115"/>
  <c r="H277" i="115"/>
  <c r="H286" i="115"/>
  <c r="G286" i="115"/>
  <c r="G10" i="115"/>
  <c r="H25" i="115"/>
  <c r="H22" i="115"/>
  <c r="G277" i="115"/>
  <c r="G487" i="115"/>
  <c r="H16" i="115"/>
  <c r="H280" i="115"/>
  <c r="G273" i="115"/>
  <c r="G10" i="17"/>
  <c r="M113" i="67"/>
  <c r="B113" i="67" s="1"/>
  <c r="M47" i="67"/>
  <c r="B47" i="67" s="1"/>
  <c r="M37" i="67"/>
  <c r="B37" i="67" s="1"/>
  <c r="M39" i="67"/>
  <c r="B39" i="67" s="1"/>
  <c r="M178" i="67"/>
  <c r="M173" i="67"/>
  <c r="M165" i="67"/>
  <c r="M162" i="67"/>
  <c r="M164" i="67"/>
  <c r="M24" i="67"/>
  <c r="B24" i="67" s="1"/>
  <c r="M25" i="67"/>
  <c r="B25" i="67" s="1"/>
  <c r="M62" i="67"/>
  <c r="B62" i="67" s="1"/>
  <c r="M63" i="67"/>
  <c r="M60" i="67"/>
  <c r="B60" i="67" s="1"/>
  <c r="M81" i="67"/>
  <c r="B81" i="67" s="1"/>
  <c r="M77" i="67"/>
  <c r="M143" i="67"/>
  <c r="M145" i="67"/>
  <c r="M32" i="67"/>
  <c r="B32" i="67" s="1"/>
  <c r="M141" i="67"/>
  <c r="M118" i="67"/>
  <c r="M48" i="67"/>
  <c r="B48" i="67" s="1"/>
  <c r="M176" i="67"/>
  <c r="M177" i="67"/>
  <c r="M192" i="67"/>
  <c r="M194" i="67"/>
  <c r="B194" i="67" s="1"/>
  <c r="M166" i="67"/>
  <c r="M27" i="67"/>
  <c r="B27" i="67" s="1"/>
  <c r="M28" i="67"/>
  <c r="M64" i="67"/>
  <c r="B64" i="67" s="1"/>
  <c r="M79" i="67"/>
  <c r="B79" i="67" s="1"/>
  <c r="M82" i="67"/>
  <c r="B82" i="67" s="1"/>
  <c r="M147" i="67"/>
  <c r="M144" i="67"/>
  <c r="M146" i="67"/>
  <c r="M136" i="67"/>
  <c r="M167" i="67"/>
  <c r="M69" i="67"/>
  <c r="M66" i="67"/>
  <c r="B66" i="67" s="1"/>
  <c r="M68" i="67"/>
  <c r="M71" i="67"/>
  <c r="M108" i="67"/>
  <c r="M187" i="67"/>
  <c r="M190" i="67"/>
  <c r="M184" i="67"/>
  <c r="M179" i="67"/>
  <c r="M181" i="67"/>
  <c r="M41" i="67"/>
  <c r="B41" i="67" s="1"/>
  <c r="M44" i="67"/>
  <c r="M90" i="67"/>
  <c r="B90" i="67" s="1"/>
  <c r="M98" i="67"/>
  <c r="B98" i="67" s="1"/>
  <c r="M100" i="67"/>
  <c r="B100" i="67" s="1"/>
  <c r="M95" i="67"/>
  <c r="M121" i="67"/>
  <c r="M124" i="67"/>
  <c r="B124" i="67" s="1"/>
  <c r="M101" i="67"/>
  <c r="B101" i="67" s="1"/>
  <c r="M156" i="67"/>
  <c r="M30" i="67"/>
  <c r="B30" i="67" s="1"/>
  <c r="M34" i="67"/>
  <c r="B34" i="67" s="1"/>
  <c r="M133" i="67"/>
  <c r="M137" i="67"/>
  <c r="M169" i="67"/>
  <c r="M18" i="67"/>
  <c r="B18" i="67" s="1"/>
  <c r="M116" i="67"/>
  <c r="B116" i="67" s="1"/>
  <c r="M117" i="67"/>
  <c r="M52" i="67"/>
  <c r="B52" i="67" s="1"/>
  <c r="M50" i="67"/>
  <c r="B50" i="67" s="1"/>
  <c r="M38" i="67"/>
  <c r="B38" i="67" s="1"/>
  <c r="M35" i="67"/>
  <c r="B35" i="67" s="1"/>
  <c r="M175" i="67"/>
  <c r="M196" i="67"/>
  <c r="B196" i="67" s="1"/>
  <c r="M191" i="67"/>
  <c r="B191" i="67" s="1"/>
  <c r="M80" i="67"/>
  <c r="B80" i="67" s="1"/>
  <c r="M78" i="67"/>
  <c r="B78" i="67" s="1"/>
  <c r="M148" i="67"/>
  <c r="M31" i="67"/>
  <c r="B31" i="67" s="1"/>
  <c r="M29" i="67"/>
  <c r="M132" i="67"/>
  <c r="M134" i="67"/>
  <c r="M135" i="67"/>
  <c r="M138" i="67"/>
  <c r="M140" i="67"/>
  <c r="M171" i="67"/>
  <c r="M168" i="67"/>
  <c r="M17" i="67"/>
  <c r="B17" i="67" s="1"/>
  <c r="M20" i="67"/>
  <c r="B20" i="67" s="1"/>
  <c r="M70" i="67"/>
  <c r="B70" i="67" s="1"/>
  <c r="M53" i="67"/>
  <c r="B53" i="67" s="1"/>
  <c r="M55" i="67"/>
  <c r="B55" i="67" s="1"/>
  <c r="M76" i="67"/>
  <c r="B76" i="67" s="1"/>
  <c r="M112" i="67"/>
  <c r="B112" i="67" s="1"/>
  <c r="M107" i="67"/>
  <c r="B107" i="67" s="1"/>
  <c r="M188" i="67"/>
  <c r="M183" i="67"/>
  <c r="M46" i="67"/>
  <c r="B46" i="67" s="1"/>
  <c r="M94" i="67"/>
  <c r="B94" i="67" s="1"/>
  <c r="M89" i="67"/>
  <c r="M149" i="67"/>
  <c r="M151" i="67"/>
  <c r="M99" i="67"/>
  <c r="M126" i="67"/>
  <c r="M128" i="67"/>
  <c r="M84" i="67"/>
  <c r="B84" i="67" s="1"/>
  <c r="M87" i="67"/>
  <c r="B87" i="67" s="1"/>
  <c r="M122" i="67"/>
  <c r="B122" i="67" s="1"/>
  <c r="M120" i="67"/>
  <c r="M106" i="67"/>
  <c r="B106" i="67" s="1"/>
  <c r="M158" i="67"/>
  <c r="M155" i="67"/>
  <c r="M115" i="67"/>
  <c r="B115" i="67" s="1"/>
  <c r="M114" i="67"/>
  <c r="B114" i="67" s="1"/>
  <c r="M49" i="67"/>
  <c r="M51" i="67"/>
  <c r="M40" i="67"/>
  <c r="B40" i="67" s="1"/>
  <c r="M36" i="67"/>
  <c r="B36" i="67" s="1"/>
  <c r="M174" i="67"/>
  <c r="M195" i="67"/>
  <c r="M193" i="67"/>
  <c r="M161" i="67"/>
  <c r="M163" i="67"/>
  <c r="M23" i="67"/>
  <c r="B23" i="67" s="1"/>
  <c r="M26" i="67"/>
  <c r="M61" i="67"/>
  <c r="B61" i="67" s="1"/>
  <c r="M59" i="67"/>
  <c r="B59" i="67" s="1"/>
  <c r="M33" i="67"/>
  <c r="M131" i="67"/>
  <c r="M142" i="67"/>
  <c r="M139" i="67"/>
  <c r="M172" i="67"/>
  <c r="M19" i="67"/>
  <c r="M57" i="67"/>
  <c r="B57" i="67" s="1"/>
  <c r="M54" i="67"/>
  <c r="B54" i="67" s="1"/>
  <c r="M56" i="67"/>
  <c r="B56" i="67" s="1"/>
  <c r="M74" i="67"/>
  <c r="B74" i="67" s="1"/>
  <c r="M75" i="67"/>
  <c r="B75" i="67" s="1"/>
  <c r="M109" i="67"/>
  <c r="M111" i="67"/>
  <c r="M170" i="67"/>
  <c r="M65" i="67"/>
  <c r="B65" i="67" s="1"/>
  <c r="M72" i="67"/>
  <c r="B72" i="67" s="1"/>
  <c r="M186" i="67"/>
  <c r="M182" i="67"/>
  <c r="M92" i="67"/>
  <c r="B92" i="67" s="1"/>
  <c r="M154" i="67"/>
  <c r="M96" i="67"/>
  <c r="M125" i="67"/>
  <c r="M83" i="67"/>
  <c r="B83" i="67" s="1"/>
  <c r="M157" i="67"/>
  <c r="M119" i="67"/>
  <c r="M105" i="67"/>
  <c r="B105" i="67" s="1"/>
  <c r="M104" i="67"/>
  <c r="B104" i="67" s="1"/>
  <c r="M102" i="67"/>
  <c r="M160" i="67"/>
  <c r="M152" i="67"/>
  <c r="M129" i="67"/>
  <c r="M85" i="67"/>
  <c r="B85" i="67" s="1"/>
  <c r="M123" i="67"/>
  <c r="M159" i="67"/>
  <c r="M21" i="67"/>
  <c r="B21" i="67" s="1"/>
  <c r="M67" i="67"/>
  <c r="M42" i="67"/>
  <c r="M91" i="67"/>
  <c r="M150" i="67"/>
  <c r="M88" i="67"/>
  <c r="M110" i="67"/>
  <c r="M185" i="67"/>
  <c r="M153" i="67"/>
  <c r="M73" i="67"/>
  <c r="B73" i="67" s="1"/>
  <c r="M189" i="67"/>
  <c r="M180" i="67"/>
  <c r="M43" i="67"/>
  <c r="B43" i="67" s="1"/>
  <c r="M97" i="67"/>
  <c r="M130" i="67"/>
  <c r="M86" i="67"/>
  <c r="B86" i="67" s="1"/>
  <c r="M22" i="67"/>
  <c r="B22" i="67" s="1"/>
  <c r="M58" i="67"/>
  <c r="B58" i="67" s="1"/>
  <c r="M45" i="67"/>
  <c r="B45" i="67" s="1"/>
  <c r="M93" i="67"/>
  <c r="B93" i="67" s="1"/>
  <c r="M127" i="67"/>
  <c r="M103" i="67"/>
  <c r="B103" i="67" s="1"/>
  <c r="M12" i="67"/>
  <c r="B12" i="67" s="1"/>
  <c r="M15" i="67"/>
  <c r="B15" i="67" s="1"/>
  <c r="M11" i="67"/>
  <c r="M16" i="67"/>
  <c r="M14" i="67"/>
  <c r="B14" i="67" s="1"/>
  <c r="M13" i="67"/>
  <c r="F233" i="119"/>
  <c r="B244" i="119"/>
  <c r="C222" i="120"/>
  <c r="G25" i="17"/>
  <c r="G18" i="17"/>
  <c r="C24" i="120"/>
  <c r="C13" i="120"/>
  <c r="C35" i="120"/>
  <c r="C46" i="120"/>
  <c r="C57" i="120"/>
  <c r="H77" i="114"/>
  <c r="H149" i="114"/>
  <c r="G59" i="114"/>
  <c r="G47" i="114"/>
  <c r="G143" i="114"/>
  <c r="H17" i="114"/>
  <c r="H65" i="114"/>
  <c r="H113" i="114"/>
  <c r="H161" i="114"/>
  <c r="G35" i="114"/>
  <c r="G131" i="114"/>
  <c r="G71" i="114"/>
  <c r="G167" i="114"/>
  <c r="H125" i="114"/>
  <c r="G179" i="114"/>
  <c r="G77" i="114"/>
  <c r="G149" i="114"/>
  <c r="H59" i="114"/>
  <c r="H47" i="114"/>
  <c r="H143" i="114"/>
  <c r="G17" i="114"/>
  <c r="G65" i="114"/>
  <c r="G113" i="114"/>
  <c r="G161" i="114"/>
  <c r="H35" i="114"/>
  <c r="H131" i="114"/>
  <c r="H71" i="114"/>
  <c r="H167" i="114"/>
  <c r="G125" i="114"/>
  <c r="H179" i="114"/>
  <c r="C68" i="120"/>
  <c r="H29" i="114"/>
  <c r="H101" i="114"/>
  <c r="H173" i="114"/>
  <c r="G155" i="114"/>
  <c r="G95" i="114"/>
  <c r="G191" i="114"/>
  <c r="H41" i="114"/>
  <c r="H89" i="114"/>
  <c r="H137" i="114"/>
  <c r="H185" i="114"/>
  <c r="G83" i="114"/>
  <c r="G23" i="114"/>
  <c r="G119" i="114"/>
  <c r="H53" i="114"/>
  <c r="G107" i="114"/>
  <c r="G29" i="114"/>
  <c r="G101" i="114"/>
  <c r="G173" i="114"/>
  <c r="H155" i="114"/>
  <c r="H95" i="114"/>
  <c r="H191" i="114"/>
  <c r="G41" i="114"/>
  <c r="G89" i="114"/>
  <c r="G137" i="114"/>
  <c r="G185" i="114"/>
  <c r="H83" i="114"/>
  <c r="H23" i="114"/>
  <c r="H119" i="114"/>
  <c r="G53" i="114"/>
  <c r="H107" i="114"/>
  <c r="C79" i="120"/>
  <c r="C90" i="120"/>
  <c r="C101" i="120"/>
  <c r="C112" i="120"/>
  <c r="C123" i="120"/>
  <c r="G113" i="67"/>
  <c r="C100" i="117"/>
  <c r="H47" i="67"/>
  <c r="H191" i="67"/>
  <c r="G29" i="67"/>
  <c r="G131" i="67"/>
  <c r="G137" i="67"/>
  <c r="H113" i="67"/>
  <c r="W122" i="117"/>
  <c r="W100" i="117"/>
  <c r="H35" i="67"/>
  <c r="G35" i="67"/>
  <c r="G161" i="67"/>
  <c r="C89" i="117"/>
  <c r="C133" i="117"/>
  <c r="W111" i="117"/>
  <c r="H29" i="67"/>
  <c r="H131" i="67"/>
  <c r="H137" i="67"/>
  <c r="G167" i="67"/>
  <c r="G17" i="67"/>
  <c r="H17" i="67"/>
  <c r="H53" i="67"/>
  <c r="G71" i="67"/>
  <c r="W45" i="117"/>
  <c r="G89" i="67"/>
  <c r="H149" i="67"/>
  <c r="H125" i="67"/>
  <c r="H83" i="67"/>
  <c r="G83" i="67"/>
  <c r="G101" i="67"/>
  <c r="C34" i="117"/>
  <c r="C111" i="117"/>
  <c r="G77" i="67"/>
  <c r="H65" i="67"/>
  <c r="G107" i="67"/>
  <c r="C134" i="120"/>
  <c r="H173" i="67"/>
  <c r="H161" i="67"/>
  <c r="G23" i="67"/>
  <c r="H23" i="67"/>
  <c r="G59" i="67"/>
  <c r="H59" i="67"/>
  <c r="G143" i="67"/>
  <c r="W23" i="117"/>
  <c r="C23" i="117"/>
  <c r="G65" i="67"/>
  <c r="H71" i="67"/>
  <c r="C144" i="117"/>
  <c r="H185" i="67"/>
  <c r="G179" i="67"/>
  <c r="H41" i="67"/>
  <c r="C67" i="117"/>
  <c r="W12" i="117"/>
  <c r="G95" i="67"/>
  <c r="H101" i="67"/>
  <c r="W78" i="117"/>
  <c r="W56" i="117"/>
  <c r="C122" i="117"/>
  <c r="G47" i="67"/>
  <c r="G173" i="67"/>
  <c r="G191" i="67"/>
  <c r="W89" i="117"/>
  <c r="W133" i="117"/>
  <c r="H77" i="67"/>
  <c r="H143" i="67"/>
  <c r="C45" i="117"/>
  <c r="G53" i="67"/>
  <c r="W144" i="117"/>
  <c r="H89" i="67"/>
  <c r="C12" i="117"/>
  <c r="G119" i="67"/>
  <c r="H119" i="67"/>
  <c r="H155" i="67"/>
  <c r="C78" i="117"/>
  <c r="C56" i="117"/>
  <c r="G155" i="67"/>
  <c r="H179" i="67"/>
  <c r="H95" i="67"/>
  <c r="G125" i="67"/>
  <c r="W34" i="117"/>
  <c r="G185" i="67"/>
  <c r="H167" i="67"/>
  <c r="H107" i="67"/>
  <c r="G41" i="67"/>
  <c r="W67" i="117"/>
  <c r="G149" i="67"/>
  <c r="C145" i="120"/>
  <c r="C155" i="117"/>
  <c r="W155" i="117"/>
  <c r="C166" i="117"/>
  <c r="W166" i="117"/>
  <c r="C156" i="120"/>
  <c r="C167" i="120"/>
  <c r="C178" i="120"/>
  <c r="C189" i="120"/>
  <c r="C200" i="120"/>
  <c r="C211" i="120"/>
  <c r="F233" i="120"/>
  <c r="C233" i="120" s="1"/>
  <c r="B244" i="120"/>
  <c r="C232" i="120"/>
  <c r="B237" i="120" s="1"/>
  <c r="B238" i="120" s="1"/>
  <c r="C237" i="120" s="1"/>
  <c r="C238" i="120" s="1"/>
  <c r="D237" i="120" s="1"/>
  <c r="D238" i="120" s="1"/>
  <c r="E237" i="120" s="1"/>
  <c r="E238" i="120" s="1"/>
  <c r="F237" i="120" s="1"/>
  <c r="F238" i="120" s="1"/>
  <c r="G237" i="120" s="1"/>
  <c r="G238" i="120" s="1"/>
  <c r="H237" i="120" s="1"/>
  <c r="H238" i="120" s="1"/>
  <c r="G232" i="120" s="1"/>
  <c r="I232" i="120" s="1"/>
  <c r="C232" i="119"/>
  <c r="B237" i="119" s="1"/>
  <c r="B238" i="119" s="1"/>
  <c r="C237" i="119" s="1"/>
  <c r="C238" i="119" s="1"/>
  <c r="D237" i="119" s="1"/>
  <c r="D238" i="119" s="1"/>
  <c r="E237" i="119" s="1"/>
  <c r="E238" i="119" s="1"/>
  <c r="F237" i="119" s="1"/>
  <c r="F238" i="119" s="1"/>
  <c r="G237" i="119" s="1"/>
  <c r="G238" i="119" s="1"/>
  <c r="H237" i="119" s="1"/>
  <c r="H238" i="119" s="1"/>
  <c r="G232" i="119" s="1"/>
  <c r="I232" i="119" s="1"/>
  <c r="F222" i="118"/>
  <c r="B233" i="118"/>
  <c r="C221" i="118"/>
  <c r="B226" i="118" s="1"/>
  <c r="B227" i="118" s="1"/>
  <c r="C226" i="118" s="1"/>
  <c r="C227" i="118" s="1"/>
  <c r="D226" i="118" s="1"/>
  <c r="D227" i="118" s="1"/>
  <c r="E226" i="118" s="1"/>
  <c r="E227" i="118" s="1"/>
  <c r="F226" i="118" s="1"/>
  <c r="F227" i="118" s="1"/>
  <c r="G226" i="118" s="1"/>
  <c r="G227" i="118" s="1"/>
  <c r="H226" i="118" s="1"/>
  <c r="H227" i="118" s="1"/>
  <c r="G221" i="118" s="1"/>
  <c r="I221" i="118" s="1"/>
  <c r="G508" i="115"/>
  <c r="G504" i="115"/>
  <c r="G502" i="115"/>
  <c r="H500" i="115"/>
  <c r="G499" i="115"/>
  <c r="G492" i="115"/>
  <c r="G488" i="115"/>
  <c r="G486" i="115"/>
  <c r="H484" i="115"/>
  <c r="G483" i="115"/>
  <c r="G476" i="115"/>
  <c r="G472" i="115"/>
  <c r="G470" i="115"/>
  <c r="H468" i="115"/>
  <c r="G467" i="115"/>
  <c r="G460" i="115"/>
  <c r="G455" i="115"/>
  <c r="H453" i="115"/>
  <c r="G452" i="115"/>
  <c r="G445" i="115"/>
  <c r="G441" i="115"/>
  <c r="G439" i="115"/>
  <c r="H437" i="115"/>
  <c r="G436" i="115"/>
  <c r="G429" i="115"/>
  <c r="G516" i="115"/>
  <c r="G512" i="115"/>
  <c r="G500" i="115"/>
  <c r="G484" i="115"/>
  <c r="G468" i="115"/>
  <c r="G453" i="115"/>
  <c r="G437" i="115"/>
  <c r="G424" i="115"/>
  <c r="G423" i="115"/>
  <c r="G408" i="115"/>
  <c r="G394" i="115"/>
  <c r="G378" i="115"/>
  <c r="G365" i="115"/>
  <c r="G349" i="115"/>
  <c r="G428" i="115"/>
  <c r="G426" i="115"/>
  <c r="H424" i="115"/>
  <c r="G416" i="115"/>
  <c r="G412" i="115"/>
  <c r="G410" i="115"/>
  <c r="H408" i="115"/>
  <c r="G407" i="115"/>
  <c r="G272" i="115"/>
  <c r="G399" i="115"/>
  <c r="G397" i="115"/>
  <c r="G396" i="115"/>
  <c r="H394" i="115"/>
  <c r="G393" i="115"/>
  <c r="G386" i="115"/>
  <c r="G382" i="115"/>
  <c r="G380" i="115"/>
  <c r="H378" i="115"/>
  <c r="G377" i="115"/>
  <c r="G369" i="115"/>
  <c r="G367" i="115"/>
  <c r="H365" i="115"/>
  <c r="G364" i="115"/>
  <c r="G357" i="115"/>
  <c r="G353" i="115"/>
  <c r="G351" i="115"/>
  <c r="H349" i="115"/>
  <c r="G345" i="115"/>
  <c r="G284" i="115"/>
  <c r="H344" i="115"/>
  <c r="G343" i="115"/>
  <c r="G336" i="115"/>
  <c r="G332" i="115"/>
  <c r="G330" i="115"/>
  <c r="H328" i="115"/>
  <c r="G327" i="115"/>
  <c r="G320" i="115"/>
  <c r="G282" i="115"/>
  <c r="H315" i="115"/>
  <c r="G314" i="115"/>
  <c r="G307" i="115"/>
  <c r="G303" i="115"/>
  <c r="G301" i="115"/>
  <c r="H299" i="115"/>
  <c r="G298" i="115"/>
  <c r="G291" i="115"/>
  <c r="G278" i="115"/>
  <c r="G257" i="115"/>
  <c r="H255" i="115"/>
  <c r="G254" i="115"/>
  <c r="G247" i="115"/>
  <c r="H245" i="115"/>
  <c r="G244" i="115"/>
  <c r="G237" i="115"/>
  <c r="G233" i="115"/>
  <c r="G231" i="115"/>
  <c r="H229" i="115"/>
  <c r="G228" i="115"/>
  <c r="G221" i="115"/>
  <c r="G217" i="115"/>
  <c r="G215" i="115"/>
  <c r="H213" i="115"/>
  <c r="G212" i="115"/>
  <c r="G205" i="115"/>
  <c r="G201" i="115"/>
  <c r="G199" i="115"/>
  <c r="H28" i="115"/>
  <c r="G190" i="115"/>
  <c r="G186" i="115"/>
  <c r="G184" i="115"/>
  <c r="H182" i="115"/>
  <c r="G181" i="115"/>
  <c r="G174" i="115"/>
  <c r="G170" i="115"/>
  <c r="G27" i="115"/>
  <c r="G26" i="115"/>
  <c r="G163" i="115"/>
  <c r="G159" i="115"/>
  <c r="G157" i="115"/>
  <c r="H155" i="115"/>
  <c r="G154" i="115"/>
  <c r="G344" i="115"/>
  <c r="G328" i="115"/>
  <c r="G315" i="115"/>
  <c r="G299" i="115"/>
  <c r="G255" i="115"/>
  <c r="G245" i="115"/>
  <c r="G229" i="115"/>
  <c r="G213" i="115"/>
  <c r="G28" i="115"/>
  <c r="G182" i="115"/>
  <c r="G155" i="115"/>
  <c r="G138" i="115"/>
  <c r="G122" i="115"/>
  <c r="G147" i="115"/>
  <c r="G23" i="115"/>
  <c r="G140" i="115"/>
  <c r="H138" i="115"/>
  <c r="G121" i="115"/>
  <c r="G114" i="115"/>
  <c r="G111" i="115"/>
  <c r="H109" i="115"/>
  <c r="G108" i="115"/>
  <c r="G101" i="115"/>
  <c r="G97" i="115"/>
  <c r="H93" i="115"/>
  <c r="G92" i="115"/>
  <c r="G85" i="115"/>
  <c r="G84" i="115"/>
  <c r="G83" i="115"/>
  <c r="H79" i="115"/>
  <c r="G78" i="115"/>
  <c r="G75" i="115"/>
  <c r="G71" i="115"/>
  <c r="H67" i="115"/>
  <c r="G66" i="115"/>
  <c r="G59" i="115"/>
  <c r="G57" i="115"/>
  <c r="G14" i="115"/>
  <c r="G54" i="115"/>
  <c r="H50" i="115"/>
  <c r="G49" i="115"/>
  <c r="G42" i="115"/>
  <c r="G38" i="115"/>
  <c r="H34" i="115"/>
  <c r="G33" i="115"/>
  <c r="C11" i="72"/>
  <c r="B12" i="72"/>
  <c r="D12" i="72"/>
  <c r="C13" i="72"/>
  <c r="B14" i="72"/>
  <c r="D14" i="72"/>
  <c r="C15" i="72"/>
  <c r="B16" i="72"/>
  <c r="D16" i="72"/>
  <c r="C17" i="72"/>
  <c r="B18" i="72"/>
  <c r="D18" i="72"/>
  <c r="C19" i="72"/>
  <c r="B20" i="72"/>
  <c r="D20" i="72"/>
  <c r="C21" i="72"/>
  <c r="B22" i="72"/>
  <c r="D22" i="72"/>
  <c r="C23" i="72"/>
  <c r="B24" i="72"/>
  <c r="D24" i="72"/>
  <c r="C25" i="72"/>
  <c r="B26" i="72"/>
  <c r="D26" i="72"/>
  <c r="C27" i="72"/>
  <c r="B28" i="72"/>
  <c r="D28" i="72"/>
  <c r="C29" i="72"/>
  <c r="B30" i="72"/>
  <c r="D30" i="72"/>
  <c r="C31" i="72"/>
  <c r="B32" i="72"/>
  <c r="D32" i="72"/>
  <c r="C33" i="72"/>
  <c r="B34" i="72"/>
  <c r="D34" i="72"/>
  <c r="C35" i="72"/>
  <c r="B36" i="72"/>
  <c r="D36" i="72"/>
  <c r="C37" i="72"/>
  <c r="B38" i="72"/>
  <c r="D38" i="72"/>
  <c r="C39" i="72"/>
  <c r="B40" i="72"/>
  <c r="D40" i="72"/>
  <c r="C39" i="16"/>
  <c r="G143" i="115"/>
  <c r="G137" i="115"/>
  <c r="G126" i="115"/>
  <c r="G124" i="115"/>
  <c r="H122" i="115"/>
  <c r="G109" i="115"/>
  <c r="G93" i="115"/>
  <c r="G79" i="115"/>
  <c r="G67" i="115"/>
  <c r="G50" i="115"/>
  <c r="G34" i="115"/>
  <c r="B11" i="72"/>
  <c r="D11" i="72"/>
  <c r="C12" i="72"/>
  <c r="B13" i="72"/>
  <c r="D13" i="72"/>
  <c r="C14" i="72"/>
  <c r="B15" i="72"/>
  <c r="D15" i="72"/>
  <c r="C16" i="72"/>
  <c r="B17" i="72"/>
  <c r="D17" i="72"/>
  <c r="C18" i="72"/>
  <c r="B19" i="72"/>
  <c r="D19" i="72"/>
  <c r="C20" i="72"/>
  <c r="B21" i="72"/>
  <c r="D21" i="72"/>
  <c r="C22" i="72"/>
  <c r="B23" i="72"/>
  <c r="D23" i="72"/>
  <c r="C24" i="72"/>
  <c r="B25" i="72"/>
  <c r="D25" i="72"/>
  <c r="C26" i="72"/>
  <c r="B27" i="72"/>
  <c r="D27" i="72"/>
  <c r="C28" i="72"/>
  <c r="B29" i="72"/>
  <c r="D29" i="72"/>
  <c r="C30" i="72"/>
  <c r="B31" i="72"/>
  <c r="D31" i="72"/>
  <c r="C32" i="72"/>
  <c r="B33" i="72"/>
  <c r="D33" i="72"/>
  <c r="C34" i="72"/>
  <c r="B35" i="72"/>
  <c r="D35" i="72"/>
  <c r="C36" i="72"/>
  <c r="B37" i="72"/>
  <c r="D37" i="72"/>
  <c r="C38" i="72"/>
  <c r="B39" i="72"/>
  <c r="D39" i="72"/>
  <c r="C40" i="72"/>
  <c r="B39" i="16"/>
  <c r="D39" i="16"/>
  <c r="B10" i="16"/>
  <c r="D10" i="16"/>
  <c r="C11" i="16"/>
  <c r="B12" i="16"/>
  <c r="D12" i="16"/>
  <c r="C13" i="16"/>
  <c r="B14" i="16"/>
  <c r="D14" i="16"/>
  <c r="C15" i="16"/>
  <c r="B16" i="16"/>
  <c r="D16" i="16"/>
  <c r="C17" i="16"/>
  <c r="B18" i="16"/>
  <c r="D18" i="16"/>
  <c r="C19" i="16"/>
  <c r="B20" i="16"/>
  <c r="D20" i="16"/>
  <c r="C21" i="16"/>
  <c r="B22" i="16"/>
  <c r="D22" i="16"/>
  <c r="C23" i="16"/>
  <c r="B24" i="16"/>
  <c r="D24" i="16"/>
  <c r="C25" i="16"/>
  <c r="B26" i="16"/>
  <c r="D26" i="16"/>
  <c r="C27" i="16"/>
  <c r="B28" i="16"/>
  <c r="D28" i="16"/>
  <c r="C29" i="16"/>
  <c r="B30" i="16"/>
  <c r="D30" i="16"/>
  <c r="C31" i="16"/>
  <c r="B32" i="16"/>
  <c r="D32" i="16"/>
  <c r="C33" i="16"/>
  <c r="B34" i="16"/>
  <c r="D34" i="16"/>
  <c r="C35" i="16"/>
  <c r="B36" i="16"/>
  <c r="D36" i="16"/>
  <c r="C37" i="16"/>
  <c r="B38" i="16"/>
  <c r="D38" i="16"/>
  <c r="B23" i="104"/>
  <c r="B43" i="104"/>
  <c r="D14" i="92"/>
  <c r="D16" i="92"/>
  <c r="D19" i="92"/>
  <c r="C22" i="92"/>
  <c r="D23" i="92"/>
  <c r="C26" i="92"/>
  <c r="D27" i="92"/>
  <c r="C30" i="92"/>
  <c r="C32" i="92"/>
  <c r="C34" i="92"/>
  <c r="C36" i="92"/>
  <c r="C38" i="92"/>
  <c r="D39" i="92"/>
  <c r="C40" i="92"/>
  <c r="D41" i="92"/>
  <c r="C42" i="92"/>
  <c r="D13" i="92"/>
  <c r="C10" i="16"/>
  <c r="B11" i="16"/>
  <c r="D11" i="16"/>
  <c r="C12" i="16"/>
  <c r="B13" i="16"/>
  <c r="D13" i="16"/>
  <c r="C14" i="16"/>
  <c r="B15" i="16"/>
  <c r="D15" i="16"/>
  <c r="C16" i="16"/>
  <c r="B17" i="16"/>
  <c r="D17" i="16"/>
  <c r="C18" i="16"/>
  <c r="B19" i="16"/>
  <c r="D19" i="16"/>
  <c r="C20" i="16"/>
  <c r="B21" i="16"/>
  <c r="D21" i="16"/>
  <c r="C22" i="16"/>
  <c r="B23" i="16"/>
  <c r="D23" i="16"/>
  <c r="C24" i="16"/>
  <c r="B25" i="16"/>
  <c r="D25" i="16"/>
  <c r="C26" i="16"/>
  <c r="B27" i="16"/>
  <c r="D27" i="16"/>
  <c r="C28" i="16"/>
  <c r="B29" i="16"/>
  <c r="D29" i="16"/>
  <c r="C30" i="16"/>
  <c r="B31" i="16"/>
  <c r="D31" i="16"/>
  <c r="C32" i="16"/>
  <c r="B33" i="16"/>
  <c r="D33" i="16"/>
  <c r="C34" i="16"/>
  <c r="B35" i="16"/>
  <c r="D35" i="16"/>
  <c r="C36" i="16"/>
  <c r="B37" i="16"/>
  <c r="D37" i="16"/>
  <c r="C38" i="16"/>
  <c r="B15" i="104"/>
  <c r="B31" i="104"/>
  <c r="D15" i="92"/>
  <c r="C20" i="92"/>
  <c r="D21" i="92"/>
  <c r="C24" i="92"/>
  <c r="D25" i="92"/>
  <c r="C28" i="92"/>
  <c r="D29" i="92"/>
  <c r="D30" i="92"/>
  <c r="D31" i="92"/>
  <c r="D32" i="92"/>
  <c r="D33" i="92"/>
  <c r="D34" i="92"/>
  <c r="D35" i="92"/>
  <c r="D36" i="92"/>
  <c r="D37" i="92"/>
  <c r="D38" i="92"/>
  <c r="C39" i="92"/>
  <c r="D40" i="92"/>
  <c r="C41" i="92"/>
  <c r="D42" i="92"/>
  <c r="C13" i="92"/>
  <c r="D13" i="106"/>
  <c r="D14" i="106"/>
  <c r="D15" i="106"/>
  <c r="D16" i="106"/>
  <c r="D17" i="106"/>
  <c r="D18" i="106"/>
  <c r="D19" i="106"/>
  <c r="D20" i="106"/>
  <c r="D21" i="106"/>
  <c r="D22" i="106"/>
  <c r="D23" i="106"/>
  <c r="D24" i="106"/>
  <c r="D25" i="106"/>
  <c r="D26" i="106"/>
  <c r="D27" i="106"/>
  <c r="D28" i="106"/>
  <c r="D29" i="106"/>
  <c r="D30" i="106"/>
  <c r="D31" i="106"/>
  <c r="D32" i="106"/>
  <c r="D33" i="106"/>
  <c r="D34" i="106"/>
  <c r="D35" i="106"/>
  <c r="D36" i="106"/>
  <c r="D37" i="106"/>
  <c r="D38" i="106"/>
  <c r="D39" i="106"/>
  <c r="D40" i="106"/>
  <c r="D41" i="106"/>
  <c r="D42" i="106"/>
  <c r="AK13" i="106"/>
  <c r="AL14" i="106"/>
  <c r="AL15" i="106"/>
  <c r="N15" i="106" s="1"/>
  <c r="AK16" i="106"/>
  <c r="M16" i="106" s="1"/>
  <c r="AK17" i="106"/>
  <c r="M17" i="106" s="1"/>
  <c r="AK20" i="106"/>
  <c r="M20" i="106" s="1"/>
  <c r="AK21" i="106"/>
  <c r="M21" i="106" s="1"/>
  <c r="AK22" i="106"/>
  <c r="M22" i="106" s="1"/>
  <c r="AK23" i="106"/>
  <c r="M23" i="106" s="1"/>
  <c r="AK24" i="106"/>
  <c r="M24" i="106" s="1"/>
  <c r="AK25" i="106"/>
  <c r="M25" i="106" s="1"/>
  <c r="AK26" i="106"/>
  <c r="M26" i="106" s="1"/>
  <c r="AK27" i="106"/>
  <c r="M27" i="106" s="1"/>
  <c r="AK28" i="106"/>
  <c r="M28" i="106" s="1"/>
  <c r="AK29" i="106"/>
  <c r="M29" i="106" s="1"/>
  <c r="AK30" i="106"/>
  <c r="M30" i="106" s="1"/>
  <c r="AK31" i="106"/>
  <c r="M31" i="106" s="1"/>
  <c r="AK32" i="106"/>
  <c r="M32" i="106" s="1"/>
  <c r="AK33" i="106"/>
  <c r="M33" i="106" s="1"/>
  <c r="AK34" i="106"/>
  <c r="M34" i="106" s="1"/>
  <c r="AK35" i="106"/>
  <c r="M35" i="106" s="1"/>
  <c r="AM35" i="106"/>
  <c r="O35" i="106" s="1"/>
  <c r="AL36" i="106"/>
  <c r="N36" i="106" s="1"/>
  <c r="AK37" i="106"/>
  <c r="M37" i="106" s="1"/>
  <c r="AL38" i="106"/>
  <c r="N38" i="106" s="1"/>
  <c r="AN38" i="106"/>
  <c r="P38" i="106" s="1"/>
  <c r="AP38" i="106"/>
  <c r="R38" i="106" s="1"/>
  <c r="AR38" i="106"/>
  <c r="T38" i="106" s="1"/>
  <c r="AL39" i="106"/>
  <c r="N39" i="106" s="1"/>
  <c r="AN39" i="106"/>
  <c r="P39" i="106" s="1"/>
  <c r="AP39" i="106"/>
  <c r="R39" i="106" s="1"/>
  <c r="AR39" i="106"/>
  <c r="T39" i="106" s="1"/>
  <c r="AL40" i="106"/>
  <c r="N40" i="106" s="1"/>
  <c r="AN40" i="106"/>
  <c r="P40" i="106" s="1"/>
  <c r="AP40" i="106"/>
  <c r="R40" i="106" s="1"/>
  <c r="AR40" i="106"/>
  <c r="T40" i="106" s="1"/>
  <c r="AC13" i="106"/>
  <c r="AE13" i="106"/>
  <c r="AG13" i="106"/>
  <c r="AI13" i="106"/>
  <c r="AC14" i="106"/>
  <c r="AE14" i="106"/>
  <c r="AG14" i="106"/>
  <c r="AI14" i="106"/>
  <c r="AC15" i="106"/>
  <c r="E15" i="106" s="1"/>
  <c r="AE15" i="106"/>
  <c r="G15" i="106" s="1"/>
  <c r="AG15" i="106"/>
  <c r="I15" i="106" s="1"/>
  <c r="AI15" i="106"/>
  <c r="K15" i="106" s="1"/>
  <c r="AC16" i="106"/>
  <c r="E16" i="106" s="1"/>
  <c r="AC17" i="106"/>
  <c r="E17" i="106" s="1"/>
  <c r="AE17" i="106"/>
  <c r="G17" i="106" s="1"/>
  <c r="AG17" i="106"/>
  <c r="I17" i="106" s="1"/>
  <c r="AI17" i="106"/>
  <c r="K17" i="106" s="1"/>
  <c r="AC18" i="106"/>
  <c r="E18" i="106" s="1"/>
  <c r="AC19" i="106"/>
  <c r="E19" i="106" s="1"/>
  <c r="AC20" i="106"/>
  <c r="E20" i="106" s="1"/>
  <c r="AE20" i="106"/>
  <c r="G20" i="106" s="1"/>
  <c r="AG20" i="106"/>
  <c r="I20" i="106" s="1"/>
  <c r="AI20" i="106"/>
  <c r="K20" i="106" s="1"/>
  <c r="AC21" i="106"/>
  <c r="E21" i="106" s="1"/>
  <c r="AE21" i="106"/>
  <c r="G21" i="106" s="1"/>
  <c r="AG21" i="106"/>
  <c r="I21" i="106" s="1"/>
  <c r="AI21" i="106"/>
  <c r="K21" i="106" s="1"/>
  <c r="AC22" i="106"/>
  <c r="E22" i="106" s="1"/>
  <c r="AE22" i="106"/>
  <c r="G22" i="106" s="1"/>
  <c r="AG22" i="106"/>
  <c r="I22" i="106" s="1"/>
  <c r="AI22" i="106"/>
  <c r="K22" i="106" s="1"/>
  <c r="AC23" i="106"/>
  <c r="E23" i="106" s="1"/>
  <c r="AE23" i="106"/>
  <c r="G23" i="106" s="1"/>
  <c r="AG23" i="106"/>
  <c r="I23" i="106" s="1"/>
  <c r="AI23" i="106"/>
  <c r="K23" i="106" s="1"/>
  <c r="AC24" i="106"/>
  <c r="E24" i="106" s="1"/>
  <c r="AE24" i="106"/>
  <c r="G24" i="106" s="1"/>
  <c r="AG24" i="106"/>
  <c r="I24" i="106" s="1"/>
  <c r="AI24" i="106"/>
  <c r="K24" i="106" s="1"/>
  <c r="AC25" i="106"/>
  <c r="E25" i="106" s="1"/>
  <c r="AE25" i="106"/>
  <c r="G25" i="106" s="1"/>
  <c r="AG25" i="106"/>
  <c r="I25" i="106" s="1"/>
  <c r="AI25" i="106"/>
  <c r="K25" i="106" s="1"/>
  <c r="AC26" i="106"/>
  <c r="E26" i="106" s="1"/>
  <c r="AE26" i="106"/>
  <c r="G26" i="106" s="1"/>
  <c r="AG26" i="106"/>
  <c r="I26" i="106" s="1"/>
  <c r="AI26" i="106"/>
  <c r="K26" i="106" s="1"/>
  <c r="AC27" i="106"/>
  <c r="E27" i="106" s="1"/>
  <c r="AE27" i="106"/>
  <c r="G27" i="106" s="1"/>
  <c r="AG27" i="106"/>
  <c r="I27" i="106" s="1"/>
  <c r="AI27" i="106"/>
  <c r="K27" i="106" s="1"/>
  <c r="AC28" i="106"/>
  <c r="E28" i="106" s="1"/>
  <c r="AE28" i="106"/>
  <c r="G28" i="106" s="1"/>
  <c r="AG28" i="106"/>
  <c r="I28" i="106" s="1"/>
  <c r="AI28" i="106"/>
  <c r="K28" i="106" s="1"/>
  <c r="AC29" i="106"/>
  <c r="E29" i="106" s="1"/>
  <c r="AE29" i="106"/>
  <c r="G29" i="106" s="1"/>
  <c r="AG29" i="106"/>
  <c r="I29" i="106" s="1"/>
  <c r="AI29" i="106"/>
  <c r="K29" i="106" s="1"/>
  <c r="AC30" i="106"/>
  <c r="E30" i="106" s="1"/>
  <c r="AE30" i="106"/>
  <c r="G30" i="106" s="1"/>
  <c r="AG30" i="106"/>
  <c r="I30" i="106" s="1"/>
  <c r="AI30" i="106"/>
  <c r="K30" i="106" s="1"/>
  <c r="AC31" i="106"/>
  <c r="E31" i="106" s="1"/>
  <c r="AE31" i="106"/>
  <c r="G31" i="106" s="1"/>
  <c r="AG31" i="106"/>
  <c r="I31" i="106" s="1"/>
  <c r="AI31" i="106"/>
  <c r="K31" i="106" s="1"/>
  <c r="AC32" i="106"/>
  <c r="E32" i="106" s="1"/>
  <c r="AE32" i="106"/>
  <c r="G32" i="106" s="1"/>
  <c r="AG32" i="106"/>
  <c r="I32" i="106" s="1"/>
  <c r="AI32" i="106"/>
  <c r="K32" i="106" s="1"/>
  <c r="AC33" i="106"/>
  <c r="E33" i="106" s="1"/>
  <c r="AE33" i="106"/>
  <c r="G33" i="106" s="1"/>
  <c r="AG33" i="106"/>
  <c r="I33" i="106" s="1"/>
  <c r="AI33" i="106"/>
  <c r="K33" i="106" s="1"/>
  <c r="AC34" i="106"/>
  <c r="E34" i="106" s="1"/>
  <c r="AE34" i="106"/>
  <c r="G34" i="106" s="1"/>
  <c r="AG34" i="106"/>
  <c r="I34" i="106" s="1"/>
  <c r="AI34" i="106"/>
  <c r="K34" i="106" s="1"/>
  <c r="AC35" i="106"/>
  <c r="E35" i="106" s="1"/>
  <c r="AE35" i="106"/>
  <c r="G35" i="106" s="1"/>
  <c r="AG35" i="106"/>
  <c r="I35" i="106" s="1"/>
  <c r="AI35" i="106"/>
  <c r="K35" i="106" s="1"/>
  <c r="AC36" i="106"/>
  <c r="E36" i="106" s="1"/>
  <c r="AE36" i="106"/>
  <c r="G36" i="106" s="1"/>
  <c r="AG36" i="106"/>
  <c r="I36" i="106" s="1"/>
  <c r="AI36" i="106"/>
  <c r="K36" i="106" s="1"/>
  <c r="AC37" i="106"/>
  <c r="E37" i="106" s="1"/>
  <c r="AE37" i="106"/>
  <c r="G37" i="106" s="1"/>
  <c r="AG37" i="106"/>
  <c r="I37" i="106" s="1"/>
  <c r="AI37" i="106"/>
  <c r="K37" i="106" s="1"/>
  <c r="AC38" i="106"/>
  <c r="E38" i="106" s="1"/>
  <c r="AC39" i="106"/>
  <c r="E39" i="106" s="1"/>
  <c r="AE39" i="106"/>
  <c r="G39" i="106" s="1"/>
  <c r="AG39" i="106"/>
  <c r="I39" i="106" s="1"/>
  <c r="AI39" i="106"/>
  <c r="K39" i="106" s="1"/>
  <c r="AC40" i="106"/>
  <c r="E40" i="106" s="1"/>
  <c r="AE40" i="106"/>
  <c r="G40" i="106" s="1"/>
  <c r="AG40" i="106"/>
  <c r="I40" i="106" s="1"/>
  <c r="AI40" i="106"/>
  <c r="K40" i="106" s="1"/>
  <c r="AC41" i="106"/>
  <c r="E41" i="106" s="1"/>
  <c r="AC42" i="106"/>
  <c r="E42" i="106" s="1"/>
  <c r="AD12" i="106"/>
  <c r="C290" i="105"/>
  <c r="E290" i="105"/>
  <c r="G290" i="105"/>
  <c r="C289" i="105"/>
  <c r="E289" i="105"/>
  <c r="G289" i="105"/>
  <c r="C295" i="105"/>
  <c r="E295" i="105"/>
  <c r="G295" i="105"/>
  <c r="C288" i="105"/>
  <c r="E288" i="105"/>
  <c r="G288" i="105"/>
  <c r="C296" i="105"/>
  <c r="C13" i="106"/>
  <c r="C14" i="106"/>
  <c r="C15" i="106"/>
  <c r="C16" i="106"/>
  <c r="C17" i="106"/>
  <c r="C18" i="106"/>
  <c r="C19" i="106"/>
  <c r="C20" i="106"/>
  <c r="C21" i="106"/>
  <c r="C22" i="106"/>
  <c r="C23" i="106"/>
  <c r="C24" i="106"/>
  <c r="C25" i="106"/>
  <c r="C26" i="106"/>
  <c r="C27" i="106"/>
  <c r="C28" i="106"/>
  <c r="C29" i="106"/>
  <c r="C30" i="106"/>
  <c r="C31" i="106"/>
  <c r="C32" i="106"/>
  <c r="C33" i="106"/>
  <c r="C34" i="106"/>
  <c r="C35" i="106"/>
  <c r="C36" i="106"/>
  <c r="C37" i="106"/>
  <c r="C38" i="106"/>
  <c r="C39" i="106"/>
  <c r="C40" i="106"/>
  <c r="C41" i="106"/>
  <c r="C42" i="106"/>
  <c r="AK14" i="106"/>
  <c r="AK15" i="106"/>
  <c r="M15" i="106" s="1"/>
  <c r="AK36" i="106"/>
  <c r="M36" i="106" s="1"/>
  <c r="AK38" i="106"/>
  <c r="M38" i="106" s="1"/>
  <c r="AK39" i="106"/>
  <c r="M39" i="106" s="1"/>
  <c r="AK40" i="106"/>
  <c r="M40" i="106" s="1"/>
  <c r="AM40" i="106"/>
  <c r="O40" i="106" s="1"/>
  <c r="AO40" i="106"/>
  <c r="Q40" i="106" s="1"/>
  <c r="AQ40" i="106"/>
  <c r="S40" i="106" s="1"/>
  <c r="AD13" i="106"/>
  <c r="AF13" i="106"/>
  <c r="AH13" i="106"/>
  <c r="AJ13" i="106"/>
  <c r="AC12" i="106"/>
  <c r="D290" i="105"/>
  <c r="F290" i="105"/>
  <c r="H290" i="105"/>
  <c r="D289" i="105"/>
  <c r="F289" i="105"/>
  <c r="H289" i="105"/>
  <c r="D295" i="105"/>
  <c r="F295" i="105"/>
  <c r="H295" i="105"/>
  <c r="D288" i="105"/>
  <c r="F288" i="105"/>
  <c r="H288" i="105"/>
  <c r="D296" i="105"/>
  <c r="F296" i="105"/>
  <c r="H296" i="105"/>
  <c r="D297" i="105"/>
  <c r="F297" i="105"/>
  <c r="H297" i="105"/>
  <c r="D306" i="105"/>
  <c r="F306" i="105"/>
  <c r="H306" i="105"/>
  <c r="D298" i="105"/>
  <c r="F298" i="105"/>
  <c r="H298" i="105"/>
  <c r="D287" i="105"/>
  <c r="F287" i="105"/>
  <c r="AE296" i="105" s="1"/>
  <c r="H287" i="105"/>
  <c r="D299" i="105"/>
  <c r="F299" i="105"/>
  <c r="AE297" i="105" s="1"/>
  <c r="H299" i="105"/>
  <c r="D300" i="105"/>
  <c r="F300" i="105"/>
  <c r="H300" i="105"/>
  <c r="D301" i="105"/>
  <c r="F301" i="105"/>
  <c r="AE299" i="105" s="1"/>
  <c r="H301" i="105"/>
  <c r="D293" i="105"/>
  <c r="F293" i="105"/>
  <c r="H293" i="105"/>
  <c r="D307" i="105"/>
  <c r="F307" i="105"/>
  <c r="H307" i="105"/>
  <c r="D308" i="105"/>
  <c r="F308" i="105"/>
  <c r="H308" i="105"/>
  <c r="D302" i="105"/>
  <c r="F302" i="105"/>
  <c r="H302" i="105"/>
  <c r="D303" i="105"/>
  <c r="F303" i="105"/>
  <c r="H303" i="105"/>
  <c r="D291" i="105"/>
  <c r="F291" i="105"/>
  <c r="H291" i="105"/>
  <c r="D292" i="105"/>
  <c r="F292" i="105"/>
  <c r="AE306" i="105" s="1"/>
  <c r="H292" i="105"/>
  <c r="D304" i="105"/>
  <c r="F304" i="105"/>
  <c r="AE307" i="105" s="1"/>
  <c r="H304" i="105"/>
  <c r="D305" i="105"/>
  <c r="F305" i="105"/>
  <c r="H305" i="105"/>
  <c r="D309" i="105"/>
  <c r="F309" i="105"/>
  <c r="AE309" i="105" s="1"/>
  <c r="H309" i="105"/>
  <c r="D310" i="105"/>
  <c r="F310" i="105"/>
  <c r="AE310" i="105" s="1"/>
  <c r="H310" i="105"/>
  <c r="D311" i="105"/>
  <c r="F311" i="105"/>
  <c r="AE311" i="105" s="1"/>
  <c r="H311" i="105"/>
  <c r="D312" i="105"/>
  <c r="F312" i="105"/>
  <c r="AE312" i="105" s="1"/>
  <c r="H312" i="105"/>
  <c r="D313" i="105"/>
  <c r="F313" i="105"/>
  <c r="AE313" i="105" s="1"/>
  <c r="H313" i="105"/>
  <c r="D314" i="105"/>
  <c r="F314" i="105"/>
  <c r="AE314" i="105" s="1"/>
  <c r="H314" i="105"/>
  <c r="D315" i="105"/>
  <c r="F315" i="105"/>
  <c r="AE315" i="105" s="1"/>
  <c r="H315" i="105"/>
  <c r="D316" i="105"/>
  <c r="F316" i="105"/>
  <c r="AE316" i="105" s="1"/>
  <c r="H316" i="105"/>
  <c r="D317" i="105"/>
  <c r="F317" i="105"/>
  <c r="AE317" i="105" s="1"/>
  <c r="H317" i="105"/>
  <c r="D318" i="105"/>
  <c r="F318" i="105"/>
  <c r="AE318" i="105" s="1"/>
  <c r="H318" i="105"/>
  <c r="D319" i="105"/>
  <c r="F319" i="105"/>
  <c r="AE319" i="105" s="1"/>
  <c r="H319" i="105"/>
  <c r="D320" i="105"/>
  <c r="F320" i="105"/>
  <c r="AE320" i="105" s="1"/>
  <c r="H320" i="105"/>
  <c r="D321" i="105"/>
  <c r="F321" i="105"/>
  <c r="AE321" i="105" s="1"/>
  <c r="H321" i="105"/>
  <c r="D322" i="105"/>
  <c r="F322" i="105"/>
  <c r="AE322" i="105" s="1"/>
  <c r="H322" i="105"/>
  <c r="D323" i="105"/>
  <c r="F323" i="105"/>
  <c r="AE323" i="105" s="1"/>
  <c r="H323" i="105"/>
  <c r="D324" i="105"/>
  <c r="F324" i="105"/>
  <c r="AE324" i="105" s="1"/>
  <c r="H324" i="105"/>
  <c r="D325" i="105"/>
  <c r="F325" i="105"/>
  <c r="AE325" i="105" s="1"/>
  <c r="H325" i="105"/>
  <c r="D326" i="105"/>
  <c r="F326" i="105"/>
  <c r="AE326" i="105" s="1"/>
  <c r="H326" i="105"/>
  <c r="D327" i="105"/>
  <c r="F327" i="105"/>
  <c r="AE327" i="105" s="1"/>
  <c r="H327" i="105"/>
  <c r="D328" i="105"/>
  <c r="F328" i="105"/>
  <c r="AE328" i="105" s="1"/>
  <c r="H328" i="105"/>
  <c r="D329" i="105"/>
  <c r="F329" i="105"/>
  <c r="AE329" i="105" s="1"/>
  <c r="H329" i="105"/>
  <c r="D330" i="105"/>
  <c r="F330" i="105"/>
  <c r="AE330" i="105" s="1"/>
  <c r="H330" i="105"/>
  <c r="D331" i="105"/>
  <c r="F331" i="105"/>
  <c r="AE331" i="105" s="1"/>
  <c r="H331" i="105"/>
  <c r="D332" i="105"/>
  <c r="F332" i="105"/>
  <c r="AE332" i="105" s="1"/>
  <c r="H332" i="105"/>
  <c r="D333" i="105"/>
  <c r="F333" i="105"/>
  <c r="AE333" i="105" s="1"/>
  <c r="H333" i="105"/>
  <c r="D334" i="105"/>
  <c r="F334" i="105"/>
  <c r="AE334" i="105" s="1"/>
  <c r="H334" i="105"/>
  <c r="D335" i="105"/>
  <c r="F335" i="105"/>
  <c r="AE335" i="105" s="1"/>
  <c r="H335" i="105"/>
  <c r="D336" i="105"/>
  <c r="F336" i="105"/>
  <c r="AE336" i="105" s="1"/>
  <c r="H336" i="105"/>
  <c r="D337" i="105"/>
  <c r="F337" i="105"/>
  <c r="AE337" i="105" s="1"/>
  <c r="H337" i="105"/>
  <c r="D338" i="105"/>
  <c r="F338" i="105"/>
  <c r="AE338" i="105" s="1"/>
  <c r="H338" i="105"/>
  <c r="D339" i="105"/>
  <c r="F339" i="105"/>
  <c r="AE339" i="105" s="1"/>
  <c r="H339" i="105"/>
  <c r="D340" i="105"/>
  <c r="F340" i="105"/>
  <c r="AE340" i="105" s="1"/>
  <c r="H340" i="105"/>
  <c r="D341" i="105"/>
  <c r="F341" i="105"/>
  <c r="AE341" i="105" s="1"/>
  <c r="H341" i="105"/>
  <c r="D342" i="105"/>
  <c r="F342" i="105"/>
  <c r="AE342" i="105" s="1"/>
  <c r="H342" i="105"/>
  <c r="D343" i="105"/>
  <c r="F343" i="105"/>
  <c r="AE343" i="105" s="1"/>
  <c r="H343" i="105"/>
  <c r="D344" i="105"/>
  <c r="F344" i="105"/>
  <c r="AE344" i="105" s="1"/>
  <c r="H344" i="105"/>
  <c r="D345" i="105"/>
  <c r="F345" i="105"/>
  <c r="AE345" i="105" s="1"/>
  <c r="H345" i="105"/>
  <c r="D346" i="105"/>
  <c r="F346" i="105"/>
  <c r="AE346" i="105" s="1"/>
  <c r="H346" i="105"/>
  <c r="D347" i="105"/>
  <c r="F347" i="105"/>
  <c r="AE347" i="105" s="1"/>
  <c r="H347" i="105"/>
  <c r="D348" i="105"/>
  <c r="F348" i="105"/>
  <c r="AE348" i="105" s="1"/>
  <c r="H348" i="105"/>
  <c r="D349" i="105"/>
  <c r="F349" i="105"/>
  <c r="AE349" i="105" s="1"/>
  <c r="H349" i="105"/>
  <c r="D350" i="105"/>
  <c r="F350" i="105"/>
  <c r="AE350" i="105" s="1"/>
  <c r="H350" i="105"/>
  <c r="D351" i="105"/>
  <c r="F351" i="105"/>
  <c r="AE351" i="105" s="1"/>
  <c r="H351" i="105"/>
  <c r="D352" i="105"/>
  <c r="F352" i="105"/>
  <c r="AE352" i="105" s="1"/>
  <c r="H352" i="105"/>
  <c r="D353" i="105"/>
  <c r="F353" i="105"/>
  <c r="AE353" i="105" s="1"/>
  <c r="H353" i="105"/>
  <c r="D354" i="105"/>
  <c r="F354" i="105"/>
  <c r="AE354" i="105" s="1"/>
  <c r="H354" i="105"/>
  <c r="D355" i="105"/>
  <c r="F355" i="105"/>
  <c r="AE355" i="105" s="1"/>
  <c r="H355" i="105"/>
  <c r="D356" i="105"/>
  <c r="F356" i="105"/>
  <c r="AE356" i="105" s="1"/>
  <c r="H356" i="105"/>
  <c r="D357" i="105"/>
  <c r="F357" i="105"/>
  <c r="AE357" i="105" s="1"/>
  <c r="H357" i="105"/>
  <c r="D358" i="105"/>
  <c r="F358" i="105"/>
  <c r="AE358" i="105" s="1"/>
  <c r="H358" i="105"/>
  <c r="D359" i="105"/>
  <c r="F359" i="105"/>
  <c r="AE359" i="105" s="1"/>
  <c r="H359" i="105"/>
  <c r="D360" i="105"/>
  <c r="F360" i="105"/>
  <c r="AE360" i="105" s="1"/>
  <c r="H360" i="105"/>
  <c r="D361" i="105"/>
  <c r="F361" i="105"/>
  <c r="AE361" i="105" s="1"/>
  <c r="H361" i="105"/>
  <c r="D362" i="105"/>
  <c r="F362" i="105"/>
  <c r="AE362" i="105" s="1"/>
  <c r="H362" i="105"/>
  <c r="D363" i="105"/>
  <c r="F363" i="105"/>
  <c r="AE363" i="105" s="1"/>
  <c r="H363" i="105"/>
  <c r="D364" i="105"/>
  <c r="F364" i="105"/>
  <c r="AE364" i="105" s="1"/>
  <c r="H364" i="105"/>
  <c r="D365" i="105"/>
  <c r="F365" i="105"/>
  <c r="AE365" i="105" s="1"/>
  <c r="H365" i="105"/>
  <c r="D366" i="105"/>
  <c r="F366" i="105"/>
  <c r="AE366" i="105" s="1"/>
  <c r="H366" i="105"/>
  <c r="D367" i="105"/>
  <c r="F367" i="105"/>
  <c r="AE367" i="105" s="1"/>
  <c r="H367" i="105"/>
  <c r="D368" i="105"/>
  <c r="F368" i="105"/>
  <c r="AE368" i="105" s="1"/>
  <c r="H368" i="105"/>
  <c r="D369" i="105"/>
  <c r="F369" i="105"/>
  <c r="AE369" i="105" s="1"/>
  <c r="H369" i="105"/>
  <c r="D370" i="105"/>
  <c r="F370" i="105"/>
  <c r="AE370" i="105" s="1"/>
  <c r="H370" i="105"/>
  <c r="D371" i="105"/>
  <c r="F371" i="105"/>
  <c r="AE371" i="105" s="1"/>
  <c r="G296" i="105"/>
  <c r="E297" i="105"/>
  <c r="C306" i="105"/>
  <c r="G306" i="105"/>
  <c r="E298" i="105"/>
  <c r="C287" i="105"/>
  <c r="G287" i="105"/>
  <c r="E299" i="105"/>
  <c r="C300" i="105"/>
  <c r="G300" i="105"/>
  <c r="E301" i="105"/>
  <c r="C293" i="105"/>
  <c r="G293" i="105"/>
  <c r="E307" i="105"/>
  <c r="C308" i="105"/>
  <c r="G308" i="105"/>
  <c r="E302" i="105"/>
  <c r="C303" i="105"/>
  <c r="G303" i="105"/>
  <c r="E291" i="105"/>
  <c r="C292" i="105"/>
  <c r="G292" i="105"/>
  <c r="E304" i="105"/>
  <c r="C305" i="105"/>
  <c r="G305" i="105"/>
  <c r="E309" i="105"/>
  <c r="C310" i="105"/>
  <c r="G310" i="105"/>
  <c r="E311" i="105"/>
  <c r="C312" i="105"/>
  <c r="G312" i="105"/>
  <c r="E313" i="105"/>
  <c r="C314" i="105"/>
  <c r="G314" i="105"/>
  <c r="E315" i="105"/>
  <c r="C316" i="105"/>
  <c r="G316" i="105"/>
  <c r="E317" i="105"/>
  <c r="C318" i="105"/>
  <c r="G318" i="105"/>
  <c r="E319" i="105"/>
  <c r="C320" i="105"/>
  <c r="G320" i="105"/>
  <c r="E321" i="105"/>
  <c r="C322" i="105"/>
  <c r="G322" i="105"/>
  <c r="E323" i="105"/>
  <c r="C324" i="105"/>
  <c r="G324" i="105"/>
  <c r="E325" i="105"/>
  <c r="C326" i="105"/>
  <c r="G326" i="105"/>
  <c r="E327" i="105"/>
  <c r="C328" i="105"/>
  <c r="G328" i="105"/>
  <c r="E329" i="105"/>
  <c r="C330" i="105"/>
  <c r="G330" i="105"/>
  <c r="E331" i="105"/>
  <c r="C332" i="105"/>
  <c r="G332" i="105"/>
  <c r="E333" i="105"/>
  <c r="C334" i="105"/>
  <c r="G334" i="105"/>
  <c r="E335" i="105"/>
  <c r="C336" i="105"/>
  <c r="G336" i="105"/>
  <c r="E337" i="105"/>
  <c r="C338" i="105"/>
  <c r="G338" i="105"/>
  <c r="E339" i="105"/>
  <c r="C340" i="105"/>
  <c r="G340" i="105"/>
  <c r="E341" i="105"/>
  <c r="C342" i="105"/>
  <c r="G342" i="105"/>
  <c r="E343" i="105"/>
  <c r="C344" i="105"/>
  <c r="G344" i="105"/>
  <c r="E345" i="105"/>
  <c r="C346" i="105"/>
  <c r="G346" i="105"/>
  <c r="E347" i="105"/>
  <c r="C348" i="105"/>
  <c r="G348" i="105"/>
  <c r="E349" i="105"/>
  <c r="C350" i="105"/>
  <c r="G350" i="105"/>
  <c r="E351" i="105"/>
  <c r="C352" i="105"/>
  <c r="G352" i="105"/>
  <c r="E353" i="105"/>
  <c r="C354" i="105"/>
  <c r="G354" i="105"/>
  <c r="E355" i="105"/>
  <c r="C356" i="105"/>
  <c r="G356" i="105"/>
  <c r="E357" i="105"/>
  <c r="C358" i="105"/>
  <c r="G358" i="105"/>
  <c r="E359" i="105"/>
  <c r="C360" i="105"/>
  <c r="G360" i="105"/>
  <c r="E361" i="105"/>
  <c r="C362" i="105"/>
  <c r="G362" i="105"/>
  <c r="E363" i="105"/>
  <c r="C364" i="105"/>
  <c r="G364" i="105"/>
  <c r="E365" i="105"/>
  <c r="C366" i="105"/>
  <c r="G366" i="105"/>
  <c r="E367" i="105"/>
  <c r="C368" i="105"/>
  <c r="G368" i="105"/>
  <c r="E369" i="105"/>
  <c r="C370" i="105"/>
  <c r="G370" i="105"/>
  <c r="E371" i="105"/>
  <c r="H371" i="105"/>
  <c r="D372" i="105"/>
  <c r="F372" i="105"/>
  <c r="AE372" i="105" s="1"/>
  <c r="H372" i="105"/>
  <c r="D373" i="105"/>
  <c r="F373" i="105"/>
  <c r="AE373" i="105" s="1"/>
  <c r="H373" i="105"/>
  <c r="D374" i="105"/>
  <c r="F374" i="105"/>
  <c r="AE374" i="105" s="1"/>
  <c r="H374" i="105"/>
  <c r="D375" i="105"/>
  <c r="F375" i="105"/>
  <c r="AE375" i="105" s="1"/>
  <c r="H375" i="105"/>
  <c r="D376" i="105"/>
  <c r="F376" i="105"/>
  <c r="AE376" i="105" s="1"/>
  <c r="H376" i="105"/>
  <c r="D377" i="105"/>
  <c r="F377" i="105"/>
  <c r="AE377" i="105" s="1"/>
  <c r="H377" i="105"/>
  <c r="D378" i="105"/>
  <c r="F378" i="105"/>
  <c r="AE378" i="105" s="1"/>
  <c r="H378" i="105"/>
  <c r="D379" i="105"/>
  <c r="F379" i="105"/>
  <c r="AE379" i="105" s="1"/>
  <c r="H379" i="105"/>
  <c r="D380" i="105"/>
  <c r="F380" i="105"/>
  <c r="AE380" i="105" s="1"/>
  <c r="H380" i="105"/>
  <c r="D381" i="105"/>
  <c r="F381" i="105"/>
  <c r="AE381" i="105" s="1"/>
  <c r="H381" i="105"/>
  <c r="D382" i="105"/>
  <c r="F382" i="105"/>
  <c r="AE382" i="105" s="1"/>
  <c r="H382" i="105"/>
  <c r="D383" i="105"/>
  <c r="F383" i="105"/>
  <c r="AE383" i="105" s="1"/>
  <c r="H383" i="105"/>
  <c r="D384" i="105"/>
  <c r="F384" i="105"/>
  <c r="AE384" i="105" s="1"/>
  <c r="H384" i="105"/>
  <c r="D385" i="105"/>
  <c r="F385" i="105"/>
  <c r="AE385" i="105" s="1"/>
  <c r="H385" i="105"/>
  <c r="D386" i="105"/>
  <c r="F386" i="105"/>
  <c r="AE386" i="105" s="1"/>
  <c r="H386" i="105"/>
  <c r="D387" i="105"/>
  <c r="F387" i="105"/>
  <c r="AE387" i="105" s="1"/>
  <c r="H387" i="105"/>
  <c r="D388" i="105"/>
  <c r="F388" i="105"/>
  <c r="AE388" i="105" s="1"/>
  <c r="H388" i="105"/>
  <c r="D389" i="105"/>
  <c r="F389" i="105"/>
  <c r="AE389" i="105" s="1"/>
  <c r="H389" i="105"/>
  <c r="D390" i="105"/>
  <c r="F390" i="105"/>
  <c r="AE390" i="105" s="1"/>
  <c r="H390" i="105"/>
  <c r="D391" i="105"/>
  <c r="F391" i="105"/>
  <c r="AE391" i="105" s="1"/>
  <c r="C392" i="105"/>
  <c r="E392" i="105"/>
  <c r="H392" i="105"/>
  <c r="D393" i="105"/>
  <c r="F393" i="105"/>
  <c r="AE393" i="105" s="1"/>
  <c r="C394" i="105"/>
  <c r="E394" i="105"/>
  <c r="H394" i="105"/>
  <c r="D395" i="105"/>
  <c r="F395" i="105"/>
  <c r="AE395" i="105" s="1"/>
  <c r="C396" i="105"/>
  <c r="E396" i="105"/>
  <c r="H396" i="105"/>
  <c r="D397" i="105"/>
  <c r="F397" i="105"/>
  <c r="AE397" i="105" s="1"/>
  <c r="C398" i="105"/>
  <c r="E398" i="105"/>
  <c r="H398" i="105"/>
  <c r="D399" i="105"/>
  <c r="F399" i="105"/>
  <c r="AE399" i="105" s="1"/>
  <c r="H399" i="105"/>
  <c r="D400" i="105"/>
  <c r="F400" i="105"/>
  <c r="AE400" i="105" s="1"/>
  <c r="H400" i="105"/>
  <c r="D401" i="105"/>
  <c r="F401" i="105"/>
  <c r="AE401" i="105" s="1"/>
  <c r="H401" i="105"/>
  <c r="D402" i="105"/>
  <c r="F402" i="105"/>
  <c r="AE402" i="105" s="1"/>
  <c r="H402" i="105"/>
  <c r="D403" i="105"/>
  <c r="F403" i="105"/>
  <c r="AE403" i="105" s="1"/>
  <c r="H403" i="105"/>
  <c r="D404" i="105"/>
  <c r="F404" i="105"/>
  <c r="AE404" i="105" s="1"/>
  <c r="H404" i="105"/>
  <c r="D405" i="105"/>
  <c r="F405" i="105"/>
  <c r="AE405" i="105" s="1"/>
  <c r="H405" i="105"/>
  <c r="D406" i="105"/>
  <c r="F406" i="105"/>
  <c r="AE406" i="105" s="1"/>
  <c r="H406" i="105"/>
  <c r="D407" i="105"/>
  <c r="F407" i="105"/>
  <c r="AE407" i="105" s="1"/>
  <c r="H407" i="105"/>
  <c r="D408" i="105"/>
  <c r="F408" i="105"/>
  <c r="AE408" i="105" s="1"/>
  <c r="H408" i="105"/>
  <c r="D409" i="105"/>
  <c r="F409" i="105"/>
  <c r="AE409" i="105" s="1"/>
  <c r="H409" i="105"/>
  <c r="D410" i="105"/>
  <c r="F410" i="105"/>
  <c r="AE410" i="105" s="1"/>
  <c r="H410" i="105"/>
  <c r="D411" i="105"/>
  <c r="F411" i="105"/>
  <c r="AE411" i="105" s="1"/>
  <c r="H411" i="105"/>
  <c r="D412" i="105"/>
  <c r="F412" i="105"/>
  <c r="AE412" i="105" s="1"/>
  <c r="H412" i="105"/>
  <c r="D413" i="105"/>
  <c r="F413" i="105"/>
  <c r="AE413" i="105" s="1"/>
  <c r="H413" i="105"/>
  <c r="D414" i="105"/>
  <c r="F414" i="105"/>
  <c r="AE414" i="105" s="1"/>
  <c r="H414" i="105"/>
  <c r="D415" i="105"/>
  <c r="F415" i="105"/>
  <c r="AE415" i="105" s="1"/>
  <c r="H415" i="105"/>
  <c r="D416" i="105"/>
  <c r="F416" i="105"/>
  <c r="AE416" i="105" s="1"/>
  <c r="H416" i="105"/>
  <c r="D417" i="105"/>
  <c r="F417" i="105"/>
  <c r="AE417" i="105" s="1"/>
  <c r="H417" i="105"/>
  <c r="D418" i="105"/>
  <c r="F418" i="105"/>
  <c r="AE418" i="105" s="1"/>
  <c r="H418" i="105"/>
  <c r="D419" i="105"/>
  <c r="F419" i="105"/>
  <c r="AE419" i="105" s="1"/>
  <c r="H419" i="105"/>
  <c r="D420" i="105"/>
  <c r="F420" i="105"/>
  <c r="AE420" i="105" s="1"/>
  <c r="H420" i="105"/>
  <c r="D421" i="105"/>
  <c r="F421" i="105"/>
  <c r="AE421" i="105" s="1"/>
  <c r="H421" i="105"/>
  <c r="D422" i="105"/>
  <c r="F422" i="105"/>
  <c r="AE422" i="105" s="1"/>
  <c r="H422" i="105"/>
  <c r="D423" i="105"/>
  <c r="F423" i="105"/>
  <c r="AE423" i="105" s="1"/>
  <c r="H423" i="105"/>
  <c r="D424" i="105"/>
  <c r="F424" i="105"/>
  <c r="AE424" i="105" s="1"/>
  <c r="H424" i="105"/>
  <c r="D425" i="105"/>
  <c r="F425" i="105"/>
  <c r="AE425" i="105" s="1"/>
  <c r="H425" i="105"/>
  <c r="D426" i="105"/>
  <c r="F426" i="105"/>
  <c r="AE426" i="105" s="1"/>
  <c r="H426" i="105"/>
  <c r="D427" i="105"/>
  <c r="F427" i="105"/>
  <c r="AE427" i="105" s="1"/>
  <c r="H427" i="105"/>
  <c r="D428" i="105"/>
  <c r="F428" i="105"/>
  <c r="AE428" i="105" s="1"/>
  <c r="H428" i="105"/>
  <c r="D429" i="105"/>
  <c r="F429" i="105"/>
  <c r="AE429" i="105" s="1"/>
  <c r="H429" i="105"/>
  <c r="D430" i="105"/>
  <c r="F430" i="105"/>
  <c r="AE430" i="105" s="1"/>
  <c r="H430" i="105"/>
  <c r="D431" i="105"/>
  <c r="F431" i="105"/>
  <c r="AE431" i="105" s="1"/>
  <c r="H431" i="105"/>
  <c r="D432" i="105"/>
  <c r="F432" i="105"/>
  <c r="AE432" i="105" s="1"/>
  <c r="H432" i="105"/>
  <c r="D433" i="105"/>
  <c r="F433" i="105"/>
  <c r="AE433" i="105" s="1"/>
  <c r="H433" i="105"/>
  <c r="D434" i="105"/>
  <c r="F434" i="105"/>
  <c r="AE434" i="105" s="1"/>
  <c r="H434" i="105"/>
  <c r="D435" i="105"/>
  <c r="F435" i="105"/>
  <c r="AE435" i="105" s="1"/>
  <c r="H435" i="105"/>
  <c r="D436" i="105"/>
  <c r="F436" i="105"/>
  <c r="AE436" i="105" s="1"/>
  <c r="H436" i="105"/>
  <c r="D437" i="105"/>
  <c r="F437" i="105"/>
  <c r="AE437" i="105" s="1"/>
  <c r="H437" i="105"/>
  <c r="D438" i="105"/>
  <c r="F438" i="105"/>
  <c r="AE438" i="105" s="1"/>
  <c r="H438" i="105"/>
  <c r="D439" i="105"/>
  <c r="F439" i="105"/>
  <c r="AE439" i="105" s="1"/>
  <c r="H439" i="105"/>
  <c r="D440" i="105"/>
  <c r="F440" i="105"/>
  <c r="AE440" i="105" s="1"/>
  <c r="H440" i="105"/>
  <c r="D441" i="105"/>
  <c r="F441" i="105"/>
  <c r="AE441" i="105" s="1"/>
  <c r="H441" i="105"/>
  <c r="D442" i="105"/>
  <c r="F442" i="105"/>
  <c r="AE442" i="105" s="1"/>
  <c r="H442" i="105"/>
  <c r="D443" i="105"/>
  <c r="F443" i="105"/>
  <c r="AE443" i="105" s="1"/>
  <c r="H443" i="105"/>
  <c r="D444" i="105"/>
  <c r="F444" i="105"/>
  <c r="AE444" i="105" s="1"/>
  <c r="H444" i="105"/>
  <c r="D445" i="105"/>
  <c r="F445" i="105"/>
  <c r="AE445" i="105" s="1"/>
  <c r="H445" i="105"/>
  <c r="D446" i="105"/>
  <c r="F446" i="105"/>
  <c r="AE446" i="105" s="1"/>
  <c r="H446" i="105"/>
  <c r="D447" i="105"/>
  <c r="F447" i="105"/>
  <c r="AE447" i="105" s="1"/>
  <c r="H447" i="105"/>
  <c r="D448" i="105"/>
  <c r="F448" i="105"/>
  <c r="AE448" i="105" s="1"/>
  <c r="H448" i="105"/>
  <c r="D449" i="105"/>
  <c r="F449" i="105"/>
  <c r="AE449" i="105" s="1"/>
  <c r="H449" i="105"/>
  <c r="D450" i="105"/>
  <c r="F450" i="105"/>
  <c r="AE450" i="105" s="1"/>
  <c r="H450" i="105"/>
  <c r="D451" i="105"/>
  <c r="F451" i="105"/>
  <c r="AE451" i="105" s="1"/>
  <c r="H451" i="105"/>
  <c r="D452" i="105"/>
  <c r="F452" i="105"/>
  <c r="AE452" i="105" s="1"/>
  <c r="H452" i="105"/>
  <c r="D453" i="105"/>
  <c r="F453" i="105"/>
  <c r="AE453" i="105" s="1"/>
  <c r="H453" i="105"/>
  <c r="D454" i="105"/>
  <c r="F454" i="105"/>
  <c r="AE454" i="105" s="1"/>
  <c r="H454" i="105"/>
  <c r="D455" i="105"/>
  <c r="F455" i="105"/>
  <c r="AE455" i="105" s="1"/>
  <c r="H455" i="105"/>
  <c r="D456" i="105"/>
  <c r="F456" i="105"/>
  <c r="AE456" i="105" s="1"/>
  <c r="H456" i="105"/>
  <c r="D457" i="105"/>
  <c r="F457" i="105"/>
  <c r="AE457" i="105" s="1"/>
  <c r="H457" i="105"/>
  <c r="D458" i="105"/>
  <c r="F458" i="105"/>
  <c r="AE458" i="105" s="1"/>
  <c r="H458" i="105"/>
  <c r="D459" i="105"/>
  <c r="F459" i="105"/>
  <c r="AE459" i="105" s="1"/>
  <c r="H459" i="105"/>
  <c r="D460" i="105"/>
  <c r="F460" i="105"/>
  <c r="AE460" i="105" s="1"/>
  <c r="H460" i="105"/>
  <c r="D461" i="105"/>
  <c r="F461" i="105"/>
  <c r="AE461" i="105" s="1"/>
  <c r="H461" i="105"/>
  <c r="D462" i="105"/>
  <c r="F462" i="105"/>
  <c r="AE462" i="105" s="1"/>
  <c r="H462" i="105"/>
  <c r="D463" i="105"/>
  <c r="F463" i="105"/>
  <c r="AE463" i="105" s="1"/>
  <c r="H463" i="105"/>
  <c r="D464" i="105"/>
  <c r="F464" i="105"/>
  <c r="AE464" i="105" s="1"/>
  <c r="H464" i="105"/>
  <c r="D465" i="105"/>
  <c r="F465" i="105"/>
  <c r="AE465" i="105" s="1"/>
  <c r="H465" i="105"/>
  <c r="D466" i="105"/>
  <c r="F466" i="105"/>
  <c r="AE466" i="105" s="1"/>
  <c r="H466" i="105"/>
  <c r="D467" i="105"/>
  <c r="F467" i="105"/>
  <c r="AE467" i="105" s="1"/>
  <c r="H467" i="105"/>
  <c r="D468" i="105"/>
  <c r="F468" i="105"/>
  <c r="AE468" i="105" s="1"/>
  <c r="H468" i="105"/>
  <c r="D469" i="105"/>
  <c r="F469" i="105"/>
  <c r="AE469" i="105" s="1"/>
  <c r="H469" i="105"/>
  <c r="D470" i="105"/>
  <c r="F470" i="105"/>
  <c r="AE470" i="105" s="1"/>
  <c r="H470" i="105"/>
  <c r="D471" i="105"/>
  <c r="F471" i="105"/>
  <c r="AE471" i="105" s="1"/>
  <c r="H471" i="105"/>
  <c r="D472" i="105"/>
  <c r="F472" i="105"/>
  <c r="AE472" i="105" s="1"/>
  <c r="H472" i="105"/>
  <c r="D473" i="105"/>
  <c r="F473" i="105"/>
  <c r="AE473" i="105" s="1"/>
  <c r="H473" i="105"/>
  <c r="D474" i="105"/>
  <c r="F474" i="105"/>
  <c r="AE474" i="105" s="1"/>
  <c r="H474" i="105"/>
  <c r="D475" i="105"/>
  <c r="F475" i="105"/>
  <c r="AE475" i="105" s="1"/>
  <c r="H475" i="105"/>
  <c r="D476" i="105"/>
  <c r="F476" i="105"/>
  <c r="AE476" i="105" s="1"/>
  <c r="H476" i="105"/>
  <c r="D477" i="105"/>
  <c r="F477" i="105"/>
  <c r="AE477" i="105" s="1"/>
  <c r="H477" i="105"/>
  <c r="D478" i="105"/>
  <c r="F478" i="105"/>
  <c r="AE478" i="105" s="1"/>
  <c r="H478" i="105"/>
  <c r="D479" i="105"/>
  <c r="F479" i="105"/>
  <c r="AE479" i="105" s="1"/>
  <c r="H479" i="105"/>
  <c r="D480" i="105"/>
  <c r="F480" i="105"/>
  <c r="AE480" i="105" s="1"/>
  <c r="H480" i="105"/>
  <c r="D481" i="105"/>
  <c r="F481" i="105"/>
  <c r="AE481" i="105" s="1"/>
  <c r="H481" i="105"/>
  <c r="D482" i="105"/>
  <c r="F482" i="105"/>
  <c r="AE482" i="105" s="1"/>
  <c r="H482" i="105"/>
  <c r="D483" i="105"/>
  <c r="F483" i="105"/>
  <c r="AE483" i="105" s="1"/>
  <c r="H483" i="105"/>
  <c r="D484" i="105"/>
  <c r="F484" i="105"/>
  <c r="AE484" i="105" s="1"/>
  <c r="H484" i="105"/>
  <c r="D485" i="105"/>
  <c r="F485" i="105"/>
  <c r="AE485" i="105" s="1"/>
  <c r="H485" i="105"/>
  <c r="D486" i="105"/>
  <c r="F486" i="105"/>
  <c r="AE486" i="105" s="1"/>
  <c r="H486" i="105"/>
  <c r="D487" i="105"/>
  <c r="F487" i="105"/>
  <c r="AE487" i="105" s="1"/>
  <c r="H487" i="105"/>
  <c r="D488" i="105"/>
  <c r="F488" i="105"/>
  <c r="AE488" i="105" s="1"/>
  <c r="H488" i="105"/>
  <c r="D489" i="105"/>
  <c r="F489" i="105"/>
  <c r="AE489" i="105" s="1"/>
  <c r="H489" i="105"/>
  <c r="D490" i="105"/>
  <c r="F490" i="105"/>
  <c r="AE490" i="105" s="1"/>
  <c r="H490" i="105"/>
  <c r="D491" i="105"/>
  <c r="F491" i="105"/>
  <c r="AE491" i="105" s="1"/>
  <c r="H491" i="105"/>
  <c r="D492" i="105"/>
  <c r="F492" i="105"/>
  <c r="AE492" i="105" s="1"/>
  <c r="H492" i="105"/>
  <c r="D493" i="105"/>
  <c r="F493" i="105"/>
  <c r="AE493" i="105" s="1"/>
  <c r="H493" i="105"/>
  <c r="D494" i="105"/>
  <c r="F494" i="105"/>
  <c r="AE494" i="105" s="1"/>
  <c r="H494" i="105"/>
  <c r="D495" i="105"/>
  <c r="F495" i="105"/>
  <c r="AE495" i="105" s="1"/>
  <c r="H495" i="105"/>
  <c r="D496" i="105"/>
  <c r="F496" i="105"/>
  <c r="AE496" i="105" s="1"/>
  <c r="H496" i="105"/>
  <c r="D497" i="105"/>
  <c r="F497" i="105"/>
  <c r="AE497" i="105" s="1"/>
  <c r="H497" i="105"/>
  <c r="D498" i="105"/>
  <c r="F498" i="105"/>
  <c r="AE498" i="105" s="1"/>
  <c r="H498" i="105"/>
  <c r="D499" i="105"/>
  <c r="F499" i="105"/>
  <c r="AE499" i="105" s="1"/>
  <c r="H499" i="105"/>
  <c r="D500" i="105"/>
  <c r="F500" i="105"/>
  <c r="AE500" i="105" s="1"/>
  <c r="H500" i="105"/>
  <c r="D501" i="105"/>
  <c r="F501" i="105"/>
  <c r="AE501" i="105" s="1"/>
  <c r="H501" i="105"/>
  <c r="D502" i="105"/>
  <c r="F502" i="105"/>
  <c r="AE502" i="105" s="1"/>
  <c r="H502" i="105"/>
  <c r="D503" i="105"/>
  <c r="F503" i="105"/>
  <c r="AE503" i="105" s="1"/>
  <c r="H503" i="105"/>
  <c r="D504" i="105"/>
  <c r="F504" i="105"/>
  <c r="AE504" i="105" s="1"/>
  <c r="H504" i="105"/>
  <c r="D505" i="105"/>
  <c r="F505" i="105"/>
  <c r="AE505" i="105" s="1"/>
  <c r="H505" i="105"/>
  <c r="D506" i="105"/>
  <c r="F506" i="105"/>
  <c r="AE506" i="105" s="1"/>
  <c r="H506" i="105"/>
  <c r="D507" i="105"/>
  <c r="F507" i="105"/>
  <c r="AE507" i="105" s="1"/>
  <c r="H507" i="105"/>
  <c r="D508" i="105"/>
  <c r="F508" i="105"/>
  <c r="AE508" i="105" s="1"/>
  <c r="H508" i="105"/>
  <c r="D509" i="105"/>
  <c r="F509" i="105"/>
  <c r="AE509" i="105" s="1"/>
  <c r="H509" i="105"/>
  <c r="D510" i="105"/>
  <c r="F510" i="105"/>
  <c r="AE510" i="105" s="1"/>
  <c r="H510" i="105"/>
  <c r="D511" i="105"/>
  <c r="F511" i="105"/>
  <c r="AE511" i="105" s="1"/>
  <c r="H511" i="105"/>
  <c r="D512" i="105"/>
  <c r="F512" i="105"/>
  <c r="AE512" i="105" s="1"/>
  <c r="H512" i="105"/>
  <c r="D513" i="105"/>
  <c r="F513" i="105"/>
  <c r="AE513" i="105" s="1"/>
  <c r="H513" i="105"/>
  <c r="D514" i="105"/>
  <c r="F514" i="105"/>
  <c r="AE514" i="105" s="1"/>
  <c r="H514" i="105"/>
  <c r="D515" i="105"/>
  <c r="F515" i="105"/>
  <c r="AE515" i="105" s="1"/>
  <c r="H515" i="105"/>
  <c r="D516" i="105"/>
  <c r="F516" i="105"/>
  <c r="AE516" i="105" s="1"/>
  <c r="H516" i="105"/>
  <c r="D517" i="105"/>
  <c r="F517" i="105"/>
  <c r="AE517" i="105" s="1"/>
  <c r="H517" i="105"/>
  <c r="D518" i="105"/>
  <c r="F518" i="105"/>
  <c r="AE518" i="105" s="1"/>
  <c r="H518" i="105"/>
  <c r="D519" i="105"/>
  <c r="F519" i="105"/>
  <c r="AE519" i="105" s="1"/>
  <c r="H519" i="105"/>
  <c r="D520" i="105"/>
  <c r="F520" i="105"/>
  <c r="AE520" i="105" s="1"/>
  <c r="H520" i="105"/>
  <c r="D521" i="105"/>
  <c r="F521" i="105"/>
  <c r="AE521" i="105" s="1"/>
  <c r="H521" i="105"/>
  <c r="D522" i="105"/>
  <c r="F522" i="105"/>
  <c r="AE522" i="105" s="1"/>
  <c r="H522" i="105"/>
  <c r="D523" i="105"/>
  <c r="F523" i="105"/>
  <c r="AE523" i="105" s="1"/>
  <c r="H523" i="105"/>
  <c r="D524" i="105"/>
  <c r="F524" i="105"/>
  <c r="AE524" i="105" s="1"/>
  <c r="H524" i="105"/>
  <c r="D525" i="105"/>
  <c r="F525" i="105"/>
  <c r="AE525" i="105" s="1"/>
  <c r="H525" i="105"/>
  <c r="D526" i="105"/>
  <c r="F526" i="105"/>
  <c r="AE526" i="105" s="1"/>
  <c r="H526" i="105"/>
  <c r="D527" i="105"/>
  <c r="F527" i="105"/>
  <c r="AE527" i="105" s="1"/>
  <c r="H527" i="105"/>
  <c r="D528" i="105"/>
  <c r="F528" i="105"/>
  <c r="AE528" i="105" s="1"/>
  <c r="H528" i="105"/>
  <c r="D529" i="105"/>
  <c r="F529" i="105"/>
  <c r="AE529" i="105" s="1"/>
  <c r="H529" i="105"/>
  <c r="D530" i="105"/>
  <c r="F530" i="105"/>
  <c r="AE530" i="105" s="1"/>
  <c r="H530" i="105"/>
  <c r="D531" i="105"/>
  <c r="F531" i="105"/>
  <c r="AE531" i="105" s="1"/>
  <c r="H531" i="105"/>
  <c r="D532" i="105"/>
  <c r="F532" i="105"/>
  <c r="AE532" i="105" s="1"/>
  <c r="H532" i="105"/>
  <c r="D533" i="105"/>
  <c r="F533" i="105"/>
  <c r="AE533" i="105" s="1"/>
  <c r="H533" i="105"/>
  <c r="D534" i="105"/>
  <c r="F534" i="105"/>
  <c r="AE534" i="105" s="1"/>
  <c r="H534" i="105"/>
  <c r="G294" i="105"/>
  <c r="E294" i="105"/>
  <c r="C294" i="105"/>
  <c r="D23" i="105"/>
  <c r="F23" i="105"/>
  <c r="H23" i="105"/>
  <c r="D24" i="105"/>
  <c r="F24" i="105"/>
  <c r="H24" i="105"/>
  <c r="D18" i="105"/>
  <c r="F18" i="105"/>
  <c r="H18" i="105"/>
  <c r="D25" i="105"/>
  <c r="F25" i="105"/>
  <c r="H25" i="105"/>
  <c r="D11" i="105"/>
  <c r="F11" i="105"/>
  <c r="H11" i="105"/>
  <c r="D13" i="105"/>
  <c r="F13" i="105"/>
  <c r="H13" i="105"/>
  <c r="D30" i="105"/>
  <c r="F30" i="105"/>
  <c r="H30" i="105"/>
  <c r="D14" i="105"/>
  <c r="F14" i="105"/>
  <c r="H14" i="105"/>
  <c r="D26" i="105"/>
  <c r="F26" i="105"/>
  <c r="H26" i="105"/>
  <c r="D15" i="105"/>
  <c r="F15" i="105"/>
  <c r="H15" i="105"/>
  <c r="D12" i="105"/>
  <c r="F12" i="105"/>
  <c r="H12" i="105"/>
  <c r="D20" i="105"/>
  <c r="F20" i="105"/>
  <c r="H20" i="105"/>
  <c r="D27" i="105"/>
  <c r="F27" i="105"/>
  <c r="H27" i="105"/>
  <c r="D31" i="105"/>
  <c r="F31" i="105"/>
  <c r="H31" i="105"/>
  <c r="D32" i="105"/>
  <c r="F32" i="105"/>
  <c r="H32" i="105"/>
  <c r="D21" i="105"/>
  <c r="F21" i="105"/>
  <c r="H21" i="105"/>
  <c r="D17" i="105"/>
  <c r="F17" i="105"/>
  <c r="H17" i="105"/>
  <c r="D28" i="105"/>
  <c r="F28" i="105"/>
  <c r="H28" i="105"/>
  <c r="D29" i="105"/>
  <c r="F29" i="105"/>
  <c r="H29" i="105"/>
  <c r="D16" i="105"/>
  <c r="F16" i="105"/>
  <c r="H16" i="105"/>
  <c r="D22" i="105"/>
  <c r="F22" i="105"/>
  <c r="H22" i="105"/>
  <c r="D33" i="105"/>
  <c r="F33" i="105"/>
  <c r="H33" i="105"/>
  <c r="D34" i="105"/>
  <c r="F34" i="105"/>
  <c r="H34" i="105"/>
  <c r="D35" i="105"/>
  <c r="F35" i="105"/>
  <c r="H35" i="105"/>
  <c r="E296" i="105"/>
  <c r="C297" i="105"/>
  <c r="G297" i="105"/>
  <c r="E306" i="105"/>
  <c r="C298" i="105"/>
  <c r="G298" i="105"/>
  <c r="E287" i="105"/>
  <c r="C299" i="105"/>
  <c r="G299" i="105"/>
  <c r="E300" i="105"/>
  <c r="C301" i="105"/>
  <c r="G301" i="105"/>
  <c r="E293" i="105"/>
  <c r="C307" i="105"/>
  <c r="G307" i="105"/>
  <c r="E308" i="105"/>
  <c r="C302" i="105"/>
  <c r="G302" i="105"/>
  <c r="E303" i="105"/>
  <c r="C291" i="105"/>
  <c r="G291" i="105"/>
  <c r="E292" i="105"/>
  <c r="C304" i="105"/>
  <c r="G304" i="105"/>
  <c r="E305" i="105"/>
  <c r="C309" i="105"/>
  <c r="G309" i="105"/>
  <c r="E310" i="105"/>
  <c r="C311" i="105"/>
  <c r="G311" i="105"/>
  <c r="E312" i="105"/>
  <c r="C313" i="105"/>
  <c r="G313" i="105"/>
  <c r="E314" i="105"/>
  <c r="C315" i="105"/>
  <c r="G315" i="105"/>
  <c r="E316" i="105"/>
  <c r="C317" i="105"/>
  <c r="G317" i="105"/>
  <c r="E318" i="105"/>
  <c r="C319" i="105"/>
  <c r="G319" i="105"/>
  <c r="E320" i="105"/>
  <c r="C321" i="105"/>
  <c r="G321" i="105"/>
  <c r="E322" i="105"/>
  <c r="C323" i="105"/>
  <c r="G323" i="105"/>
  <c r="E324" i="105"/>
  <c r="C325" i="105"/>
  <c r="G325" i="105"/>
  <c r="E326" i="105"/>
  <c r="C327" i="105"/>
  <c r="G327" i="105"/>
  <c r="E328" i="105"/>
  <c r="C329" i="105"/>
  <c r="G329" i="105"/>
  <c r="E330" i="105"/>
  <c r="C331" i="105"/>
  <c r="G331" i="105"/>
  <c r="E332" i="105"/>
  <c r="C333" i="105"/>
  <c r="G333" i="105"/>
  <c r="E334" i="105"/>
  <c r="C335" i="105"/>
  <c r="G335" i="105"/>
  <c r="E336" i="105"/>
  <c r="C337" i="105"/>
  <c r="G337" i="105"/>
  <c r="E338" i="105"/>
  <c r="C339" i="105"/>
  <c r="G339" i="105"/>
  <c r="E340" i="105"/>
  <c r="C341" i="105"/>
  <c r="G341" i="105"/>
  <c r="E342" i="105"/>
  <c r="C343" i="105"/>
  <c r="G343" i="105"/>
  <c r="E344" i="105"/>
  <c r="C345" i="105"/>
  <c r="G345" i="105"/>
  <c r="E346" i="105"/>
  <c r="C347" i="105"/>
  <c r="G347" i="105"/>
  <c r="E348" i="105"/>
  <c r="C349" i="105"/>
  <c r="G349" i="105"/>
  <c r="E350" i="105"/>
  <c r="C351" i="105"/>
  <c r="G351" i="105"/>
  <c r="E352" i="105"/>
  <c r="C353" i="105"/>
  <c r="G353" i="105"/>
  <c r="E354" i="105"/>
  <c r="C355" i="105"/>
  <c r="G355" i="105"/>
  <c r="E356" i="105"/>
  <c r="C357" i="105"/>
  <c r="G357" i="105"/>
  <c r="E358" i="105"/>
  <c r="C359" i="105"/>
  <c r="G359" i="105"/>
  <c r="E360" i="105"/>
  <c r="C361" i="105"/>
  <c r="G361" i="105"/>
  <c r="E362" i="105"/>
  <c r="C363" i="105"/>
  <c r="G363" i="105"/>
  <c r="E364" i="105"/>
  <c r="C365" i="105"/>
  <c r="G365" i="105"/>
  <c r="E366" i="105"/>
  <c r="C367" i="105"/>
  <c r="G367" i="105"/>
  <c r="E368" i="105"/>
  <c r="C369" i="105"/>
  <c r="G369" i="105"/>
  <c r="E370" i="105"/>
  <c r="C371" i="105"/>
  <c r="G371" i="105"/>
  <c r="C372" i="105"/>
  <c r="E372" i="105"/>
  <c r="G372" i="105"/>
  <c r="C373" i="105"/>
  <c r="E373" i="105"/>
  <c r="G373" i="105"/>
  <c r="C374" i="105"/>
  <c r="E374" i="105"/>
  <c r="G374" i="105"/>
  <c r="C375" i="105"/>
  <c r="E375" i="105"/>
  <c r="G375" i="105"/>
  <c r="C376" i="105"/>
  <c r="E376" i="105"/>
  <c r="G376" i="105"/>
  <c r="C377" i="105"/>
  <c r="E377" i="105"/>
  <c r="G377" i="105"/>
  <c r="C378" i="105"/>
  <c r="E378" i="105"/>
  <c r="G378" i="105"/>
  <c r="C379" i="105"/>
  <c r="E379" i="105"/>
  <c r="G379" i="105"/>
  <c r="C380" i="105"/>
  <c r="E380" i="105"/>
  <c r="G380" i="105"/>
  <c r="C381" i="105"/>
  <c r="E381" i="105"/>
  <c r="G381" i="105"/>
  <c r="C382" i="105"/>
  <c r="E382" i="105"/>
  <c r="G382" i="105"/>
  <c r="C383" i="105"/>
  <c r="E383" i="105"/>
  <c r="G383" i="105"/>
  <c r="C384" i="105"/>
  <c r="E384" i="105"/>
  <c r="G384" i="105"/>
  <c r="C385" i="105"/>
  <c r="E385" i="105"/>
  <c r="G385" i="105"/>
  <c r="C386" i="105"/>
  <c r="E386" i="105"/>
  <c r="G386" i="105"/>
  <c r="C387" i="105"/>
  <c r="E387" i="105"/>
  <c r="G387" i="105"/>
  <c r="C388" i="105"/>
  <c r="E388" i="105"/>
  <c r="G388" i="105"/>
  <c r="C389" i="105"/>
  <c r="E389" i="105"/>
  <c r="G389" i="105"/>
  <c r="C390" i="105"/>
  <c r="E390" i="105"/>
  <c r="G390" i="105"/>
  <c r="C391" i="105"/>
  <c r="E391" i="105"/>
  <c r="H391" i="105"/>
  <c r="D392" i="105"/>
  <c r="F392" i="105"/>
  <c r="AE392" i="105" s="1"/>
  <c r="C393" i="105"/>
  <c r="E393" i="105"/>
  <c r="H393" i="105"/>
  <c r="D394" i="105"/>
  <c r="F394" i="105"/>
  <c r="AE394" i="105" s="1"/>
  <c r="C395" i="105"/>
  <c r="E395" i="105"/>
  <c r="H395" i="105"/>
  <c r="D396" i="105"/>
  <c r="F396" i="105"/>
  <c r="AE396" i="105" s="1"/>
  <c r="C397" i="105"/>
  <c r="E397" i="105"/>
  <c r="H397" i="105"/>
  <c r="D398" i="105"/>
  <c r="F398" i="105"/>
  <c r="AE398" i="105" s="1"/>
  <c r="C399" i="105"/>
  <c r="E399" i="105"/>
  <c r="G399" i="105"/>
  <c r="C400" i="105"/>
  <c r="E400" i="105"/>
  <c r="G400" i="105"/>
  <c r="C401" i="105"/>
  <c r="E401" i="105"/>
  <c r="G401" i="105"/>
  <c r="C402" i="105"/>
  <c r="E402" i="105"/>
  <c r="G402" i="105"/>
  <c r="C403" i="105"/>
  <c r="E403" i="105"/>
  <c r="G403" i="105"/>
  <c r="C404" i="105"/>
  <c r="E404" i="105"/>
  <c r="G404" i="105"/>
  <c r="C405" i="105"/>
  <c r="E405" i="105"/>
  <c r="G405" i="105"/>
  <c r="C406" i="105"/>
  <c r="E406" i="105"/>
  <c r="G406" i="105"/>
  <c r="C407" i="105"/>
  <c r="E407" i="105"/>
  <c r="G407" i="105"/>
  <c r="C408" i="105"/>
  <c r="E408" i="105"/>
  <c r="G408" i="105"/>
  <c r="C409" i="105"/>
  <c r="E409" i="105"/>
  <c r="G409" i="105"/>
  <c r="C410" i="105"/>
  <c r="E410" i="105"/>
  <c r="G410" i="105"/>
  <c r="C411" i="105"/>
  <c r="E411" i="105"/>
  <c r="G411" i="105"/>
  <c r="C412" i="105"/>
  <c r="E412" i="105"/>
  <c r="G412" i="105"/>
  <c r="C413" i="105"/>
  <c r="E413" i="105"/>
  <c r="G413" i="105"/>
  <c r="C414" i="105"/>
  <c r="E414" i="105"/>
  <c r="G414" i="105"/>
  <c r="C415" i="105"/>
  <c r="E415" i="105"/>
  <c r="G415" i="105"/>
  <c r="C416" i="105"/>
  <c r="E416" i="105"/>
  <c r="G416" i="105"/>
  <c r="C417" i="105"/>
  <c r="E417" i="105"/>
  <c r="G417" i="105"/>
  <c r="C418" i="105"/>
  <c r="E418" i="105"/>
  <c r="G418" i="105"/>
  <c r="C419" i="105"/>
  <c r="E419" i="105"/>
  <c r="G419" i="105"/>
  <c r="C420" i="105"/>
  <c r="E420" i="105"/>
  <c r="G420" i="105"/>
  <c r="C421" i="105"/>
  <c r="E421" i="105"/>
  <c r="G421" i="105"/>
  <c r="C422" i="105"/>
  <c r="E422" i="105"/>
  <c r="G422" i="105"/>
  <c r="C423" i="105"/>
  <c r="E423" i="105"/>
  <c r="G423" i="105"/>
  <c r="C424" i="105"/>
  <c r="E424" i="105"/>
  <c r="G424" i="105"/>
  <c r="C425" i="105"/>
  <c r="E425" i="105"/>
  <c r="G425" i="105"/>
  <c r="C426" i="105"/>
  <c r="E426" i="105"/>
  <c r="G426" i="105"/>
  <c r="C427" i="105"/>
  <c r="E427" i="105"/>
  <c r="G427" i="105"/>
  <c r="C428" i="105"/>
  <c r="E428" i="105"/>
  <c r="G428" i="105"/>
  <c r="C429" i="105"/>
  <c r="E429" i="105"/>
  <c r="G429" i="105"/>
  <c r="C430" i="105"/>
  <c r="E430" i="105"/>
  <c r="G430" i="105"/>
  <c r="C431" i="105"/>
  <c r="E431" i="105"/>
  <c r="G431" i="105"/>
  <c r="C432" i="105"/>
  <c r="E432" i="105"/>
  <c r="G432" i="105"/>
  <c r="C433" i="105"/>
  <c r="E433" i="105"/>
  <c r="G433" i="105"/>
  <c r="C434" i="105"/>
  <c r="E434" i="105"/>
  <c r="G434" i="105"/>
  <c r="C435" i="105"/>
  <c r="E435" i="105"/>
  <c r="G435" i="105"/>
  <c r="C436" i="105"/>
  <c r="E436" i="105"/>
  <c r="G436" i="105"/>
  <c r="C437" i="105"/>
  <c r="E437" i="105"/>
  <c r="G437" i="105"/>
  <c r="C438" i="105"/>
  <c r="E438" i="105"/>
  <c r="G438" i="105"/>
  <c r="C439" i="105"/>
  <c r="E439" i="105"/>
  <c r="G439" i="105"/>
  <c r="C440" i="105"/>
  <c r="E440" i="105"/>
  <c r="G440" i="105"/>
  <c r="C441" i="105"/>
  <c r="E441" i="105"/>
  <c r="G441" i="105"/>
  <c r="C442" i="105"/>
  <c r="E442" i="105"/>
  <c r="G442" i="105"/>
  <c r="C443" i="105"/>
  <c r="E443" i="105"/>
  <c r="G443" i="105"/>
  <c r="C444" i="105"/>
  <c r="E444" i="105"/>
  <c r="G444" i="105"/>
  <c r="C445" i="105"/>
  <c r="E445" i="105"/>
  <c r="G445" i="105"/>
  <c r="C446" i="105"/>
  <c r="E446" i="105"/>
  <c r="G446" i="105"/>
  <c r="C447" i="105"/>
  <c r="E447" i="105"/>
  <c r="G447" i="105"/>
  <c r="C448" i="105"/>
  <c r="E448" i="105"/>
  <c r="G448" i="105"/>
  <c r="C449" i="105"/>
  <c r="E449" i="105"/>
  <c r="G449" i="105"/>
  <c r="C450" i="105"/>
  <c r="E450" i="105"/>
  <c r="G450" i="105"/>
  <c r="C451" i="105"/>
  <c r="E451" i="105"/>
  <c r="G451" i="105"/>
  <c r="C452" i="105"/>
  <c r="E452" i="105"/>
  <c r="G452" i="105"/>
  <c r="C453" i="105"/>
  <c r="E453" i="105"/>
  <c r="G453" i="105"/>
  <c r="C454" i="105"/>
  <c r="E454" i="105"/>
  <c r="G454" i="105"/>
  <c r="C455" i="105"/>
  <c r="E455" i="105"/>
  <c r="G455" i="105"/>
  <c r="C456" i="105"/>
  <c r="E456" i="105"/>
  <c r="G456" i="105"/>
  <c r="C457" i="105"/>
  <c r="E457" i="105"/>
  <c r="G457" i="105"/>
  <c r="C458" i="105"/>
  <c r="E458" i="105"/>
  <c r="G458" i="105"/>
  <c r="C459" i="105"/>
  <c r="E459" i="105"/>
  <c r="G459" i="105"/>
  <c r="C460" i="105"/>
  <c r="E460" i="105"/>
  <c r="G460" i="105"/>
  <c r="C461" i="105"/>
  <c r="E461" i="105"/>
  <c r="G461" i="105"/>
  <c r="C462" i="105"/>
  <c r="E462" i="105"/>
  <c r="G462" i="105"/>
  <c r="C463" i="105"/>
  <c r="E463" i="105"/>
  <c r="G463" i="105"/>
  <c r="C464" i="105"/>
  <c r="E464" i="105"/>
  <c r="G464" i="105"/>
  <c r="C465" i="105"/>
  <c r="E465" i="105"/>
  <c r="G465" i="105"/>
  <c r="C466" i="105"/>
  <c r="E466" i="105"/>
  <c r="G466" i="105"/>
  <c r="C467" i="105"/>
  <c r="E467" i="105"/>
  <c r="G467" i="105"/>
  <c r="C468" i="105"/>
  <c r="E468" i="105"/>
  <c r="G468" i="105"/>
  <c r="C469" i="105"/>
  <c r="E469" i="105"/>
  <c r="G469" i="105"/>
  <c r="C470" i="105"/>
  <c r="E470" i="105"/>
  <c r="G470" i="105"/>
  <c r="C471" i="105"/>
  <c r="E471" i="105"/>
  <c r="G471" i="105"/>
  <c r="C472" i="105"/>
  <c r="E472" i="105"/>
  <c r="G472" i="105"/>
  <c r="C473" i="105"/>
  <c r="E473" i="105"/>
  <c r="G473" i="105"/>
  <c r="C474" i="105"/>
  <c r="E474" i="105"/>
  <c r="G474" i="105"/>
  <c r="C475" i="105"/>
  <c r="E475" i="105"/>
  <c r="G475" i="105"/>
  <c r="C476" i="105"/>
  <c r="E476" i="105"/>
  <c r="G476" i="105"/>
  <c r="C477" i="105"/>
  <c r="E477" i="105"/>
  <c r="G477" i="105"/>
  <c r="C478" i="105"/>
  <c r="E478" i="105"/>
  <c r="G478" i="105"/>
  <c r="C479" i="105"/>
  <c r="E479" i="105"/>
  <c r="G479" i="105"/>
  <c r="C480" i="105"/>
  <c r="E480" i="105"/>
  <c r="G480" i="105"/>
  <c r="C481" i="105"/>
  <c r="E481" i="105"/>
  <c r="G481" i="105"/>
  <c r="C482" i="105"/>
  <c r="E482" i="105"/>
  <c r="G482" i="105"/>
  <c r="C483" i="105"/>
  <c r="E483" i="105"/>
  <c r="G483" i="105"/>
  <c r="C484" i="105"/>
  <c r="E484" i="105"/>
  <c r="G484" i="105"/>
  <c r="C485" i="105"/>
  <c r="E485" i="105"/>
  <c r="G485" i="105"/>
  <c r="C486" i="105"/>
  <c r="E486" i="105"/>
  <c r="G486" i="105"/>
  <c r="C487" i="105"/>
  <c r="E487" i="105"/>
  <c r="G487" i="105"/>
  <c r="C488" i="105"/>
  <c r="E488" i="105"/>
  <c r="G488" i="105"/>
  <c r="C489" i="105"/>
  <c r="E489" i="105"/>
  <c r="G489" i="105"/>
  <c r="C490" i="105"/>
  <c r="E490" i="105"/>
  <c r="G490" i="105"/>
  <c r="C491" i="105"/>
  <c r="E491" i="105"/>
  <c r="G491" i="105"/>
  <c r="C492" i="105"/>
  <c r="E492" i="105"/>
  <c r="G492" i="105"/>
  <c r="C493" i="105"/>
  <c r="E493" i="105"/>
  <c r="G493" i="105"/>
  <c r="C494" i="105"/>
  <c r="E494" i="105"/>
  <c r="G494" i="105"/>
  <c r="C495" i="105"/>
  <c r="E495" i="105"/>
  <c r="G495" i="105"/>
  <c r="C496" i="105"/>
  <c r="E496" i="105"/>
  <c r="G496" i="105"/>
  <c r="C497" i="105"/>
  <c r="E497" i="105"/>
  <c r="G497" i="105"/>
  <c r="C498" i="105"/>
  <c r="E498" i="105"/>
  <c r="G498" i="105"/>
  <c r="C499" i="105"/>
  <c r="E499" i="105"/>
  <c r="G499" i="105"/>
  <c r="C500" i="105"/>
  <c r="E500" i="105"/>
  <c r="G500" i="105"/>
  <c r="C501" i="105"/>
  <c r="E501" i="105"/>
  <c r="G501" i="105"/>
  <c r="C502" i="105"/>
  <c r="E502" i="105"/>
  <c r="G502" i="105"/>
  <c r="C503" i="105"/>
  <c r="E503" i="105"/>
  <c r="G503" i="105"/>
  <c r="C504" i="105"/>
  <c r="E504" i="105"/>
  <c r="G504" i="105"/>
  <c r="C505" i="105"/>
  <c r="E505" i="105"/>
  <c r="G505" i="105"/>
  <c r="C506" i="105"/>
  <c r="E506" i="105"/>
  <c r="G506" i="105"/>
  <c r="C507" i="105"/>
  <c r="E507" i="105"/>
  <c r="G507" i="105"/>
  <c r="C508" i="105"/>
  <c r="E508" i="105"/>
  <c r="G508" i="105"/>
  <c r="C509" i="105"/>
  <c r="E509" i="105"/>
  <c r="G509" i="105"/>
  <c r="C510" i="105"/>
  <c r="E510" i="105"/>
  <c r="G510" i="105"/>
  <c r="C511" i="105"/>
  <c r="E511" i="105"/>
  <c r="G511" i="105"/>
  <c r="C512" i="105"/>
  <c r="E512" i="105"/>
  <c r="G512" i="105"/>
  <c r="C513" i="105"/>
  <c r="E513" i="105"/>
  <c r="G513" i="105"/>
  <c r="C514" i="105"/>
  <c r="E514" i="105"/>
  <c r="G514" i="105"/>
  <c r="C515" i="105"/>
  <c r="E515" i="105"/>
  <c r="G515" i="105"/>
  <c r="C516" i="105"/>
  <c r="E516" i="105"/>
  <c r="G516" i="105"/>
  <c r="C517" i="105"/>
  <c r="E517" i="105"/>
  <c r="G517" i="105"/>
  <c r="C518" i="105"/>
  <c r="E518" i="105"/>
  <c r="G518" i="105"/>
  <c r="C519" i="105"/>
  <c r="E519" i="105"/>
  <c r="G519" i="105"/>
  <c r="C520" i="105"/>
  <c r="E520" i="105"/>
  <c r="G520" i="105"/>
  <c r="C521" i="105"/>
  <c r="E521" i="105"/>
  <c r="G521" i="105"/>
  <c r="C522" i="105"/>
  <c r="E522" i="105"/>
  <c r="G522" i="105"/>
  <c r="C523" i="105"/>
  <c r="E523" i="105"/>
  <c r="G523" i="105"/>
  <c r="C524" i="105"/>
  <c r="E524" i="105"/>
  <c r="G524" i="105"/>
  <c r="C525" i="105"/>
  <c r="E525" i="105"/>
  <c r="G525" i="105"/>
  <c r="C526" i="105"/>
  <c r="E526" i="105"/>
  <c r="G526" i="105"/>
  <c r="C527" i="105"/>
  <c r="E527" i="105"/>
  <c r="G527" i="105"/>
  <c r="C528" i="105"/>
  <c r="E528" i="105"/>
  <c r="G528" i="105"/>
  <c r="C529" i="105"/>
  <c r="E529" i="105"/>
  <c r="G529" i="105"/>
  <c r="C530" i="105"/>
  <c r="E530" i="105"/>
  <c r="G530" i="105"/>
  <c r="C531" i="105"/>
  <c r="E531" i="105"/>
  <c r="G531" i="105"/>
  <c r="C532" i="105"/>
  <c r="E532" i="105"/>
  <c r="G532" i="105"/>
  <c r="C533" i="105"/>
  <c r="E533" i="105"/>
  <c r="G533" i="105"/>
  <c r="C534" i="105"/>
  <c r="E534" i="105"/>
  <c r="G534" i="105"/>
  <c r="H294" i="105"/>
  <c r="F294" i="105"/>
  <c r="AE287" i="105" s="1"/>
  <c r="D294" i="105"/>
  <c r="C23" i="105"/>
  <c r="E23" i="105"/>
  <c r="G23" i="105"/>
  <c r="C24" i="105"/>
  <c r="E24" i="105"/>
  <c r="G24" i="105"/>
  <c r="C18" i="105"/>
  <c r="E18" i="105"/>
  <c r="G18" i="105"/>
  <c r="C25" i="105"/>
  <c r="E25" i="105"/>
  <c r="G25" i="105"/>
  <c r="C11" i="105"/>
  <c r="E11" i="105"/>
  <c r="G11" i="105"/>
  <c r="C13" i="105"/>
  <c r="E13" i="105"/>
  <c r="G13" i="105"/>
  <c r="C30" i="105"/>
  <c r="E30" i="105"/>
  <c r="G30" i="105"/>
  <c r="C14" i="105"/>
  <c r="E14" i="105"/>
  <c r="G14" i="105"/>
  <c r="C26" i="105"/>
  <c r="E26" i="105"/>
  <c r="G26" i="105"/>
  <c r="C15" i="105"/>
  <c r="E15" i="105"/>
  <c r="G15" i="105"/>
  <c r="C12" i="105"/>
  <c r="E12" i="105"/>
  <c r="G12" i="105"/>
  <c r="C20" i="105"/>
  <c r="E20" i="105"/>
  <c r="G20" i="105"/>
  <c r="C27" i="105"/>
  <c r="E27" i="105"/>
  <c r="G27" i="105"/>
  <c r="C31" i="105"/>
  <c r="E31" i="105"/>
  <c r="G31" i="105"/>
  <c r="C32" i="105"/>
  <c r="E32" i="105"/>
  <c r="G32" i="105"/>
  <c r="C21" i="105"/>
  <c r="G21" i="105"/>
  <c r="E17" i="105"/>
  <c r="C28" i="105"/>
  <c r="G28" i="105"/>
  <c r="E29" i="105"/>
  <c r="C16" i="105"/>
  <c r="G16" i="105"/>
  <c r="E22" i="105"/>
  <c r="C33" i="105"/>
  <c r="G33" i="105"/>
  <c r="E34" i="105"/>
  <c r="C35" i="105"/>
  <c r="G35" i="105"/>
  <c r="D36" i="105"/>
  <c r="F36" i="105"/>
  <c r="H36" i="105"/>
  <c r="D37" i="105"/>
  <c r="F37" i="105"/>
  <c r="H37" i="105"/>
  <c r="D38" i="105"/>
  <c r="F38" i="105"/>
  <c r="H38" i="105"/>
  <c r="D39" i="105"/>
  <c r="F39" i="105"/>
  <c r="H39" i="105"/>
  <c r="D40" i="105"/>
  <c r="F40" i="105"/>
  <c r="H40" i="105"/>
  <c r="D41" i="105"/>
  <c r="F41" i="105"/>
  <c r="H41" i="105"/>
  <c r="D42" i="105"/>
  <c r="F42" i="105"/>
  <c r="H42" i="105"/>
  <c r="D43" i="105"/>
  <c r="F43" i="105"/>
  <c r="H43" i="105"/>
  <c r="D44" i="105"/>
  <c r="F44" i="105"/>
  <c r="H44" i="105"/>
  <c r="D45" i="105"/>
  <c r="F45" i="105"/>
  <c r="H45" i="105"/>
  <c r="D46" i="105"/>
  <c r="F46" i="105"/>
  <c r="H46" i="105"/>
  <c r="D47" i="105"/>
  <c r="F47" i="105"/>
  <c r="H47" i="105"/>
  <c r="D48" i="105"/>
  <c r="F48" i="105"/>
  <c r="H48" i="105"/>
  <c r="D49" i="105"/>
  <c r="F49" i="105"/>
  <c r="H49" i="105"/>
  <c r="D50" i="105"/>
  <c r="F50" i="105"/>
  <c r="H50" i="105"/>
  <c r="D51" i="105"/>
  <c r="F51" i="105"/>
  <c r="H51" i="105"/>
  <c r="D52" i="105"/>
  <c r="F52" i="105"/>
  <c r="H52" i="105"/>
  <c r="D53" i="105"/>
  <c r="F53" i="105"/>
  <c r="H53" i="105"/>
  <c r="D54" i="105"/>
  <c r="F54" i="105"/>
  <c r="H54" i="105"/>
  <c r="D55" i="105"/>
  <c r="F55" i="105"/>
  <c r="H55" i="105"/>
  <c r="D56" i="105"/>
  <c r="F56" i="105"/>
  <c r="H56" i="105"/>
  <c r="D57" i="105"/>
  <c r="F57" i="105"/>
  <c r="H57" i="105"/>
  <c r="D58" i="105"/>
  <c r="F58" i="105"/>
  <c r="H58" i="105"/>
  <c r="D59" i="105"/>
  <c r="F59" i="105"/>
  <c r="H59" i="105"/>
  <c r="D60" i="105"/>
  <c r="F60" i="105"/>
  <c r="H60" i="105"/>
  <c r="D61" i="105"/>
  <c r="F61" i="105"/>
  <c r="H61" i="105"/>
  <c r="D62" i="105"/>
  <c r="F62" i="105"/>
  <c r="H62" i="105"/>
  <c r="D63" i="105"/>
  <c r="F63" i="105"/>
  <c r="H63" i="105"/>
  <c r="D64" i="105"/>
  <c r="F64" i="105"/>
  <c r="H64" i="105"/>
  <c r="D65" i="105"/>
  <c r="F65" i="105"/>
  <c r="H65" i="105"/>
  <c r="D66" i="105"/>
  <c r="F66" i="105"/>
  <c r="H66" i="105"/>
  <c r="D67" i="105"/>
  <c r="F67" i="105"/>
  <c r="H67" i="105"/>
  <c r="D68" i="105"/>
  <c r="F68" i="105"/>
  <c r="H68" i="105"/>
  <c r="D69" i="105"/>
  <c r="F69" i="105"/>
  <c r="H69" i="105"/>
  <c r="D70" i="105"/>
  <c r="F70" i="105"/>
  <c r="H70" i="105"/>
  <c r="D71" i="105"/>
  <c r="F71" i="105"/>
  <c r="H71" i="105"/>
  <c r="D72" i="105"/>
  <c r="F72" i="105"/>
  <c r="H72" i="105"/>
  <c r="D73" i="105"/>
  <c r="F73" i="105"/>
  <c r="H73" i="105"/>
  <c r="D74" i="105"/>
  <c r="F74" i="105"/>
  <c r="H74" i="105"/>
  <c r="D75" i="105"/>
  <c r="F75" i="105"/>
  <c r="H75" i="105"/>
  <c r="D76" i="105"/>
  <c r="F76" i="105"/>
  <c r="H76" i="105"/>
  <c r="D77" i="105"/>
  <c r="F77" i="105"/>
  <c r="H77" i="105"/>
  <c r="D78" i="105"/>
  <c r="F78" i="105"/>
  <c r="H78" i="105"/>
  <c r="D79" i="105"/>
  <c r="F79" i="105"/>
  <c r="H79" i="105"/>
  <c r="D80" i="105"/>
  <c r="F80" i="105"/>
  <c r="H80" i="105"/>
  <c r="D81" i="105"/>
  <c r="F81" i="105"/>
  <c r="H81" i="105"/>
  <c r="D82" i="105"/>
  <c r="F82" i="105"/>
  <c r="H82" i="105"/>
  <c r="D83" i="105"/>
  <c r="F83" i="105"/>
  <c r="H83" i="105"/>
  <c r="D84" i="105"/>
  <c r="F84" i="105"/>
  <c r="H84" i="105"/>
  <c r="D85" i="105"/>
  <c r="F85" i="105"/>
  <c r="H85" i="105"/>
  <c r="D86" i="105"/>
  <c r="F86" i="105"/>
  <c r="H86" i="105"/>
  <c r="D87" i="105"/>
  <c r="F87" i="105"/>
  <c r="H87" i="105"/>
  <c r="D88" i="105"/>
  <c r="F88" i="105"/>
  <c r="H88" i="105"/>
  <c r="D89" i="105"/>
  <c r="F89" i="105"/>
  <c r="H89" i="105"/>
  <c r="D90" i="105"/>
  <c r="F90" i="105"/>
  <c r="H90" i="105"/>
  <c r="D91" i="105"/>
  <c r="F91" i="105"/>
  <c r="H91" i="105"/>
  <c r="D92" i="105"/>
  <c r="F92" i="105"/>
  <c r="H92" i="105"/>
  <c r="D93" i="105"/>
  <c r="F93" i="105"/>
  <c r="H93" i="105"/>
  <c r="D94" i="105"/>
  <c r="F94" i="105"/>
  <c r="H94" i="105"/>
  <c r="D95" i="105"/>
  <c r="F95" i="105"/>
  <c r="H95" i="105"/>
  <c r="D96" i="105"/>
  <c r="F96" i="105"/>
  <c r="H96" i="105"/>
  <c r="D97" i="105"/>
  <c r="F97" i="105"/>
  <c r="H97" i="105"/>
  <c r="D98" i="105"/>
  <c r="F98" i="105"/>
  <c r="H98" i="105"/>
  <c r="D99" i="105"/>
  <c r="F99" i="105"/>
  <c r="H99" i="105"/>
  <c r="D100" i="105"/>
  <c r="F100" i="105"/>
  <c r="H100" i="105"/>
  <c r="D101" i="105"/>
  <c r="F101" i="105"/>
  <c r="H101" i="105"/>
  <c r="D102" i="105"/>
  <c r="F102" i="105"/>
  <c r="H102" i="105"/>
  <c r="D103" i="105"/>
  <c r="F103" i="105"/>
  <c r="H103" i="105"/>
  <c r="D104" i="105"/>
  <c r="F104" i="105"/>
  <c r="H104" i="105"/>
  <c r="D105" i="105"/>
  <c r="F105" i="105"/>
  <c r="H105" i="105"/>
  <c r="D106" i="105"/>
  <c r="F106" i="105"/>
  <c r="H106" i="105"/>
  <c r="D107" i="105"/>
  <c r="F107" i="105"/>
  <c r="H107" i="105"/>
  <c r="D108" i="105"/>
  <c r="F108" i="105"/>
  <c r="H108" i="105"/>
  <c r="D109" i="105"/>
  <c r="F109" i="105"/>
  <c r="H109" i="105"/>
  <c r="D110" i="105"/>
  <c r="F110" i="105"/>
  <c r="H110" i="105"/>
  <c r="D111" i="105"/>
  <c r="F111" i="105"/>
  <c r="H111" i="105"/>
  <c r="D112" i="105"/>
  <c r="F112" i="105"/>
  <c r="H112" i="105"/>
  <c r="D113" i="105"/>
  <c r="F113" i="105"/>
  <c r="H113" i="105"/>
  <c r="D114" i="105"/>
  <c r="F114" i="105"/>
  <c r="H114" i="105"/>
  <c r="D115" i="105"/>
  <c r="F115" i="105"/>
  <c r="C116" i="105"/>
  <c r="E116" i="105"/>
  <c r="H116" i="105"/>
  <c r="D117" i="105"/>
  <c r="F117" i="105"/>
  <c r="C118" i="105"/>
  <c r="E118" i="105"/>
  <c r="H118" i="105"/>
  <c r="D119" i="105"/>
  <c r="F119" i="105"/>
  <c r="C120" i="105"/>
  <c r="E120" i="105"/>
  <c r="H120" i="105"/>
  <c r="D121" i="105"/>
  <c r="F121" i="105"/>
  <c r="C122" i="105"/>
  <c r="E122" i="105"/>
  <c r="H122" i="105"/>
  <c r="D123" i="105"/>
  <c r="F123" i="105"/>
  <c r="H123" i="105"/>
  <c r="D124" i="105"/>
  <c r="F124" i="105"/>
  <c r="H124" i="105"/>
  <c r="D125" i="105"/>
  <c r="F125" i="105"/>
  <c r="H125" i="105"/>
  <c r="D126" i="105"/>
  <c r="F126" i="105"/>
  <c r="H126" i="105"/>
  <c r="D127" i="105"/>
  <c r="F127" i="105"/>
  <c r="H127" i="105"/>
  <c r="D128" i="105"/>
  <c r="F128" i="105"/>
  <c r="H128" i="105"/>
  <c r="D129" i="105"/>
  <c r="F129" i="105"/>
  <c r="H129" i="105"/>
  <c r="D130" i="105"/>
  <c r="F130" i="105"/>
  <c r="H130" i="105"/>
  <c r="D131" i="105"/>
  <c r="F131" i="105"/>
  <c r="H131" i="105"/>
  <c r="D132" i="105"/>
  <c r="F132" i="105"/>
  <c r="H132" i="105"/>
  <c r="D133" i="105"/>
  <c r="F133" i="105"/>
  <c r="H133" i="105"/>
  <c r="D134" i="105"/>
  <c r="F134" i="105"/>
  <c r="H134" i="105"/>
  <c r="D135" i="105"/>
  <c r="F135" i="105"/>
  <c r="H135" i="105"/>
  <c r="D136" i="105"/>
  <c r="F136" i="105"/>
  <c r="H136" i="105"/>
  <c r="D137" i="105"/>
  <c r="F137" i="105"/>
  <c r="H137" i="105"/>
  <c r="D138" i="105"/>
  <c r="F138" i="105"/>
  <c r="H138" i="105"/>
  <c r="D139" i="105"/>
  <c r="F139" i="105"/>
  <c r="H139" i="105"/>
  <c r="D140" i="105"/>
  <c r="F140" i="105"/>
  <c r="H140" i="105"/>
  <c r="D141" i="105"/>
  <c r="F141" i="105"/>
  <c r="H141" i="105"/>
  <c r="D142" i="105"/>
  <c r="F142" i="105"/>
  <c r="H142" i="105"/>
  <c r="D143" i="105"/>
  <c r="F143" i="105"/>
  <c r="H143" i="105"/>
  <c r="D144" i="105"/>
  <c r="F144" i="105"/>
  <c r="H144" i="105"/>
  <c r="D145" i="105"/>
  <c r="F145" i="105"/>
  <c r="H145" i="105"/>
  <c r="D146" i="105"/>
  <c r="F146" i="105"/>
  <c r="H146" i="105"/>
  <c r="D147" i="105"/>
  <c r="F147" i="105"/>
  <c r="H147" i="105"/>
  <c r="D148" i="105"/>
  <c r="F148" i="105"/>
  <c r="H148" i="105"/>
  <c r="D149" i="105"/>
  <c r="F149" i="105"/>
  <c r="H149" i="105"/>
  <c r="D150" i="105"/>
  <c r="F150" i="105"/>
  <c r="H150" i="105"/>
  <c r="D151" i="105"/>
  <c r="F151" i="105"/>
  <c r="H151" i="105"/>
  <c r="D152" i="105"/>
  <c r="F152" i="105"/>
  <c r="H152" i="105"/>
  <c r="D153" i="105"/>
  <c r="F153" i="105"/>
  <c r="H153" i="105"/>
  <c r="D154" i="105"/>
  <c r="F154" i="105"/>
  <c r="H154" i="105"/>
  <c r="D155" i="105"/>
  <c r="F155" i="105"/>
  <c r="H155" i="105"/>
  <c r="D156" i="105"/>
  <c r="F156" i="105"/>
  <c r="H156" i="105"/>
  <c r="D157" i="105"/>
  <c r="F157" i="105"/>
  <c r="H157" i="105"/>
  <c r="D158" i="105"/>
  <c r="F158" i="105"/>
  <c r="H158" i="105"/>
  <c r="D159" i="105"/>
  <c r="F159" i="105"/>
  <c r="H159" i="105"/>
  <c r="D160" i="105"/>
  <c r="F160" i="105"/>
  <c r="H160" i="105"/>
  <c r="D161" i="105"/>
  <c r="F161" i="105"/>
  <c r="H161" i="105"/>
  <c r="D162" i="105"/>
  <c r="F162" i="105"/>
  <c r="H162" i="105"/>
  <c r="D163" i="105"/>
  <c r="F163" i="105"/>
  <c r="H163" i="105"/>
  <c r="D164" i="105"/>
  <c r="F164" i="105"/>
  <c r="H164" i="105"/>
  <c r="D165" i="105"/>
  <c r="F165" i="105"/>
  <c r="H165" i="105"/>
  <c r="D166" i="105"/>
  <c r="F166" i="105"/>
  <c r="H166" i="105"/>
  <c r="D167" i="105"/>
  <c r="F167" i="105"/>
  <c r="H167" i="105"/>
  <c r="D168" i="105"/>
  <c r="F168" i="105"/>
  <c r="H168" i="105"/>
  <c r="D169" i="105"/>
  <c r="F169" i="105"/>
  <c r="H169" i="105"/>
  <c r="D170" i="105"/>
  <c r="F170" i="105"/>
  <c r="H170" i="105"/>
  <c r="D171" i="105"/>
  <c r="F171" i="105"/>
  <c r="H171" i="105"/>
  <c r="D172" i="105"/>
  <c r="F172" i="105"/>
  <c r="H172" i="105"/>
  <c r="D173" i="105"/>
  <c r="F173" i="105"/>
  <c r="H173" i="105"/>
  <c r="D174" i="105"/>
  <c r="F174" i="105"/>
  <c r="H174" i="105"/>
  <c r="D175" i="105"/>
  <c r="F175" i="105"/>
  <c r="H175" i="105"/>
  <c r="D176" i="105"/>
  <c r="F176" i="105"/>
  <c r="H176" i="105"/>
  <c r="D177" i="105"/>
  <c r="F177" i="105"/>
  <c r="H177" i="105"/>
  <c r="D178" i="105"/>
  <c r="F178" i="105"/>
  <c r="H178" i="105"/>
  <c r="D179" i="105"/>
  <c r="F179" i="105"/>
  <c r="H179" i="105"/>
  <c r="D180" i="105"/>
  <c r="F180" i="105"/>
  <c r="H180" i="105"/>
  <c r="D181" i="105"/>
  <c r="F181" i="105"/>
  <c r="H181" i="105"/>
  <c r="D182" i="105"/>
  <c r="F182" i="105"/>
  <c r="H182" i="105"/>
  <c r="D183" i="105"/>
  <c r="F183" i="105"/>
  <c r="H183" i="105"/>
  <c r="D184" i="105"/>
  <c r="F184" i="105"/>
  <c r="H184" i="105"/>
  <c r="D185" i="105"/>
  <c r="F185" i="105"/>
  <c r="H185" i="105"/>
  <c r="D186" i="105"/>
  <c r="F186" i="105"/>
  <c r="H186" i="105"/>
  <c r="D187" i="105"/>
  <c r="F187" i="105"/>
  <c r="H187" i="105"/>
  <c r="D188" i="105"/>
  <c r="F188" i="105"/>
  <c r="H188" i="105"/>
  <c r="D189" i="105"/>
  <c r="F189" i="105"/>
  <c r="H189" i="105"/>
  <c r="D190" i="105"/>
  <c r="F190" i="105"/>
  <c r="H190" i="105"/>
  <c r="D191" i="105"/>
  <c r="F191" i="105"/>
  <c r="H191" i="105"/>
  <c r="D192" i="105"/>
  <c r="F192" i="105"/>
  <c r="H192" i="105"/>
  <c r="D193" i="105"/>
  <c r="F193" i="105"/>
  <c r="H193" i="105"/>
  <c r="D194" i="105"/>
  <c r="F194" i="105"/>
  <c r="H194" i="105"/>
  <c r="D195" i="105"/>
  <c r="F195" i="105"/>
  <c r="H195" i="105"/>
  <c r="D196" i="105"/>
  <c r="F196" i="105"/>
  <c r="H196" i="105"/>
  <c r="D197" i="105"/>
  <c r="F197" i="105"/>
  <c r="H197" i="105"/>
  <c r="D198" i="105"/>
  <c r="F198" i="105"/>
  <c r="H198" i="105"/>
  <c r="D199" i="105"/>
  <c r="F199" i="105"/>
  <c r="H199" i="105"/>
  <c r="D200" i="105"/>
  <c r="F200" i="105"/>
  <c r="H200" i="105"/>
  <c r="D201" i="105"/>
  <c r="F201" i="105"/>
  <c r="H201" i="105"/>
  <c r="D202" i="105"/>
  <c r="F202" i="105"/>
  <c r="H202" i="105"/>
  <c r="D203" i="105"/>
  <c r="F203" i="105"/>
  <c r="H203" i="105"/>
  <c r="D204" i="105"/>
  <c r="F204" i="105"/>
  <c r="H204" i="105"/>
  <c r="D205" i="105"/>
  <c r="F205" i="105"/>
  <c r="H205" i="105"/>
  <c r="D206" i="105"/>
  <c r="F206" i="105"/>
  <c r="H206" i="105"/>
  <c r="D207" i="105"/>
  <c r="F207" i="105"/>
  <c r="H207" i="105"/>
  <c r="D208" i="105"/>
  <c r="F208" i="105"/>
  <c r="H208" i="105"/>
  <c r="D209" i="105"/>
  <c r="F209" i="105"/>
  <c r="H209" i="105"/>
  <c r="D210" i="105"/>
  <c r="F210" i="105"/>
  <c r="H210" i="105"/>
  <c r="D211" i="105"/>
  <c r="F211" i="105"/>
  <c r="H211" i="105"/>
  <c r="D212" i="105"/>
  <c r="F212" i="105"/>
  <c r="H212" i="105"/>
  <c r="D213" i="105"/>
  <c r="F213" i="105"/>
  <c r="H213" i="105"/>
  <c r="D214" i="105"/>
  <c r="F214" i="105"/>
  <c r="H214" i="105"/>
  <c r="D215" i="105"/>
  <c r="F215" i="105"/>
  <c r="H215" i="105"/>
  <c r="D216" i="105"/>
  <c r="F216" i="105"/>
  <c r="H216" i="105"/>
  <c r="D217" i="105"/>
  <c r="F217" i="105"/>
  <c r="H217" i="105"/>
  <c r="D218" i="105"/>
  <c r="F218" i="105"/>
  <c r="H218" i="105"/>
  <c r="D219" i="105"/>
  <c r="F219" i="105"/>
  <c r="H219" i="105"/>
  <c r="D220" i="105"/>
  <c r="F220" i="105"/>
  <c r="H220" i="105"/>
  <c r="D221" i="105"/>
  <c r="F221" i="105"/>
  <c r="H221" i="105"/>
  <c r="D222" i="105"/>
  <c r="F222" i="105"/>
  <c r="H222" i="105"/>
  <c r="D223" i="105"/>
  <c r="F223" i="105"/>
  <c r="H223" i="105"/>
  <c r="D224" i="105"/>
  <c r="F224" i="105"/>
  <c r="H224" i="105"/>
  <c r="D225" i="105"/>
  <c r="F225" i="105"/>
  <c r="H225" i="105"/>
  <c r="D226" i="105"/>
  <c r="F226" i="105"/>
  <c r="H226" i="105"/>
  <c r="D227" i="105"/>
  <c r="F227" i="105"/>
  <c r="H227" i="105"/>
  <c r="D228" i="105"/>
  <c r="F228" i="105"/>
  <c r="H228" i="105"/>
  <c r="D229" i="105"/>
  <c r="F229" i="105"/>
  <c r="H229" i="105"/>
  <c r="D230" i="105"/>
  <c r="F230" i="105"/>
  <c r="H230" i="105"/>
  <c r="D231" i="105"/>
  <c r="F231" i="105"/>
  <c r="H231" i="105"/>
  <c r="D232" i="105"/>
  <c r="F232" i="105"/>
  <c r="H232" i="105"/>
  <c r="D233" i="105"/>
  <c r="F233" i="105"/>
  <c r="H233" i="105"/>
  <c r="D234" i="105"/>
  <c r="F234" i="105"/>
  <c r="H234" i="105"/>
  <c r="D235" i="105"/>
  <c r="F235" i="105"/>
  <c r="AE235" i="105" s="1"/>
  <c r="H235" i="105"/>
  <c r="D236" i="105"/>
  <c r="F236" i="105"/>
  <c r="AE236" i="105" s="1"/>
  <c r="H236" i="105"/>
  <c r="D237" i="105"/>
  <c r="F237" i="105"/>
  <c r="AE237" i="105" s="1"/>
  <c r="H237" i="105"/>
  <c r="D238" i="105"/>
  <c r="F238" i="105"/>
  <c r="AE238" i="105" s="1"/>
  <c r="H238" i="105"/>
  <c r="D239" i="105"/>
  <c r="F239" i="105"/>
  <c r="AE239" i="105" s="1"/>
  <c r="H239" i="105"/>
  <c r="D240" i="105"/>
  <c r="F240" i="105"/>
  <c r="AE240" i="105" s="1"/>
  <c r="H240" i="105"/>
  <c r="D241" i="105"/>
  <c r="F241" i="105"/>
  <c r="AE241" i="105" s="1"/>
  <c r="H241" i="105"/>
  <c r="D242" i="105"/>
  <c r="F242" i="105"/>
  <c r="H242" i="105"/>
  <c r="D243" i="105"/>
  <c r="F243" i="105"/>
  <c r="H243" i="105"/>
  <c r="D244" i="105"/>
  <c r="F244" i="105"/>
  <c r="AE244" i="105" s="1"/>
  <c r="H244" i="105"/>
  <c r="D245" i="105"/>
  <c r="F245" i="105"/>
  <c r="H245" i="105"/>
  <c r="D246" i="105"/>
  <c r="F246" i="105"/>
  <c r="AE246" i="105" s="1"/>
  <c r="H246" i="105"/>
  <c r="D247" i="105"/>
  <c r="F247" i="105"/>
  <c r="H247" i="105"/>
  <c r="D248" i="105"/>
  <c r="F248" i="105"/>
  <c r="H248" i="105"/>
  <c r="D249" i="105"/>
  <c r="F249" i="105"/>
  <c r="AE249" i="105" s="1"/>
  <c r="H249" i="105"/>
  <c r="D250" i="105"/>
  <c r="F250" i="105"/>
  <c r="AE250" i="105" s="1"/>
  <c r="H250" i="105"/>
  <c r="D251" i="105"/>
  <c r="F251" i="105"/>
  <c r="AE251" i="105" s="1"/>
  <c r="H251" i="105"/>
  <c r="D252" i="105"/>
  <c r="F252" i="105"/>
  <c r="AE252" i="105" s="1"/>
  <c r="H252" i="105"/>
  <c r="D253" i="105"/>
  <c r="F253" i="105"/>
  <c r="AE253" i="105" s="1"/>
  <c r="H253" i="105"/>
  <c r="D254" i="105"/>
  <c r="F254" i="105"/>
  <c r="H254" i="105"/>
  <c r="D255" i="105"/>
  <c r="F255" i="105"/>
  <c r="H255" i="105"/>
  <c r="D256" i="105"/>
  <c r="F256" i="105"/>
  <c r="H256" i="105"/>
  <c r="D257" i="105"/>
  <c r="F257" i="105"/>
  <c r="H257" i="105"/>
  <c r="D258" i="105"/>
  <c r="F258" i="105"/>
  <c r="H258" i="105"/>
  <c r="G19" i="105"/>
  <c r="E19" i="105"/>
  <c r="C19" i="105"/>
  <c r="B25" i="46"/>
  <c r="L25" i="46" s="1"/>
  <c r="D25" i="46"/>
  <c r="C26" i="46"/>
  <c r="B27" i="46"/>
  <c r="E27" i="46" s="1"/>
  <c r="D27" i="46"/>
  <c r="C28" i="46"/>
  <c r="B29" i="46"/>
  <c r="D29" i="46"/>
  <c r="C30" i="46"/>
  <c r="B31" i="46"/>
  <c r="E31" i="46" s="1"/>
  <c r="D31" i="46"/>
  <c r="C32" i="46"/>
  <c r="B33" i="46"/>
  <c r="L33" i="46" s="1"/>
  <c r="D33" i="46"/>
  <c r="C34" i="46"/>
  <c r="B35" i="46"/>
  <c r="E35" i="46" s="1"/>
  <c r="D35" i="46"/>
  <c r="C36" i="46"/>
  <c r="B37" i="46"/>
  <c r="D37" i="46"/>
  <c r="C38" i="46"/>
  <c r="B39" i="46"/>
  <c r="E39" i="46" s="1"/>
  <c r="D39" i="46"/>
  <c r="C40" i="46"/>
  <c r="B41" i="46"/>
  <c r="H41" i="46" s="1"/>
  <c r="D41" i="46"/>
  <c r="E21" i="105"/>
  <c r="C17" i="105"/>
  <c r="G17" i="105"/>
  <c r="E28" i="105"/>
  <c r="C29" i="105"/>
  <c r="G29" i="105"/>
  <c r="E16" i="105"/>
  <c r="C22" i="105"/>
  <c r="G22" i="105"/>
  <c r="E33" i="105"/>
  <c r="C34" i="105"/>
  <c r="G34" i="105"/>
  <c r="E35" i="105"/>
  <c r="C36" i="105"/>
  <c r="E36" i="105"/>
  <c r="G36" i="105"/>
  <c r="C37" i="105"/>
  <c r="E37" i="105"/>
  <c r="G37" i="105"/>
  <c r="C38" i="105"/>
  <c r="E38" i="105"/>
  <c r="G38" i="105"/>
  <c r="C39" i="105"/>
  <c r="E39" i="105"/>
  <c r="G39" i="105"/>
  <c r="C40" i="105"/>
  <c r="E40" i="105"/>
  <c r="G40" i="105"/>
  <c r="C41" i="105"/>
  <c r="E41" i="105"/>
  <c r="G41" i="105"/>
  <c r="C42" i="105"/>
  <c r="E42" i="105"/>
  <c r="G42" i="105"/>
  <c r="C43" i="105"/>
  <c r="E43" i="105"/>
  <c r="G43" i="105"/>
  <c r="C44" i="105"/>
  <c r="E44" i="105"/>
  <c r="G44" i="105"/>
  <c r="C45" i="105"/>
  <c r="E45" i="105"/>
  <c r="G45" i="105"/>
  <c r="C46" i="105"/>
  <c r="E46" i="105"/>
  <c r="G46" i="105"/>
  <c r="C47" i="105"/>
  <c r="E47" i="105"/>
  <c r="G47" i="105"/>
  <c r="C48" i="105"/>
  <c r="E48" i="105"/>
  <c r="G48" i="105"/>
  <c r="C49" i="105"/>
  <c r="E49" i="105"/>
  <c r="G49" i="105"/>
  <c r="C50" i="105"/>
  <c r="E50" i="105"/>
  <c r="G50" i="105"/>
  <c r="C51" i="105"/>
  <c r="E51" i="105"/>
  <c r="G51" i="105"/>
  <c r="C52" i="105"/>
  <c r="E52" i="105"/>
  <c r="G52" i="105"/>
  <c r="C53" i="105"/>
  <c r="E53" i="105"/>
  <c r="G53" i="105"/>
  <c r="C54" i="105"/>
  <c r="E54" i="105"/>
  <c r="G54" i="105"/>
  <c r="C55" i="105"/>
  <c r="E55" i="105"/>
  <c r="G55" i="105"/>
  <c r="C56" i="105"/>
  <c r="E56" i="105"/>
  <c r="G56" i="105"/>
  <c r="C57" i="105"/>
  <c r="E57" i="105"/>
  <c r="G57" i="105"/>
  <c r="C58" i="105"/>
  <c r="E58" i="105"/>
  <c r="G58" i="105"/>
  <c r="C59" i="105"/>
  <c r="E59" i="105"/>
  <c r="G59" i="105"/>
  <c r="C60" i="105"/>
  <c r="E60" i="105"/>
  <c r="G60" i="105"/>
  <c r="C61" i="105"/>
  <c r="E61" i="105"/>
  <c r="G61" i="105"/>
  <c r="C62" i="105"/>
  <c r="E62" i="105"/>
  <c r="G62" i="105"/>
  <c r="C63" i="105"/>
  <c r="E63" i="105"/>
  <c r="G63" i="105"/>
  <c r="C64" i="105"/>
  <c r="E64" i="105"/>
  <c r="G64" i="105"/>
  <c r="C65" i="105"/>
  <c r="E65" i="105"/>
  <c r="G65" i="105"/>
  <c r="C66" i="105"/>
  <c r="E66" i="105"/>
  <c r="G66" i="105"/>
  <c r="C67" i="105"/>
  <c r="E67" i="105"/>
  <c r="G67" i="105"/>
  <c r="C68" i="105"/>
  <c r="E68" i="105"/>
  <c r="G68" i="105"/>
  <c r="C69" i="105"/>
  <c r="E69" i="105"/>
  <c r="G69" i="105"/>
  <c r="C70" i="105"/>
  <c r="E70" i="105"/>
  <c r="G70" i="105"/>
  <c r="C71" i="105"/>
  <c r="E71" i="105"/>
  <c r="G71" i="105"/>
  <c r="C72" i="105"/>
  <c r="E72" i="105"/>
  <c r="G72" i="105"/>
  <c r="C73" i="105"/>
  <c r="E73" i="105"/>
  <c r="G73" i="105"/>
  <c r="C74" i="105"/>
  <c r="E74" i="105"/>
  <c r="G74" i="105"/>
  <c r="C75" i="105"/>
  <c r="E75" i="105"/>
  <c r="G75" i="105"/>
  <c r="C76" i="105"/>
  <c r="E76" i="105"/>
  <c r="G76" i="105"/>
  <c r="C77" i="105"/>
  <c r="E77" i="105"/>
  <c r="G77" i="105"/>
  <c r="C78" i="105"/>
  <c r="E78" i="105"/>
  <c r="G78" i="105"/>
  <c r="C79" i="105"/>
  <c r="E79" i="105"/>
  <c r="G79" i="105"/>
  <c r="C80" i="105"/>
  <c r="E80" i="105"/>
  <c r="G80" i="105"/>
  <c r="C81" i="105"/>
  <c r="E81" i="105"/>
  <c r="G81" i="105"/>
  <c r="C82" i="105"/>
  <c r="E82" i="105"/>
  <c r="G82" i="105"/>
  <c r="C83" i="105"/>
  <c r="E83" i="105"/>
  <c r="G83" i="105"/>
  <c r="C84" i="105"/>
  <c r="E84" i="105"/>
  <c r="G84" i="105"/>
  <c r="C85" i="105"/>
  <c r="E85" i="105"/>
  <c r="G85" i="105"/>
  <c r="C86" i="105"/>
  <c r="E86" i="105"/>
  <c r="G86" i="105"/>
  <c r="C87" i="105"/>
  <c r="E87" i="105"/>
  <c r="G87" i="105"/>
  <c r="C88" i="105"/>
  <c r="E88" i="105"/>
  <c r="G88" i="105"/>
  <c r="C89" i="105"/>
  <c r="E89" i="105"/>
  <c r="G89" i="105"/>
  <c r="C90" i="105"/>
  <c r="E90" i="105"/>
  <c r="G90" i="105"/>
  <c r="C91" i="105"/>
  <c r="E91" i="105"/>
  <c r="G91" i="105"/>
  <c r="C92" i="105"/>
  <c r="E92" i="105"/>
  <c r="G92" i="105"/>
  <c r="C93" i="105"/>
  <c r="E93" i="105"/>
  <c r="G93" i="105"/>
  <c r="C94" i="105"/>
  <c r="E94" i="105"/>
  <c r="G94" i="105"/>
  <c r="C95" i="105"/>
  <c r="E95" i="105"/>
  <c r="G95" i="105"/>
  <c r="C96" i="105"/>
  <c r="E96" i="105"/>
  <c r="G96" i="105"/>
  <c r="C97" i="105"/>
  <c r="E97" i="105"/>
  <c r="G97" i="105"/>
  <c r="C98" i="105"/>
  <c r="E98" i="105"/>
  <c r="G98" i="105"/>
  <c r="C99" i="105"/>
  <c r="E99" i="105"/>
  <c r="G99" i="105"/>
  <c r="C100" i="105"/>
  <c r="E100" i="105"/>
  <c r="G100" i="105"/>
  <c r="C101" i="105"/>
  <c r="E101" i="105"/>
  <c r="G101" i="105"/>
  <c r="C102" i="105"/>
  <c r="E102" i="105"/>
  <c r="G102" i="105"/>
  <c r="C103" i="105"/>
  <c r="E103" i="105"/>
  <c r="G103" i="105"/>
  <c r="C104" i="105"/>
  <c r="E104" i="105"/>
  <c r="G104" i="105"/>
  <c r="C105" i="105"/>
  <c r="E105" i="105"/>
  <c r="G105" i="105"/>
  <c r="C106" i="105"/>
  <c r="E106" i="105"/>
  <c r="G106" i="105"/>
  <c r="C107" i="105"/>
  <c r="E107" i="105"/>
  <c r="G107" i="105"/>
  <c r="C108" i="105"/>
  <c r="E108" i="105"/>
  <c r="G108" i="105"/>
  <c r="C109" i="105"/>
  <c r="E109" i="105"/>
  <c r="G109" i="105"/>
  <c r="C110" i="105"/>
  <c r="E110" i="105"/>
  <c r="G110" i="105"/>
  <c r="C111" i="105"/>
  <c r="E111" i="105"/>
  <c r="G111" i="105"/>
  <c r="C112" i="105"/>
  <c r="E112" i="105"/>
  <c r="G112" i="105"/>
  <c r="C113" i="105"/>
  <c r="E113" i="105"/>
  <c r="G113" i="105"/>
  <c r="C114" i="105"/>
  <c r="E114" i="105"/>
  <c r="G114" i="105"/>
  <c r="C115" i="105"/>
  <c r="E115" i="105"/>
  <c r="H115" i="105"/>
  <c r="D116" i="105"/>
  <c r="F116" i="105"/>
  <c r="C117" i="105"/>
  <c r="E117" i="105"/>
  <c r="H117" i="105"/>
  <c r="D118" i="105"/>
  <c r="F118" i="105"/>
  <c r="AE118" i="105" s="1"/>
  <c r="C119" i="105"/>
  <c r="E119" i="105"/>
  <c r="H119" i="105"/>
  <c r="D120" i="105"/>
  <c r="F120" i="105"/>
  <c r="C121" i="105"/>
  <c r="E121" i="105"/>
  <c r="H121" i="105"/>
  <c r="D122" i="105"/>
  <c r="F122" i="105"/>
  <c r="AE122" i="105" s="1"/>
  <c r="C123" i="105"/>
  <c r="E123" i="105"/>
  <c r="G123" i="105"/>
  <c r="C124" i="105"/>
  <c r="E124" i="105"/>
  <c r="G124" i="105"/>
  <c r="C125" i="105"/>
  <c r="E125" i="105"/>
  <c r="G125" i="105"/>
  <c r="C126" i="105"/>
  <c r="E126" i="105"/>
  <c r="G126" i="105"/>
  <c r="C127" i="105"/>
  <c r="E127" i="105"/>
  <c r="G127" i="105"/>
  <c r="C128" i="105"/>
  <c r="E128" i="105"/>
  <c r="G128" i="105"/>
  <c r="C129" i="105"/>
  <c r="E129" i="105"/>
  <c r="G129" i="105"/>
  <c r="C130" i="105"/>
  <c r="E130" i="105"/>
  <c r="G130" i="105"/>
  <c r="C131" i="105"/>
  <c r="E131" i="105"/>
  <c r="G131" i="105"/>
  <c r="C132" i="105"/>
  <c r="E132" i="105"/>
  <c r="G132" i="105"/>
  <c r="C133" i="105"/>
  <c r="E133" i="105"/>
  <c r="G133" i="105"/>
  <c r="C134" i="105"/>
  <c r="E134" i="105"/>
  <c r="G134" i="105"/>
  <c r="C135" i="105"/>
  <c r="E135" i="105"/>
  <c r="G135" i="105"/>
  <c r="C136" i="105"/>
  <c r="E136" i="105"/>
  <c r="G136" i="105"/>
  <c r="C137" i="105"/>
  <c r="E137" i="105"/>
  <c r="G137" i="105"/>
  <c r="C138" i="105"/>
  <c r="E138" i="105"/>
  <c r="G138" i="105"/>
  <c r="C139" i="105"/>
  <c r="E139" i="105"/>
  <c r="G139" i="105"/>
  <c r="C140" i="105"/>
  <c r="E140" i="105"/>
  <c r="G140" i="105"/>
  <c r="C141" i="105"/>
  <c r="E141" i="105"/>
  <c r="G141" i="105"/>
  <c r="C142" i="105"/>
  <c r="E142" i="105"/>
  <c r="G142" i="105"/>
  <c r="C143" i="105"/>
  <c r="E143" i="105"/>
  <c r="G143" i="105"/>
  <c r="C144" i="105"/>
  <c r="E144" i="105"/>
  <c r="G144" i="105"/>
  <c r="C145" i="105"/>
  <c r="E145" i="105"/>
  <c r="G145" i="105"/>
  <c r="C146" i="105"/>
  <c r="E146" i="105"/>
  <c r="G146" i="105"/>
  <c r="C147" i="105"/>
  <c r="E147" i="105"/>
  <c r="G147" i="105"/>
  <c r="C148" i="105"/>
  <c r="E148" i="105"/>
  <c r="G148" i="105"/>
  <c r="C149" i="105"/>
  <c r="E149" i="105"/>
  <c r="G149" i="105"/>
  <c r="C150" i="105"/>
  <c r="E150" i="105"/>
  <c r="G150" i="105"/>
  <c r="C151" i="105"/>
  <c r="E151" i="105"/>
  <c r="G151" i="105"/>
  <c r="C152" i="105"/>
  <c r="E152" i="105"/>
  <c r="G152" i="105"/>
  <c r="C153" i="105"/>
  <c r="E153" i="105"/>
  <c r="G153" i="105"/>
  <c r="C154" i="105"/>
  <c r="E154" i="105"/>
  <c r="G154" i="105"/>
  <c r="C155" i="105"/>
  <c r="E155" i="105"/>
  <c r="G155" i="105"/>
  <c r="C156" i="105"/>
  <c r="E156" i="105"/>
  <c r="G156" i="105"/>
  <c r="C157" i="105"/>
  <c r="E157" i="105"/>
  <c r="G157" i="105"/>
  <c r="C158" i="105"/>
  <c r="E158" i="105"/>
  <c r="G158" i="105"/>
  <c r="C159" i="105"/>
  <c r="E159" i="105"/>
  <c r="G159" i="105"/>
  <c r="C160" i="105"/>
  <c r="E160" i="105"/>
  <c r="G160" i="105"/>
  <c r="C161" i="105"/>
  <c r="E161" i="105"/>
  <c r="G161" i="105"/>
  <c r="C162" i="105"/>
  <c r="E162" i="105"/>
  <c r="G162" i="105"/>
  <c r="C163" i="105"/>
  <c r="E163" i="105"/>
  <c r="G163" i="105"/>
  <c r="C164" i="105"/>
  <c r="E164" i="105"/>
  <c r="G164" i="105"/>
  <c r="C165" i="105"/>
  <c r="E165" i="105"/>
  <c r="G165" i="105"/>
  <c r="C166" i="105"/>
  <c r="E166" i="105"/>
  <c r="G166" i="105"/>
  <c r="C167" i="105"/>
  <c r="E167" i="105"/>
  <c r="G167" i="105"/>
  <c r="C168" i="105"/>
  <c r="E168" i="105"/>
  <c r="G168" i="105"/>
  <c r="C169" i="105"/>
  <c r="E169" i="105"/>
  <c r="G169" i="105"/>
  <c r="C170" i="105"/>
  <c r="E170" i="105"/>
  <c r="G170" i="105"/>
  <c r="C171" i="105"/>
  <c r="E171" i="105"/>
  <c r="G171" i="105"/>
  <c r="C172" i="105"/>
  <c r="E172" i="105"/>
  <c r="G172" i="105"/>
  <c r="C173" i="105"/>
  <c r="E173" i="105"/>
  <c r="G173" i="105"/>
  <c r="C174" i="105"/>
  <c r="E174" i="105"/>
  <c r="G174" i="105"/>
  <c r="C175" i="105"/>
  <c r="E175" i="105"/>
  <c r="G175" i="105"/>
  <c r="C176" i="105"/>
  <c r="E176" i="105"/>
  <c r="G176" i="105"/>
  <c r="C177" i="105"/>
  <c r="E177" i="105"/>
  <c r="G177" i="105"/>
  <c r="C178" i="105"/>
  <c r="E178" i="105"/>
  <c r="G178" i="105"/>
  <c r="C179" i="105"/>
  <c r="E179" i="105"/>
  <c r="G179" i="105"/>
  <c r="C180" i="105"/>
  <c r="E180" i="105"/>
  <c r="G180" i="105"/>
  <c r="C181" i="105"/>
  <c r="E181" i="105"/>
  <c r="G181" i="105"/>
  <c r="C182" i="105"/>
  <c r="E182" i="105"/>
  <c r="G182" i="105"/>
  <c r="C183" i="105"/>
  <c r="E183" i="105"/>
  <c r="G183" i="105"/>
  <c r="C184" i="105"/>
  <c r="E184" i="105"/>
  <c r="G184" i="105"/>
  <c r="C185" i="105"/>
  <c r="E185" i="105"/>
  <c r="G185" i="105"/>
  <c r="C186" i="105"/>
  <c r="E186" i="105"/>
  <c r="G186" i="105"/>
  <c r="C187" i="105"/>
  <c r="E187" i="105"/>
  <c r="G187" i="105"/>
  <c r="C188" i="105"/>
  <c r="E188" i="105"/>
  <c r="G188" i="105"/>
  <c r="C189" i="105"/>
  <c r="E189" i="105"/>
  <c r="G189" i="105"/>
  <c r="C190" i="105"/>
  <c r="E190" i="105"/>
  <c r="G190" i="105"/>
  <c r="C191" i="105"/>
  <c r="E191" i="105"/>
  <c r="G191" i="105"/>
  <c r="C192" i="105"/>
  <c r="E192" i="105"/>
  <c r="G192" i="105"/>
  <c r="C193" i="105"/>
  <c r="E193" i="105"/>
  <c r="G193" i="105"/>
  <c r="C194" i="105"/>
  <c r="E194" i="105"/>
  <c r="G194" i="105"/>
  <c r="C195" i="105"/>
  <c r="E195" i="105"/>
  <c r="G195" i="105"/>
  <c r="C196" i="105"/>
  <c r="E196" i="105"/>
  <c r="G196" i="105"/>
  <c r="C197" i="105"/>
  <c r="E197" i="105"/>
  <c r="G197" i="105"/>
  <c r="C198" i="105"/>
  <c r="E198" i="105"/>
  <c r="G198" i="105"/>
  <c r="C199" i="105"/>
  <c r="E199" i="105"/>
  <c r="G199" i="105"/>
  <c r="C200" i="105"/>
  <c r="E200" i="105"/>
  <c r="G200" i="105"/>
  <c r="C201" i="105"/>
  <c r="E201" i="105"/>
  <c r="G201" i="105"/>
  <c r="C202" i="105"/>
  <c r="E202" i="105"/>
  <c r="G202" i="105"/>
  <c r="C203" i="105"/>
  <c r="E203" i="105"/>
  <c r="G203" i="105"/>
  <c r="C204" i="105"/>
  <c r="E204" i="105"/>
  <c r="G204" i="105"/>
  <c r="C205" i="105"/>
  <c r="E205" i="105"/>
  <c r="G205" i="105"/>
  <c r="C206" i="105"/>
  <c r="E206" i="105"/>
  <c r="G206" i="105"/>
  <c r="C207" i="105"/>
  <c r="E207" i="105"/>
  <c r="G207" i="105"/>
  <c r="C208" i="105"/>
  <c r="E208" i="105"/>
  <c r="G208" i="105"/>
  <c r="C209" i="105"/>
  <c r="E209" i="105"/>
  <c r="G209" i="105"/>
  <c r="C210" i="105"/>
  <c r="E210" i="105"/>
  <c r="G210" i="105"/>
  <c r="C211" i="105"/>
  <c r="E211" i="105"/>
  <c r="G211" i="105"/>
  <c r="C212" i="105"/>
  <c r="E212" i="105"/>
  <c r="G212" i="105"/>
  <c r="C213" i="105"/>
  <c r="E213" i="105"/>
  <c r="G213" i="105"/>
  <c r="C214" i="105"/>
  <c r="E214" i="105"/>
  <c r="G214" i="105"/>
  <c r="C215" i="105"/>
  <c r="E215" i="105"/>
  <c r="G215" i="105"/>
  <c r="C216" i="105"/>
  <c r="E216" i="105"/>
  <c r="G216" i="105"/>
  <c r="C217" i="105"/>
  <c r="E217" i="105"/>
  <c r="G217" i="105"/>
  <c r="C218" i="105"/>
  <c r="E218" i="105"/>
  <c r="G218" i="105"/>
  <c r="C219" i="105"/>
  <c r="E219" i="105"/>
  <c r="G219" i="105"/>
  <c r="C220" i="105"/>
  <c r="E220" i="105"/>
  <c r="G220" i="105"/>
  <c r="C221" i="105"/>
  <c r="E221" i="105"/>
  <c r="G221" i="105"/>
  <c r="C222" i="105"/>
  <c r="E222" i="105"/>
  <c r="G222" i="105"/>
  <c r="C223" i="105"/>
  <c r="E223" i="105"/>
  <c r="G223" i="105"/>
  <c r="C224" i="105"/>
  <c r="E224" i="105"/>
  <c r="G224" i="105"/>
  <c r="C225" i="105"/>
  <c r="E225" i="105"/>
  <c r="G225" i="105"/>
  <c r="C226" i="105"/>
  <c r="E226" i="105"/>
  <c r="G226" i="105"/>
  <c r="C227" i="105"/>
  <c r="E227" i="105"/>
  <c r="G227" i="105"/>
  <c r="C228" i="105"/>
  <c r="E228" i="105"/>
  <c r="G228" i="105"/>
  <c r="C229" i="105"/>
  <c r="E229" i="105"/>
  <c r="G229" i="105"/>
  <c r="C230" i="105"/>
  <c r="E230" i="105"/>
  <c r="G230" i="105"/>
  <c r="C231" i="105"/>
  <c r="E231" i="105"/>
  <c r="G231" i="105"/>
  <c r="C232" i="105"/>
  <c r="E232" i="105"/>
  <c r="G232" i="105"/>
  <c r="C233" i="105"/>
  <c r="E233" i="105"/>
  <c r="G233" i="105"/>
  <c r="C234" i="105"/>
  <c r="E234" i="105"/>
  <c r="G234" i="105"/>
  <c r="C235" i="105"/>
  <c r="E235" i="105"/>
  <c r="G235" i="105"/>
  <c r="C236" i="105"/>
  <c r="E236" i="105"/>
  <c r="G236" i="105"/>
  <c r="C237" i="105"/>
  <c r="E237" i="105"/>
  <c r="G237" i="105"/>
  <c r="C238" i="105"/>
  <c r="E238" i="105"/>
  <c r="G238" i="105"/>
  <c r="C239" i="105"/>
  <c r="E239" i="105"/>
  <c r="G239" i="105"/>
  <c r="C240" i="105"/>
  <c r="E240" i="105"/>
  <c r="G240" i="105"/>
  <c r="C241" i="105"/>
  <c r="E241" i="105"/>
  <c r="G241" i="105"/>
  <c r="C242" i="105"/>
  <c r="E242" i="105"/>
  <c r="G242" i="105"/>
  <c r="C243" i="105"/>
  <c r="E243" i="105"/>
  <c r="G243" i="105"/>
  <c r="C244" i="105"/>
  <c r="E244" i="105"/>
  <c r="G244" i="105"/>
  <c r="C245" i="105"/>
  <c r="E245" i="105"/>
  <c r="G245" i="105"/>
  <c r="C246" i="105"/>
  <c r="E246" i="105"/>
  <c r="G246" i="105"/>
  <c r="C247" i="105"/>
  <c r="E247" i="105"/>
  <c r="G247" i="105"/>
  <c r="C248" i="105"/>
  <c r="E248" i="105"/>
  <c r="G248" i="105"/>
  <c r="C249" i="105"/>
  <c r="E249" i="105"/>
  <c r="G249" i="105"/>
  <c r="C250" i="105"/>
  <c r="E250" i="105"/>
  <c r="G250" i="105"/>
  <c r="C251" i="105"/>
  <c r="E251" i="105"/>
  <c r="G251" i="105"/>
  <c r="C252" i="105"/>
  <c r="E252" i="105"/>
  <c r="G252" i="105"/>
  <c r="C253" i="105"/>
  <c r="E253" i="105"/>
  <c r="G253" i="105"/>
  <c r="C254" i="105"/>
  <c r="E254" i="105"/>
  <c r="G254" i="105"/>
  <c r="C255" i="105"/>
  <c r="E255" i="105"/>
  <c r="G255" i="105"/>
  <c r="C256" i="105"/>
  <c r="E256" i="105"/>
  <c r="G256" i="105"/>
  <c r="C257" i="105"/>
  <c r="E257" i="105"/>
  <c r="G257" i="105"/>
  <c r="C258" i="105"/>
  <c r="E258" i="105"/>
  <c r="G258" i="105"/>
  <c r="H19" i="105"/>
  <c r="F19" i="105"/>
  <c r="AE11" i="105" s="1"/>
  <c r="D19" i="105"/>
  <c r="C25" i="46"/>
  <c r="B26" i="46"/>
  <c r="F26" i="46" s="1"/>
  <c r="D26" i="46"/>
  <c r="C27" i="46"/>
  <c r="B28" i="46"/>
  <c r="E28" i="46" s="1"/>
  <c r="D28" i="46"/>
  <c r="C29" i="46"/>
  <c r="B30" i="46"/>
  <c r="D30" i="46"/>
  <c r="C31" i="46"/>
  <c r="B32" i="46"/>
  <c r="E32" i="46" s="1"/>
  <c r="D32" i="46"/>
  <c r="C33" i="46"/>
  <c r="B34" i="46"/>
  <c r="H34" i="46" s="1"/>
  <c r="D34" i="46"/>
  <c r="C35" i="46"/>
  <c r="B36" i="46"/>
  <c r="E36" i="46" s="1"/>
  <c r="D36" i="46"/>
  <c r="C37" i="46"/>
  <c r="B38" i="46"/>
  <c r="D38" i="46"/>
  <c r="C39" i="46"/>
  <c r="B40" i="46"/>
  <c r="D40" i="46"/>
  <c r="C41" i="46"/>
  <c r="AJ40" i="106"/>
  <c r="L40" i="106" s="1"/>
  <c r="AJ37" i="106"/>
  <c r="L37" i="106" s="1"/>
  <c r="AJ35" i="106"/>
  <c r="L35" i="106" s="1"/>
  <c r="AJ33" i="106"/>
  <c r="L33" i="106" s="1"/>
  <c r="AJ31" i="106"/>
  <c r="L31" i="106" s="1"/>
  <c r="AJ29" i="106"/>
  <c r="L29" i="106" s="1"/>
  <c r="AJ27" i="106"/>
  <c r="L27" i="106" s="1"/>
  <c r="AJ25" i="106"/>
  <c r="L25" i="106" s="1"/>
  <c r="AJ23" i="106"/>
  <c r="L23" i="106" s="1"/>
  <c r="AJ21" i="106"/>
  <c r="L21" i="106" s="1"/>
  <c r="AJ15" i="106"/>
  <c r="L15" i="106" s="1"/>
  <c r="AJ17" i="106"/>
  <c r="L17" i="106" s="1"/>
  <c r="AD16" i="106"/>
  <c r="F16" i="106" s="1"/>
  <c r="AF40" i="106"/>
  <c r="H40" i="106" s="1"/>
  <c r="AH39" i="106"/>
  <c r="J39" i="106" s="1"/>
  <c r="AD39" i="106"/>
  <c r="F39" i="106" s="1"/>
  <c r="AF37" i="106"/>
  <c r="H37" i="106" s="1"/>
  <c r="AH36" i="106"/>
  <c r="J36" i="106" s="1"/>
  <c r="AD36" i="106"/>
  <c r="F36" i="106" s="1"/>
  <c r="AF35" i="106"/>
  <c r="H35" i="106" s="1"/>
  <c r="AH34" i="106"/>
  <c r="J34" i="106" s="1"/>
  <c r="AD34" i="106"/>
  <c r="F34" i="106" s="1"/>
  <c r="AF33" i="106"/>
  <c r="H33" i="106" s="1"/>
  <c r="AH32" i="106"/>
  <c r="J32" i="106" s="1"/>
  <c r="AD32" i="106"/>
  <c r="F32" i="106" s="1"/>
  <c r="AF31" i="106"/>
  <c r="H31" i="106" s="1"/>
  <c r="AH30" i="106"/>
  <c r="J30" i="106" s="1"/>
  <c r="AD30" i="106"/>
  <c r="F30" i="106" s="1"/>
  <c r="AF29" i="106"/>
  <c r="H29" i="106" s="1"/>
  <c r="AH28" i="106"/>
  <c r="J28" i="106" s="1"/>
  <c r="AD28" i="106"/>
  <c r="F28" i="106" s="1"/>
  <c r="AF27" i="106"/>
  <c r="H27" i="106" s="1"/>
  <c r="AH26" i="106"/>
  <c r="J26" i="106" s="1"/>
  <c r="AD26" i="106"/>
  <c r="F26" i="106" s="1"/>
  <c r="AF25" i="106"/>
  <c r="H25" i="106" s="1"/>
  <c r="AH24" i="106"/>
  <c r="J24" i="106" s="1"/>
  <c r="AD24" i="106"/>
  <c r="F24" i="106" s="1"/>
  <c r="AF23" i="106"/>
  <c r="H23" i="106" s="1"/>
  <c r="AH22" i="106"/>
  <c r="J22" i="106" s="1"/>
  <c r="AD22" i="106"/>
  <c r="F22" i="106" s="1"/>
  <c r="AF21" i="106"/>
  <c r="H21" i="106" s="1"/>
  <c r="AH20" i="106"/>
  <c r="J20" i="106" s="1"/>
  <c r="AD20" i="106"/>
  <c r="F20" i="106" s="1"/>
  <c r="AF17" i="106"/>
  <c r="H17" i="106" s="1"/>
  <c r="AH15" i="106"/>
  <c r="J15" i="106" s="1"/>
  <c r="AD15" i="106"/>
  <c r="F15" i="106" s="1"/>
  <c r="AF14" i="106"/>
  <c r="AK12" i="106"/>
  <c r="AK41" i="106"/>
  <c r="M41" i="106" s="1"/>
  <c r="AO39" i="106"/>
  <c r="Q39" i="106" s="1"/>
  <c r="AQ38" i="106"/>
  <c r="S38" i="106" s="1"/>
  <c r="AM38" i="106"/>
  <c r="O38" i="106" s="1"/>
  <c r="AL35" i="106"/>
  <c r="N35" i="106" s="1"/>
  <c r="AL33" i="106"/>
  <c r="N33" i="106" s="1"/>
  <c r="AL31" i="106"/>
  <c r="N31" i="106" s="1"/>
  <c r="AL29" i="106"/>
  <c r="N29" i="106" s="1"/>
  <c r="AL27" i="106"/>
  <c r="N27" i="106" s="1"/>
  <c r="AL25" i="106"/>
  <c r="N25" i="106" s="1"/>
  <c r="AL23" i="106"/>
  <c r="N23" i="106" s="1"/>
  <c r="AL21" i="106"/>
  <c r="N21" i="106" s="1"/>
  <c r="AK19" i="106"/>
  <c r="M19" i="106" s="1"/>
  <c r="C43" i="104"/>
  <c r="C37" i="104"/>
  <c r="C31" i="104"/>
  <c r="C25" i="104"/>
  <c r="C21" i="104"/>
  <c r="C15" i="104"/>
  <c r="H42" i="115"/>
  <c r="H57" i="115"/>
  <c r="H75" i="115"/>
  <c r="G100" i="115"/>
  <c r="G116" i="115"/>
  <c r="B42" i="104"/>
  <c r="B38" i="104"/>
  <c r="B34" i="104"/>
  <c r="B30" i="104"/>
  <c r="B26" i="104"/>
  <c r="B22" i="104"/>
  <c r="B18" i="104"/>
  <c r="B14" i="104"/>
  <c r="F58" i="115"/>
  <c r="H85" i="115"/>
  <c r="G103" i="115"/>
  <c r="D28" i="92"/>
  <c r="D24" i="92"/>
  <c r="D20" i="92"/>
  <c r="H33" i="115"/>
  <c r="G40" i="115"/>
  <c r="G52" i="115"/>
  <c r="H15" i="115"/>
  <c r="G69" i="115"/>
  <c r="G81" i="115"/>
  <c r="H92" i="115"/>
  <c r="H108" i="115"/>
  <c r="H111" i="115"/>
  <c r="H131" i="115"/>
  <c r="H141" i="115"/>
  <c r="H144" i="115"/>
  <c r="G149" i="115"/>
  <c r="G165" i="115"/>
  <c r="G176" i="115"/>
  <c r="G192" i="115"/>
  <c r="G204" i="115"/>
  <c r="G236" i="115"/>
  <c r="G290" i="115"/>
  <c r="H320" i="115"/>
  <c r="G324" i="115"/>
  <c r="G338" i="115"/>
  <c r="G32" i="115"/>
  <c r="H41" i="115"/>
  <c r="G48" i="115"/>
  <c r="G61" i="115"/>
  <c r="G77" i="115"/>
  <c r="H18" i="115"/>
  <c r="G91" i="115"/>
  <c r="H100" i="115"/>
  <c r="H103" i="115"/>
  <c r="H115" i="115"/>
  <c r="G129" i="115"/>
  <c r="G132" i="115"/>
  <c r="H145" i="115"/>
  <c r="H148" i="115"/>
  <c r="H205" i="115"/>
  <c r="G209" i="115"/>
  <c r="G223" i="115"/>
  <c r="H237" i="115"/>
  <c r="G241" i="115"/>
  <c r="G251" i="115"/>
  <c r="G293" i="115"/>
  <c r="H307" i="115"/>
  <c r="G311" i="115"/>
  <c r="G335" i="115"/>
  <c r="H123" i="115"/>
  <c r="H137" i="115"/>
  <c r="H140" i="115"/>
  <c r="H146" i="115"/>
  <c r="H156" i="115"/>
  <c r="G172" i="115"/>
  <c r="H185" i="115"/>
  <c r="G188" i="115"/>
  <c r="H201" i="115"/>
  <c r="H212" i="115"/>
  <c r="H217" i="115"/>
  <c r="H228" i="115"/>
  <c r="H233" i="115"/>
  <c r="H244" i="115"/>
  <c r="H278" i="115"/>
  <c r="H298" i="115"/>
  <c r="H303" i="115"/>
  <c r="H314" i="115"/>
  <c r="H282" i="115"/>
  <c r="H327" i="115"/>
  <c r="H332" i="115"/>
  <c r="H343" i="115"/>
  <c r="H345" i="115"/>
  <c r="H356" i="115"/>
  <c r="H357" i="115"/>
  <c r="G359" i="115"/>
  <c r="G402" i="115"/>
  <c r="G418" i="115"/>
  <c r="H164" i="115"/>
  <c r="G180" i="115"/>
  <c r="H189" i="115"/>
  <c r="H194" i="115"/>
  <c r="H208" i="115"/>
  <c r="G211" i="115"/>
  <c r="H220" i="115"/>
  <c r="H225" i="115"/>
  <c r="H236" i="115"/>
  <c r="H241" i="115"/>
  <c r="H249" i="115"/>
  <c r="H251" i="115"/>
  <c r="H294" i="115"/>
  <c r="G297" i="115"/>
  <c r="H306" i="115"/>
  <c r="H311" i="115"/>
  <c r="H323" i="115"/>
  <c r="G326" i="115"/>
  <c r="H335" i="115"/>
  <c r="H340" i="115"/>
  <c r="H360" i="115"/>
  <c r="H386" i="115"/>
  <c r="H361" i="115"/>
  <c r="H373" i="115"/>
  <c r="G376" i="115"/>
  <c r="H385" i="115"/>
  <c r="H390" i="115"/>
  <c r="H403" i="115"/>
  <c r="G406" i="115"/>
  <c r="H415" i="115"/>
  <c r="H420" i="115"/>
  <c r="G431" i="115"/>
  <c r="H445" i="115"/>
  <c r="G449" i="115"/>
  <c r="G475" i="115"/>
  <c r="G507" i="115"/>
  <c r="H353" i="115"/>
  <c r="H368" i="115"/>
  <c r="G371" i="115"/>
  <c r="G374" i="115"/>
  <c r="H377" i="115"/>
  <c r="H382" i="115"/>
  <c r="G385" i="115"/>
  <c r="H398" i="115"/>
  <c r="G271" i="115"/>
  <c r="H411" i="115"/>
  <c r="G414" i="115"/>
  <c r="G420" i="115"/>
  <c r="H275" i="115"/>
  <c r="G444" i="115"/>
  <c r="G462" i="115"/>
  <c r="H476" i="115"/>
  <c r="G480" i="115"/>
  <c r="G494" i="115"/>
  <c r="H508" i="115"/>
  <c r="H423" i="115"/>
  <c r="H428" i="115"/>
  <c r="H436" i="115"/>
  <c r="H441" i="115"/>
  <c r="H452" i="115"/>
  <c r="G458" i="115"/>
  <c r="H471" i="115"/>
  <c r="G474" i="115"/>
  <c r="H488" i="115"/>
  <c r="H499" i="115"/>
  <c r="H504" i="115"/>
  <c r="H515" i="115"/>
  <c r="H433" i="115"/>
  <c r="H448" i="115"/>
  <c r="G451" i="115"/>
  <c r="H459" i="115"/>
  <c r="H464" i="115"/>
  <c r="H479" i="115"/>
  <c r="G482" i="115"/>
  <c r="H491" i="115"/>
  <c r="H496" i="115"/>
  <c r="H511" i="115"/>
  <c r="G514" i="115"/>
  <c r="H29" i="115"/>
  <c r="H30" i="115"/>
  <c r="H45" i="115"/>
  <c r="H46" i="115"/>
  <c r="H62" i="115"/>
  <c r="H63" i="115"/>
  <c r="H88" i="115"/>
  <c r="H89" i="115"/>
  <c r="H104" i="115"/>
  <c r="H105" i="115"/>
  <c r="H107" i="115"/>
  <c r="H20" i="115"/>
  <c r="H117" i="115"/>
  <c r="H118" i="115"/>
  <c r="H120" i="115"/>
  <c r="H127" i="115"/>
  <c r="H133" i="115"/>
  <c r="H134" i="115"/>
  <c r="H136" i="115"/>
  <c r="H150" i="115"/>
  <c r="H151" i="115"/>
  <c r="H153" i="115"/>
  <c r="H160" i="115"/>
  <c r="H166" i="115"/>
  <c r="H167" i="115"/>
  <c r="H177" i="115"/>
  <c r="H178" i="115"/>
  <c r="B39" i="104"/>
  <c r="B41" i="104"/>
  <c r="B35" i="104"/>
  <c r="B27" i="104"/>
  <c r="B19" i="104"/>
  <c r="H37" i="115"/>
  <c r="H38" i="115"/>
  <c r="H53" i="115"/>
  <c r="H54" i="115"/>
  <c r="H70" i="115"/>
  <c r="H71" i="115"/>
  <c r="H82" i="115"/>
  <c r="H83" i="115"/>
  <c r="H84" i="115"/>
  <c r="H96" i="115"/>
  <c r="H97" i="115"/>
  <c r="H99" i="115"/>
  <c r="H106" i="115"/>
  <c r="H112" i="115"/>
  <c r="H21" i="115"/>
  <c r="H119" i="115"/>
  <c r="H125" i="115"/>
  <c r="H126" i="115"/>
  <c r="H128" i="115"/>
  <c r="H135" i="115"/>
  <c r="H23" i="115"/>
  <c r="H143" i="115"/>
  <c r="H147" i="115"/>
  <c r="H152" i="115"/>
  <c r="H158" i="115"/>
  <c r="H159" i="115"/>
  <c r="H161" i="115"/>
  <c r="H168" i="115"/>
  <c r="H169" i="115"/>
  <c r="H170" i="115"/>
  <c r="G30" i="115"/>
  <c r="G46" i="115"/>
  <c r="G63" i="115"/>
  <c r="G89" i="115"/>
  <c r="G105" i="115"/>
  <c r="G118" i="115"/>
  <c r="G134" i="115"/>
  <c r="G151" i="115"/>
  <c r="G167" i="115"/>
  <c r="G178" i="115"/>
  <c r="G250" i="115"/>
  <c r="G294" i="115"/>
  <c r="G302" i="115"/>
  <c r="G310" i="115"/>
  <c r="G281" i="115"/>
  <c r="G323" i="115"/>
  <c r="G331" i="115"/>
  <c r="G339" i="115"/>
  <c r="G285" i="115"/>
  <c r="G352" i="115"/>
  <c r="G360" i="115"/>
  <c r="G368" i="115"/>
  <c r="G373" i="115"/>
  <c r="G381" i="115"/>
  <c r="G389" i="115"/>
  <c r="G398" i="115"/>
  <c r="G403" i="115"/>
  <c r="G411" i="115"/>
  <c r="G419" i="115"/>
  <c r="G427" i="115"/>
  <c r="G432" i="115"/>
  <c r="G440" i="115"/>
  <c r="G448" i="115"/>
  <c r="G456" i="115"/>
  <c r="G463" i="115"/>
  <c r="G471" i="115"/>
  <c r="G479" i="115"/>
  <c r="G495" i="115"/>
  <c r="G503" i="115"/>
  <c r="G511" i="115"/>
  <c r="C37" i="92"/>
  <c r="C35" i="92"/>
  <c r="C33" i="92"/>
  <c r="C31" i="92"/>
  <c r="C29" i="92"/>
  <c r="C27" i="92"/>
  <c r="C25" i="92"/>
  <c r="C23" i="92"/>
  <c r="C21" i="92"/>
  <c r="C19" i="92"/>
  <c r="C15" i="92"/>
  <c r="H31" i="115"/>
  <c r="H32" i="115"/>
  <c r="H39" i="115"/>
  <c r="H40" i="115"/>
  <c r="H47" i="115"/>
  <c r="H48" i="115"/>
  <c r="H55" i="115"/>
  <c r="H56" i="115"/>
  <c r="H64" i="115"/>
  <c r="H65" i="115"/>
  <c r="H72" i="115"/>
  <c r="H73" i="115"/>
  <c r="H77" i="115"/>
  <c r="H17" i="115"/>
  <c r="H90" i="115"/>
  <c r="H91" i="115"/>
  <c r="H98" i="115"/>
  <c r="G11" i="115"/>
  <c r="G35" i="115"/>
  <c r="G43" i="115"/>
  <c r="G51" i="115"/>
  <c r="G60" i="115"/>
  <c r="G68" i="115"/>
  <c r="G80" i="115"/>
  <c r="G86" i="115"/>
  <c r="G94" i="115"/>
  <c r="G175" i="115"/>
  <c r="G183" i="115"/>
  <c r="G191" i="115"/>
  <c r="G198" i="115"/>
  <c r="G206" i="115"/>
  <c r="G214" i="115"/>
  <c r="G222" i="115"/>
  <c r="G230" i="115"/>
  <c r="G238" i="115"/>
  <c r="G246" i="115"/>
  <c r="D249" i="115"/>
  <c r="G256" i="115"/>
  <c r="G292" i="115"/>
  <c r="G300" i="115"/>
  <c r="G308" i="115"/>
  <c r="G316" i="115"/>
  <c r="G321" i="115"/>
  <c r="G329" i="115"/>
  <c r="G337" i="115"/>
  <c r="G350" i="115"/>
  <c r="G358" i="115"/>
  <c r="G366" i="115"/>
  <c r="G287" i="115"/>
  <c r="G379" i="115"/>
  <c r="G387" i="115"/>
  <c r="G395" i="115"/>
  <c r="G401" i="115"/>
  <c r="G409" i="115"/>
  <c r="G417" i="115"/>
  <c r="G425" i="115"/>
  <c r="G430" i="115"/>
  <c r="G438" i="115"/>
  <c r="G446" i="115"/>
  <c r="G454" i="115"/>
  <c r="G461" i="115"/>
  <c r="G469" i="115"/>
  <c r="G477" i="115"/>
  <c r="G485" i="115"/>
  <c r="G493" i="115"/>
  <c r="G501" i="115"/>
  <c r="G509" i="115"/>
  <c r="G517" i="115"/>
  <c r="G102" i="115"/>
  <c r="G106" i="115"/>
  <c r="G110" i="115"/>
  <c r="G20" i="115"/>
  <c r="G115" i="115"/>
  <c r="G119" i="115"/>
  <c r="G123" i="115"/>
  <c r="G127" i="115"/>
  <c r="G131" i="115"/>
  <c r="G135" i="115"/>
  <c r="G139" i="115"/>
  <c r="G171" i="115"/>
  <c r="G179" i="115"/>
  <c r="G187" i="115"/>
  <c r="G195" i="115"/>
  <c r="G202" i="115"/>
  <c r="G210" i="115"/>
  <c r="G218" i="115"/>
  <c r="G226" i="115"/>
  <c r="G234" i="115"/>
  <c r="G242" i="115"/>
  <c r="G252" i="115"/>
  <c r="G279" i="115"/>
  <c r="G296" i="115"/>
  <c r="G304" i="115"/>
  <c r="G312" i="115"/>
  <c r="G317" i="115"/>
  <c r="G325" i="115"/>
  <c r="G333" i="115"/>
  <c r="G341" i="115"/>
  <c r="G346" i="115"/>
  <c r="G354" i="115"/>
  <c r="G362" i="115"/>
  <c r="G370" i="115"/>
  <c r="G375" i="115"/>
  <c r="G383" i="115"/>
  <c r="G391" i="115"/>
  <c r="G400" i="115"/>
  <c r="G405" i="115"/>
  <c r="G413" i="115"/>
  <c r="G421" i="115"/>
  <c r="G434" i="115"/>
  <c r="G442" i="115"/>
  <c r="G450" i="115"/>
  <c r="G276" i="115"/>
  <c r="G465" i="115"/>
  <c r="G473" i="115"/>
  <c r="G481" i="115"/>
  <c r="G489" i="115"/>
  <c r="G497" i="115"/>
  <c r="G505" i="115"/>
  <c r="G513" i="115"/>
  <c r="G510" i="115"/>
  <c r="D396" i="115"/>
  <c r="D186" i="115"/>
  <c r="D455" i="115"/>
  <c r="D12" i="115"/>
  <c r="D143" i="115"/>
  <c r="D217" i="115"/>
  <c r="D367" i="115"/>
  <c r="D486" i="115"/>
  <c r="D71" i="115"/>
  <c r="D130" i="115"/>
  <c r="D201" i="115"/>
  <c r="D293" i="115"/>
  <c r="D351" i="115"/>
  <c r="D410" i="115"/>
  <c r="D470" i="115"/>
  <c r="D36" i="115"/>
  <c r="D63" i="115"/>
  <c r="D93" i="115"/>
  <c r="D122" i="115"/>
  <c r="D165" i="115"/>
  <c r="D194" i="115"/>
  <c r="D225" i="115"/>
  <c r="D257" i="115"/>
  <c r="D280" i="115"/>
  <c r="D284" i="115"/>
  <c r="D288" i="115"/>
  <c r="D402" i="115"/>
  <c r="D431" i="115"/>
  <c r="D462" i="115"/>
  <c r="D494" i="115"/>
  <c r="D59" i="115"/>
  <c r="D75" i="115"/>
  <c r="D89" i="115"/>
  <c r="D105" i="115"/>
  <c r="D118" i="115"/>
  <c r="D134" i="115"/>
  <c r="D147" i="115"/>
  <c r="D161" i="115"/>
  <c r="D174" i="115"/>
  <c r="D190" i="115"/>
  <c r="D205" i="115"/>
  <c r="D221" i="115"/>
  <c r="D237" i="115"/>
  <c r="D253" i="115"/>
  <c r="D297" i="115"/>
  <c r="D313" i="115"/>
  <c r="D326" i="115"/>
  <c r="D342" i="115"/>
  <c r="D355" i="115"/>
  <c r="D371" i="115"/>
  <c r="D384" i="115"/>
  <c r="D270" i="115"/>
  <c r="D414" i="115"/>
  <c r="D274" i="115"/>
  <c r="D443" i="115"/>
  <c r="D458" i="115"/>
  <c r="D474" i="115"/>
  <c r="D490" i="115"/>
  <c r="D506" i="115"/>
  <c r="F30" i="115"/>
  <c r="F38" i="115"/>
  <c r="F46" i="115"/>
  <c r="F54" i="115"/>
  <c r="F61" i="115"/>
  <c r="F69" i="115"/>
  <c r="F141" i="115"/>
  <c r="F149" i="115"/>
  <c r="F155" i="115"/>
  <c r="F163" i="115"/>
  <c r="F27" i="115"/>
  <c r="F176" i="115"/>
  <c r="F184" i="115"/>
  <c r="F192" i="115"/>
  <c r="F199" i="115"/>
  <c r="F207" i="115"/>
  <c r="F215" i="115"/>
  <c r="F223" i="115"/>
  <c r="F231" i="115"/>
  <c r="F239" i="115"/>
  <c r="F247" i="115"/>
  <c r="F255" i="115"/>
  <c r="F291" i="115"/>
  <c r="F299" i="115"/>
  <c r="F307" i="115"/>
  <c r="F315" i="115"/>
  <c r="F320" i="115"/>
  <c r="F328" i="115"/>
  <c r="F336" i="115"/>
  <c r="F344" i="115"/>
  <c r="F349" i="115"/>
  <c r="F357" i="115"/>
  <c r="F365" i="115"/>
  <c r="F286" i="115"/>
  <c r="F378" i="115"/>
  <c r="F386" i="115"/>
  <c r="F394" i="115"/>
  <c r="F272" i="115"/>
  <c r="F408" i="115"/>
  <c r="F416" i="115"/>
  <c r="F424" i="115"/>
  <c r="F429" i="115"/>
  <c r="F437" i="115"/>
  <c r="F445" i="115"/>
  <c r="F453" i="115"/>
  <c r="F460" i="115"/>
  <c r="F468" i="115"/>
  <c r="F476" i="115"/>
  <c r="F484" i="115"/>
  <c r="F492" i="115"/>
  <c r="F500" i="115"/>
  <c r="F508" i="115"/>
  <c r="F516" i="115"/>
  <c r="F12" i="115"/>
  <c r="F36" i="115"/>
  <c r="F44" i="115"/>
  <c r="F52" i="115"/>
  <c r="F57" i="115"/>
  <c r="D61" i="115"/>
  <c r="D69" i="115"/>
  <c r="D81" i="115"/>
  <c r="D87" i="115"/>
  <c r="D95" i="115"/>
  <c r="D141" i="115"/>
  <c r="D149" i="115"/>
  <c r="F153" i="115"/>
  <c r="F157" i="115"/>
  <c r="F161" i="115"/>
  <c r="F165" i="115"/>
  <c r="F25" i="115"/>
  <c r="F170" i="115"/>
  <c r="F174" i="115"/>
  <c r="F178" i="115"/>
  <c r="F182" i="115"/>
  <c r="F186" i="115"/>
  <c r="F190" i="115"/>
  <c r="F194" i="115"/>
  <c r="F28" i="115"/>
  <c r="F201" i="115"/>
  <c r="F205" i="115"/>
  <c r="F209" i="115"/>
  <c r="F213" i="115"/>
  <c r="F217" i="115"/>
  <c r="F221" i="115"/>
  <c r="F225" i="115"/>
  <c r="F229" i="115"/>
  <c r="F233" i="115"/>
  <c r="F237" i="115"/>
  <c r="F241" i="115"/>
  <c r="F245" i="115"/>
  <c r="F249" i="115"/>
  <c r="F253" i="115"/>
  <c r="F257" i="115"/>
  <c r="F289" i="115"/>
  <c r="F293" i="115"/>
  <c r="F297" i="115"/>
  <c r="F301" i="115"/>
  <c r="F305" i="115"/>
  <c r="F309" i="115"/>
  <c r="F313" i="115"/>
  <c r="F280" i="115"/>
  <c r="F318" i="115"/>
  <c r="F322" i="115"/>
  <c r="F326" i="115"/>
  <c r="F330" i="115"/>
  <c r="F334" i="115"/>
  <c r="F338" i="115"/>
  <c r="F342" i="115"/>
  <c r="F284" i="115"/>
  <c r="F347" i="115"/>
  <c r="F351" i="115"/>
  <c r="F355" i="115"/>
  <c r="F359" i="115"/>
  <c r="F363" i="115"/>
  <c r="F367" i="115"/>
  <c r="F371" i="115"/>
  <c r="F288" i="115"/>
  <c r="F376" i="115"/>
  <c r="F380" i="115"/>
  <c r="F384" i="115"/>
  <c r="F388" i="115"/>
  <c r="F392" i="115"/>
  <c r="F396" i="115"/>
  <c r="F270" i="115"/>
  <c r="F402" i="115"/>
  <c r="F406" i="115"/>
  <c r="F410" i="115"/>
  <c r="F414" i="115"/>
  <c r="F418" i="115"/>
  <c r="F422" i="115"/>
  <c r="F426" i="115"/>
  <c r="F274" i="115"/>
  <c r="F431" i="115"/>
  <c r="F435" i="115"/>
  <c r="F439" i="115"/>
  <c r="F443" i="115"/>
  <c r="F447" i="115"/>
  <c r="F451" i="115"/>
  <c r="F455" i="115"/>
  <c r="F458" i="115"/>
  <c r="F462" i="115"/>
  <c r="F466" i="115"/>
  <c r="F470" i="115"/>
  <c r="F474" i="115"/>
  <c r="F478" i="115"/>
  <c r="F482" i="115"/>
  <c r="F486" i="115"/>
  <c r="F490" i="115"/>
  <c r="F494" i="115"/>
  <c r="F498" i="115"/>
  <c r="F502" i="115"/>
  <c r="F506" i="115"/>
  <c r="F510" i="115"/>
  <c r="F514" i="115"/>
  <c r="F16" i="115"/>
  <c r="F18" i="115"/>
  <c r="F86" i="115"/>
  <c r="F88" i="115"/>
  <c r="F90" i="115"/>
  <c r="F92" i="115"/>
  <c r="F94" i="115"/>
  <c r="F96" i="115"/>
  <c r="F98" i="115"/>
  <c r="F100" i="115"/>
  <c r="F102" i="115"/>
  <c r="F104" i="115"/>
  <c r="F106" i="115"/>
  <c r="F108" i="115"/>
  <c r="F110" i="115"/>
  <c r="F112" i="115"/>
  <c r="F20" i="115"/>
  <c r="F113" i="115"/>
  <c r="F115" i="115"/>
  <c r="F117" i="115"/>
  <c r="F119" i="115"/>
  <c r="F121" i="115"/>
  <c r="F123" i="115"/>
  <c r="F125" i="115"/>
  <c r="F127" i="115"/>
  <c r="F129" i="115"/>
  <c r="F131" i="115"/>
  <c r="F133" i="115"/>
  <c r="F135" i="115"/>
  <c r="F137" i="115"/>
  <c r="F139" i="115"/>
  <c r="F22" i="115"/>
  <c r="F150" i="115"/>
  <c r="F152" i="115"/>
  <c r="E152" i="115"/>
  <c r="D156" i="115"/>
  <c r="F160" i="115"/>
  <c r="E160" i="115"/>
  <c r="D164" i="115"/>
  <c r="F168" i="115"/>
  <c r="E168" i="115"/>
  <c r="D169" i="115"/>
  <c r="F173" i="115"/>
  <c r="E173" i="115"/>
  <c r="D177" i="115"/>
  <c r="F181" i="115"/>
  <c r="E181" i="115"/>
  <c r="D185" i="115"/>
  <c r="F189" i="115"/>
  <c r="E189" i="115"/>
  <c r="D193" i="115"/>
  <c r="F197" i="115"/>
  <c r="E197" i="115"/>
  <c r="D200" i="115"/>
  <c r="F204" i="115"/>
  <c r="E204" i="115"/>
  <c r="D208" i="115"/>
  <c r="F212" i="115"/>
  <c r="E212" i="115"/>
  <c r="D216" i="115"/>
  <c r="F220" i="115"/>
  <c r="E220" i="115"/>
  <c r="D224" i="115"/>
  <c r="F228" i="115"/>
  <c r="E228" i="115"/>
  <c r="D232" i="115"/>
  <c r="F236" i="115"/>
  <c r="E236" i="115"/>
  <c r="D240" i="115"/>
  <c r="F244" i="115"/>
  <c r="E244" i="115"/>
  <c r="D248" i="115"/>
  <c r="F252" i="115"/>
  <c r="E252" i="115"/>
  <c r="D256" i="115"/>
  <c r="F279" i="115"/>
  <c r="E279" i="115"/>
  <c r="D292" i="115"/>
  <c r="E11" i="115"/>
  <c r="E35" i="115"/>
  <c r="E41" i="115"/>
  <c r="E51" i="115"/>
  <c r="E60" i="115"/>
  <c r="E68" i="115"/>
  <c r="E72" i="115"/>
  <c r="E78" i="115"/>
  <c r="E82" i="115"/>
  <c r="F154" i="115"/>
  <c r="E154" i="115"/>
  <c r="D158" i="115"/>
  <c r="F162" i="115"/>
  <c r="E162" i="115"/>
  <c r="D166" i="115"/>
  <c r="F26" i="115"/>
  <c r="E26" i="115"/>
  <c r="D171" i="115"/>
  <c r="F175" i="115"/>
  <c r="E175" i="115"/>
  <c r="D179" i="115"/>
  <c r="F183" i="115"/>
  <c r="E183" i="115"/>
  <c r="D187" i="115"/>
  <c r="F191" i="115"/>
  <c r="E191" i="115"/>
  <c r="D195" i="115"/>
  <c r="F198" i="115"/>
  <c r="E198" i="115"/>
  <c r="D202" i="115"/>
  <c r="F206" i="115"/>
  <c r="E206" i="115"/>
  <c r="D210" i="115"/>
  <c r="F214" i="115"/>
  <c r="E214" i="115"/>
  <c r="D218" i="115"/>
  <c r="F222" i="115"/>
  <c r="E222" i="115"/>
  <c r="D226" i="115"/>
  <c r="F230" i="115"/>
  <c r="E230" i="115"/>
  <c r="D234" i="115"/>
  <c r="F238" i="115"/>
  <c r="E238" i="115"/>
  <c r="D242" i="115"/>
  <c r="F246" i="115"/>
  <c r="E246" i="115"/>
  <c r="D250" i="115"/>
  <c r="F254" i="115"/>
  <c r="E254" i="115"/>
  <c r="D277" i="115"/>
  <c r="F290" i="115"/>
  <c r="E290" i="115"/>
  <c r="E33" i="115"/>
  <c r="E43" i="115"/>
  <c r="E49" i="115"/>
  <c r="E13" i="115"/>
  <c r="G15" i="115"/>
  <c r="G58" i="115"/>
  <c r="E66" i="115"/>
  <c r="D29" i="115"/>
  <c r="D33" i="115"/>
  <c r="D37" i="115"/>
  <c r="D41" i="115"/>
  <c r="D45" i="115"/>
  <c r="D49" i="115"/>
  <c r="D53" i="115"/>
  <c r="D13" i="115"/>
  <c r="D60" i="115"/>
  <c r="D64" i="115"/>
  <c r="D68" i="115"/>
  <c r="D72" i="115"/>
  <c r="D78" i="115"/>
  <c r="D82" i="115"/>
  <c r="E16" i="115"/>
  <c r="E86" i="115"/>
  <c r="E90" i="115"/>
  <c r="E94" i="115"/>
  <c r="E98" i="115"/>
  <c r="E102" i="115"/>
  <c r="E106" i="115"/>
  <c r="E110" i="115"/>
  <c r="E20" i="115"/>
  <c r="E115" i="115"/>
  <c r="E119" i="115"/>
  <c r="E123" i="115"/>
  <c r="E127" i="115"/>
  <c r="E131" i="115"/>
  <c r="E135" i="115"/>
  <c r="E139" i="115"/>
  <c r="F294" i="115"/>
  <c r="AD42" i="106"/>
  <c r="F42" i="106" s="1"/>
  <c r="AD41" i="106"/>
  <c r="F41" i="106" s="1"/>
  <c r="AJ39" i="106"/>
  <c r="L39" i="106" s="1"/>
  <c r="AD38" i="106"/>
  <c r="F38" i="106" s="1"/>
  <c r="AJ36" i="106"/>
  <c r="L36" i="106" s="1"/>
  <c r="AJ34" i="106"/>
  <c r="L34" i="106" s="1"/>
  <c r="AJ32" i="106"/>
  <c r="L32" i="106" s="1"/>
  <c r="AJ30" i="106"/>
  <c r="L30" i="106" s="1"/>
  <c r="AJ28" i="106"/>
  <c r="L28" i="106" s="1"/>
  <c r="AJ26" i="106"/>
  <c r="L26" i="106" s="1"/>
  <c r="AJ24" i="106"/>
  <c r="L24" i="106" s="1"/>
  <c r="AJ22" i="106"/>
  <c r="L22" i="106" s="1"/>
  <c r="AJ20" i="106"/>
  <c r="L20" i="106" s="1"/>
  <c r="AL18" i="106"/>
  <c r="N18" i="106" s="1"/>
  <c r="AL16" i="106"/>
  <c r="N16" i="106" s="1"/>
  <c r="AM15" i="106"/>
  <c r="O15" i="106" s="1"/>
  <c r="AJ14" i="106"/>
  <c r="AL42" i="106"/>
  <c r="N42" i="106" s="1"/>
  <c r="AL41" i="106"/>
  <c r="N41" i="106" s="1"/>
  <c r="AD19" i="106"/>
  <c r="F19" i="106" s="1"/>
  <c r="AD18" i="106"/>
  <c r="F18" i="106" s="1"/>
  <c r="AH40" i="106"/>
  <c r="J40" i="106" s="1"/>
  <c r="AD40" i="106"/>
  <c r="F40" i="106" s="1"/>
  <c r="AF39" i="106"/>
  <c r="H39" i="106" s="1"/>
  <c r="AH37" i="106"/>
  <c r="J37" i="106" s="1"/>
  <c r="AD37" i="106"/>
  <c r="F37" i="106" s="1"/>
  <c r="AF36" i="106"/>
  <c r="H36" i="106" s="1"/>
  <c r="AH35" i="106"/>
  <c r="J35" i="106" s="1"/>
  <c r="AD35" i="106"/>
  <c r="F35" i="106" s="1"/>
  <c r="AF34" i="106"/>
  <c r="H34" i="106" s="1"/>
  <c r="AH33" i="106"/>
  <c r="J33" i="106" s="1"/>
  <c r="AD33" i="106"/>
  <c r="F33" i="106" s="1"/>
  <c r="AF32" i="106"/>
  <c r="H32" i="106" s="1"/>
  <c r="AH31" i="106"/>
  <c r="J31" i="106" s="1"/>
  <c r="AD31" i="106"/>
  <c r="F31" i="106" s="1"/>
  <c r="AF30" i="106"/>
  <c r="H30" i="106" s="1"/>
  <c r="AH29" i="106"/>
  <c r="J29" i="106" s="1"/>
  <c r="AD29" i="106"/>
  <c r="F29" i="106" s="1"/>
  <c r="AF28" i="106"/>
  <c r="H28" i="106" s="1"/>
  <c r="AH27" i="106"/>
  <c r="J27" i="106" s="1"/>
  <c r="AD27" i="106"/>
  <c r="F27" i="106" s="1"/>
  <c r="AF26" i="106"/>
  <c r="H26" i="106" s="1"/>
  <c r="AH25" i="106"/>
  <c r="J25" i="106" s="1"/>
  <c r="AD25" i="106"/>
  <c r="F25" i="106" s="1"/>
  <c r="AF24" i="106"/>
  <c r="H24" i="106" s="1"/>
  <c r="AH23" i="106"/>
  <c r="J23" i="106" s="1"/>
  <c r="AD23" i="106"/>
  <c r="F23" i="106" s="1"/>
  <c r="AF22" i="106"/>
  <c r="H22" i="106" s="1"/>
  <c r="AH21" i="106"/>
  <c r="J21" i="106" s="1"/>
  <c r="AD21" i="106"/>
  <c r="F21" i="106" s="1"/>
  <c r="AF20" i="106"/>
  <c r="H20" i="106" s="1"/>
  <c r="AH17" i="106"/>
  <c r="J17" i="106" s="1"/>
  <c r="AD17" i="106"/>
  <c r="F17" i="106" s="1"/>
  <c r="AF15" i="106"/>
  <c r="H15" i="106" s="1"/>
  <c r="AH14" i="106"/>
  <c r="AD14" i="106"/>
  <c r="AK42" i="106"/>
  <c r="M42" i="106" s="1"/>
  <c r="AQ39" i="106"/>
  <c r="S39" i="106" s="1"/>
  <c r="AM39" i="106"/>
  <c r="O39" i="106" s="1"/>
  <c r="AO38" i="106"/>
  <c r="Q38" i="106" s="1"/>
  <c r="AM36" i="106"/>
  <c r="O36" i="106" s="1"/>
  <c r="AL34" i="106"/>
  <c r="N34" i="106" s="1"/>
  <c r="AL32" i="106"/>
  <c r="N32" i="106" s="1"/>
  <c r="AL30" i="106"/>
  <c r="N30" i="106" s="1"/>
  <c r="AL28" i="106"/>
  <c r="N28" i="106" s="1"/>
  <c r="AL26" i="106"/>
  <c r="N26" i="106" s="1"/>
  <c r="AL24" i="106"/>
  <c r="N24" i="106" s="1"/>
  <c r="AL22" i="106"/>
  <c r="N22" i="106" s="1"/>
  <c r="AL20" i="106"/>
  <c r="N20" i="106" s="1"/>
  <c r="AK18" i="106"/>
  <c r="M18" i="106" s="1"/>
  <c r="C39" i="104"/>
  <c r="C33" i="104"/>
  <c r="C29" i="104"/>
  <c r="C23" i="104"/>
  <c r="C17" i="104"/>
  <c r="E138" i="115"/>
  <c r="H14" i="115"/>
  <c r="H59" i="115"/>
  <c r="G18" i="115"/>
  <c r="H114" i="115"/>
  <c r="G130" i="115"/>
  <c r="B40" i="104"/>
  <c r="B36" i="104"/>
  <c r="B32" i="104"/>
  <c r="B28" i="104"/>
  <c r="B24" i="104"/>
  <c r="B20" i="104"/>
  <c r="B16" i="104"/>
  <c r="G41" i="115"/>
  <c r="G74" i="115"/>
  <c r="H101" i="115"/>
  <c r="G113" i="115"/>
  <c r="D26" i="92"/>
  <c r="D22" i="92"/>
  <c r="D18" i="92"/>
  <c r="G36" i="115"/>
  <c r="H49" i="115"/>
  <c r="G56" i="115"/>
  <c r="H66" i="115"/>
  <c r="G73" i="115"/>
  <c r="H76" i="115"/>
  <c r="H78" i="115"/>
  <c r="G17" i="115"/>
  <c r="G95" i="115"/>
  <c r="H110" i="115"/>
  <c r="H121" i="115"/>
  <c r="G141" i="115"/>
  <c r="H149" i="115"/>
  <c r="H163" i="115"/>
  <c r="H174" i="115"/>
  <c r="H190" i="115"/>
  <c r="G194" i="115"/>
  <c r="G220" i="115"/>
  <c r="G306" i="115"/>
  <c r="G322" i="115"/>
  <c r="H336" i="115"/>
  <c r="G340" i="115"/>
  <c r="G12" i="115"/>
  <c r="G44" i="115"/>
  <c r="H58" i="115"/>
  <c r="G65" i="115"/>
  <c r="H74" i="115"/>
  <c r="G87" i="115"/>
  <c r="H102" i="115"/>
  <c r="H113" i="115"/>
  <c r="H116" i="115"/>
  <c r="H129" i="115"/>
  <c r="H130" i="115"/>
  <c r="H132" i="115"/>
  <c r="H24" i="115"/>
  <c r="G145" i="115"/>
  <c r="G162" i="115"/>
  <c r="G173" i="115"/>
  <c r="G189" i="115"/>
  <c r="G207" i="115"/>
  <c r="H221" i="115"/>
  <c r="G225" i="115"/>
  <c r="G239" i="115"/>
  <c r="G249" i="115"/>
  <c r="H291" i="115"/>
  <c r="G295" i="115"/>
  <c r="G309" i="115"/>
  <c r="G319" i="115"/>
  <c r="G348" i="115"/>
  <c r="H124" i="115"/>
  <c r="H139" i="115"/>
  <c r="H142" i="115"/>
  <c r="H154" i="115"/>
  <c r="H157" i="115"/>
  <c r="H26" i="115"/>
  <c r="H181" i="115"/>
  <c r="H186" i="115"/>
  <c r="H200" i="115"/>
  <c r="G203" i="115"/>
  <c r="H216" i="115"/>
  <c r="G219" i="115"/>
  <c r="H232" i="115"/>
  <c r="G235" i="115"/>
  <c r="H248" i="115"/>
  <c r="H254" i="115"/>
  <c r="G289" i="115"/>
  <c r="H302" i="115"/>
  <c r="G305" i="115"/>
  <c r="H281" i="115"/>
  <c r="G318" i="115"/>
  <c r="H331" i="115"/>
  <c r="G334" i="115"/>
  <c r="H285" i="115"/>
  <c r="G347" i="115"/>
  <c r="G356" i="115"/>
  <c r="H272" i="115"/>
  <c r="H416" i="115"/>
  <c r="H162" i="115"/>
  <c r="H165" i="115"/>
  <c r="H173" i="115"/>
  <c r="H193" i="115"/>
  <c r="G196" i="115"/>
  <c r="H204" i="115"/>
  <c r="H209" i="115"/>
  <c r="H224" i="115"/>
  <c r="H240" i="115"/>
  <c r="G243" i="115"/>
  <c r="H250" i="115"/>
  <c r="G253" i="115"/>
  <c r="H290" i="115"/>
  <c r="H295" i="115"/>
  <c r="H310" i="115"/>
  <c r="G313" i="115"/>
  <c r="H319" i="115"/>
  <c r="H324" i="115"/>
  <c r="H339" i="115"/>
  <c r="G342" i="115"/>
  <c r="H348" i="115"/>
  <c r="G288" i="115"/>
  <c r="G388" i="115"/>
  <c r="G363" i="115"/>
  <c r="H372" i="115"/>
  <c r="H374" i="115"/>
  <c r="H389" i="115"/>
  <c r="G392" i="115"/>
  <c r="H271" i="115"/>
  <c r="H404" i="115"/>
  <c r="H419" i="115"/>
  <c r="G422" i="115"/>
  <c r="H429" i="115"/>
  <c r="G433" i="115"/>
  <c r="G447" i="115"/>
  <c r="G459" i="115"/>
  <c r="G491" i="115"/>
  <c r="H352" i="115"/>
  <c r="G355" i="115"/>
  <c r="G361" i="115"/>
  <c r="H364" i="115"/>
  <c r="H369" i="115"/>
  <c r="G372" i="115"/>
  <c r="H381" i="115"/>
  <c r="G384" i="115"/>
  <c r="G390" i="115"/>
  <c r="H393" i="115"/>
  <c r="H399" i="115"/>
  <c r="G404" i="115"/>
  <c r="H407" i="115"/>
  <c r="H412" i="115"/>
  <c r="G415" i="115"/>
  <c r="G275" i="115"/>
  <c r="H460" i="115"/>
  <c r="G464" i="115"/>
  <c r="G478" i="115"/>
  <c r="H492" i="115"/>
  <c r="G496" i="115"/>
  <c r="H516" i="115"/>
  <c r="H427" i="115"/>
  <c r="G274" i="115"/>
  <c r="H440" i="115"/>
  <c r="G443" i="115"/>
  <c r="H456" i="115"/>
  <c r="H467" i="115"/>
  <c r="H472" i="115"/>
  <c r="H483" i="115"/>
  <c r="G490" i="115"/>
  <c r="H503" i="115"/>
  <c r="G506" i="115"/>
  <c r="H432" i="115"/>
  <c r="G435" i="115"/>
  <c r="H444" i="115"/>
  <c r="H449" i="115"/>
  <c r="H463" i="115"/>
  <c r="G466" i="115"/>
  <c r="H475" i="115"/>
  <c r="H480" i="115"/>
  <c r="H495" i="115"/>
  <c r="G498" i="115"/>
  <c r="H507" i="115"/>
  <c r="H512" i="115"/>
  <c r="G515" i="115"/>
  <c r="G29" i="115"/>
  <c r="G45" i="115"/>
  <c r="G62" i="115"/>
  <c r="G88" i="115"/>
  <c r="G104" i="115"/>
  <c r="G107" i="115"/>
  <c r="G117" i="115"/>
  <c r="G120" i="115"/>
  <c r="G133" i="115"/>
  <c r="G136" i="115"/>
  <c r="G150" i="115"/>
  <c r="G153" i="115"/>
  <c r="G166" i="115"/>
  <c r="G177" i="115"/>
  <c r="C35" i="104"/>
  <c r="C27" i="104"/>
  <c r="C19" i="104"/>
  <c r="C16" i="92"/>
  <c r="C14" i="92"/>
  <c r="G37" i="115"/>
  <c r="G53" i="115"/>
  <c r="G70" i="115"/>
  <c r="G82" i="115"/>
  <c r="G96" i="115"/>
  <c r="G99" i="115"/>
  <c r="G112" i="115"/>
  <c r="G21" i="115"/>
  <c r="G125" i="115"/>
  <c r="G128" i="115"/>
  <c r="G158" i="115"/>
  <c r="G161" i="115"/>
  <c r="G169" i="115"/>
  <c r="G185" i="115"/>
  <c r="G193" i="115"/>
  <c r="G200" i="115"/>
  <c r="G208" i="115"/>
  <c r="G216" i="115"/>
  <c r="G224" i="115"/>
  <c r="G232" i="115"/>
  <c r="G240" i="115"/>
  <c r="G248" i="115"/>
  <c r="H11" i="115"/>
  <c r="H36" i="115"/>
  <c r="H43" i="115"/>
  <c r="H52" i="115"/>
  <c r="H60" i="115"/>
  <c r="H69" i="115"/>
  <c r="H80" i="115"/>
  <c r="H87" i="115"/>
  <c r="H94" i="115"/>
  <c r="H176" i="115"/>
  <c r="H183" i="115"/>
  <c r="H192" i="115"/>
  <c r="H198" i="115"/>
  <c r="H207" i="115"/>
  <c r="H214" i="115"/>
  <c r="H223" i="115"/>
  <c r="H230" i="115"/>
  <c r="H239" i="115"/>
  <c r="H246" i="115"/>
  <c r="H256" i="115"/>
  <c r="H293" i="115"/>
  <c r="H300" i="115"/>
  <c r="H309" i="115"/>
  <c r="H316" i="115"/>
  <c r="H322" i="115"/>
  <c r="H329" i="115"/>
  <c r="H338" i="115"/>
  <c r="H284" i="115"/>
  <c r="H350" i="115"/>
  <c r="H359" i="115"/>
  <c r="H366" i="115"/>
  <c r="H288" i="115"/>
  <c r="H379" i="115"/>
  <c r="H388" i="115"/>
  <c r="H395" i="115"/>
  <c r="H402" i="115"/>
  <c r="H409" i="115"/>
  <c r="H418" i="115"/>
  <c r="H425" i="115"/>
  <c r="H431" i="115"/>
  <c r="H438" i="115"/>
  <c r="H447" i="115"/>
  <c r="H454" i="115"/>
  <c r="H462" i="115"/>
  <c r="H469" i="115"/>
  <c r="H478" i="115"/>
  <c r="H485" i="115"/>
  <c r="H494" i="115"/>
  <c r="H501" i="115"/>
  <c r="H510" i="115"/>
  <c r="H517" i="115"/>
  <c r="G152" i="115"/>
  <c r="G156" i="115"/>
  <c r="G160" i="115"/>
  <c r="G164" i="115"/>
  <c r="G168" i="115"/>
  <c r="H171" i="115"/>
  <c r="H180" i="115"/>
  <c r="H187" i="115"/>
  <c r="H196" i="115"/>
  <c r="H202" i="115"/>
  <c r="H211" i="115"/>
  <c r="H218" i="115"/>
  <c r="H234" i="115"/>
  <c r="H243" i="115"/>
  <c r="H252" i="115"/>
  <c r="H289" i="115"/>
  <c r="H296" i="115"/>
  <c r="H305" i="115"/>
  <c r="H312" i="115"/>
  <c r="H318" i="115"/>
  <c r="H325" i="115"/>
  <c r="H334" i="115"/>
  <c r="H341" i="115"/>
  <c r="H347" i="115"/>
  <c r="H354" i="115"/>
  <c r="H363" i="115"/>
  <c r="H370" i="115"/>
  <c r="H376" i="115"/>
  <c r="H383" i="115"/>
  <c r="H392" i="115"/>
  <c r="H400" i="115"/>
  <c r="H406" i="115"/>
  <c r="H413" i="115"/>
  <c r="H422" i="115"/>
  <c r="H274" i="115"/>
  <c r="H434" i="115"/>
  <c r="H443" i="115"/>
  <c r="H450" i="115"/>
  <c r="H458" i="115"/>
  <c r="H465" i="115"/>
  <c r="H474" i="115"/>
  <c r="H481" i="115"/>
  <c r="H490" i="115"/>
  <c r="H497" i="115"/>
  <c r="H506" i="115"/>
  <c r="H513" i="115"/>
  <c r="D338" i="115"/>
  <c r="D85" i="115"/>
  <c r="D309" i="115"/>
  <c r="D44" i="115"/>
  <c r="D170" i="115"/>
  <c r="D322" i="115"/>
  <c r="D439" i="115"/>
  <c r="D52" i="115"/>
  <c r="D109" i="115"/>
  <c r="D178" i="115"/>
  <c r="D241" i="115"/>
  <c r="D330" i="115"/>
  <c r="D388" i="115"/>
  <c r="D447" i="115"/>
  <c r="D510" i="115"/>
  <c r="D56" i="115"/>
  <c r="D83" i="115"/>
  <c r="D19" i="115"/>
  <c r="D23" i="115"/>
  <c r="D25" i="115"/>
  <c r="D28" i="115"/>
  <c r="D229" i="115"/>
  <c r="D289" i="115"/>
  <c r="D318" i="115"/>
  <c r="D347" i="115"/>
  <c r="D376" i="115"/>
  <c r="D406" i="115"/>
  <c r="D435" i="115"/>
  <c r="D466" i="115"/>
  <c r="D498" i="115"/>
  <c r="F34" i="115"/>
  <c r="F50" i="115"/>
  <c r="F65" i="115"/>
  <c r="F81" i="115"/>
  <c r="F95" i="115"/>
  <c r="F111" i="115"/>
  <c r="F124" i="115"/>
  <c r="F140" i="115"/>
  <c r="F151" i="115"/>
  <c r="F167" i="115"/>
  <c r="F180" i="115"/>
  <c r="F196" i="115"/>
  <c r="F211" i="115"/>
  <c r="F227" i="115"/>
  <c r="F243" i="115"/>
  <c r="F278" i="115"/>
  <c r="F303" i="115"/>
  <c r="F282" i="115"/>
  <c r="F332" i="115"/>
  <c r="F345" i="115"/>
  <c r="F361" i="115"/>
  <c r="F374" i="115"/>
  <c r="F390" i="115"/>
  <c r="F404" i="115"/>
  <c r="F420" i="115"/>
  <c r="F433" i="115"/>
  <c r="F449" i="115"/>
  <c r="F464" i="115"/>
  <c r="F480" i="115"/>
  <c r="F496" i="115"/>
  <c r="F512" i="115"/>
  <c r="D30" i="115"/>
  <c r="D38" i="115"/>
  <c r="D46" i="115"/>
  <c r="D54" i="115"/>
  <c r="F59" i="115"/>
  <c r="F67" i="115"/>
  <c r="F75" i="115"/>
  <c r="F83" i="115"/>
  <c r="F89" i="115"/>
  <c r="F97" i="115"/>
  <c r="F105" i="115"/>
  <c r="F19" i="115"/>
  <c r="F118" i="115"/>
  <c r="F126" i="115"/>
  <c r="F134" i="115"/>
  <c r="F23" i="115"/>
  <c r="F147" i="115"/>
  <c r="D155" i="115"/>
  <c r="D163" i="115"/>
  <c r="D27" i="115"/>
  <c r="D176" i="115"/>
  <c r="D184" i="115"/>
  <c r="D192" i="115"/>
  <c r="D199" i="115"/>
  <c r="D207" i="115"/>
  <c r="D215" i="115"/>
  <c r="D223" i="115"/>
  <c r="D231" i="115"/>
  <c r="D239" i="115"/>
  <c r="D247" i="115"/>
  <c r="D255" i="115"/>
  <c r="D291" i="115"/>
  <c r="D299" i="115"/>
  <c r="D307" i="115"/>
  <c r="D315" i="115"/>
  <c r="D320" i="115"/>
  <c r="D328" i="115"/>
  <c r="D336" i="115"/>
  <c r="D344" i="115"/>
  <c r="D349" i="115"/>
  <c r="D357" i="115"/>
  <c r="D365" i="115"/>
  <c r="D286" i="115"/>
  <c r="D378" i="115"/>
  <c r="D386" i="115"/>
  <c r="D394" i="115"/>
  <c r="D272" i="115"/>
  <c r="D408" i="115"/>
  <c r="D416" i="115"/>
  <c r="D424" i="115"/>
  <c r="D429" i="115"/>
  <c r="D437" i="115"/>
  <c r="D445" i="115"/>
  <c r="D453" i="115"/>
  <c r="D460" i="115"/>
  <c r="D468" i="115"/>
  <c r="D476" i="115"/>
  <c r="D484" i="115"/>
  <c r="D492" i="115"/>
  <c r="D500" i="115"/>
  <c r="D508" i="115"/>
  <c r="D516" i="115"/>
  <c r="D18" i="115"/>
  <c r="D88" i="115"/>
  <c r="D92" i="115"/>
  <c r="D96" i="115"/>
  <c r="D100" i="115"/>
  <c r="D104" i="115"/>
  <c r="D108" i="115"/>
  <c r="D112" i="115"/>
  <c r="D113" i="115"/>
  <c r="D117" i="115"/>
  <c r="D121" i="115"/>
  <c r="D125" i="115"/>
  <c r="D129" i="115"/>
  <c r="D133" i="115"/>
  <c r="D137" i="115"/>
  <c r="D22" i="115"/>
  <c r="D152" i="115"/>
  <c r="E156" i="115"/>
  <c r="F164" i="115"/>
  <c r="D168" i="115"/>
  <c r="E169" i="115"/>
  <c r="F177" i="115"/>
  <c r="D181" i="115"/>
  <c r="E185" i="115"/>
  <c r="F193" i="115"/>
  <c r="D197" i="115"/>
  <c r="E200" i="115"/>
  <c r="F208" i="115"/>
  <c r="D212" i="115"/>
  <c r="E216" i="115"/>
  <c r="F224" i="115"/>
  <c r="D228" i="115"/>
  <c r="E232" i="115"/>
  <c r="F240" i="115"/>
  <c r="D244" i="115"/>
  <c r="E248" i="115"/>
  <c r="F256" i="115"/>
  <c r="D279" i="115"/>
  <c r="E292" i="115"/>
  <c r="E39" i="115"/>
  <c r="E55" i="115"/>
  <c r="E70" i="115"/>
  <c r="E80" i="115"/>
  <c r="D154" i="115"/>
  <c r="E158" i="115"/>
  <c r="F166" i="115"/>
  <c r="D26" i="115"/>
  <c r="E171" i="115"/>
  <c r="F179" i="115"/>
  <c r="D183" i="115"/>
  <c r="E187" i="115"/>
  <c r="F195" i="115"/>
  <c r="D198" i="115"/>
  <c r="E202" i="115"/>
  <c r="F210" i="115"/>
  <c r="D214" i="115"/>
  <c r="E218" i="115"/>
  <c r="F226" i="115"/>
  <c r="D230" i="115"/>
  <c r="E234" i="115"/>
  <c r="F242" i="115"/>
  <c r="D246" i="115"/>
  <c r="E250" i="115"/>
  <c r="F277" i="115"/>
  <c r="D290" i="115"/>
  <c r="E37" i="115"/>
  <c r="E53" i="115"/>
  <c r="E58" i="115"/>
  <c r="D11" i="115"/>
  <c r="D35" i="115"/>
  <c r="D43" i="115"/>
  <c r="D51" i="115"/>
  <c r="D58" i="115"/>
  <c r="D66" i="115"/>
  <c r="D74" i="115"/>
  <c r="D84" i="115"/>
  <c r="E88" i="115"/>
  <c r="E96" i="115"/>
  <c r="E104" i="115"/>
  <c r="E112" i="115"/>
  <c r="E117" i="115"/>
  <c r="E125" i="115"/>
  <c r="E133" i="115"/>
  <c r="E22" i="115"/>
  <c r="F296" i="115"/>
  <c r="F298" i="115"/>
  <c r="F300" i="115"/>
  <c r="F302" i="115"/>
  <c r="F304" i="115"/>
  <c r="F306" i="115"/>
  <c r="F308" i="115"/>
  <c r="F310" i="115"/>
  <c r="F312" i="115"/>
  <c r="F314" i="115"/>
  <c r="F316" i="115"/>
  <c r="F281" i="115"/>
  <c r="F317" i="115"/>
  <c r="F319" i="115"/>
  <c r="F321" i="115"/>
  <c r="F323" i="115"/>
  <c r="F325" i="115"/>
  <c r="F327" i="115"/>
  <c r="F329" i="115"/>
  <c r="F331" i="115"/>
  <c r="F333" i="115"/>
  <c r="F335" i="115"/>
  <c r="F337" i="115"/>
  <c r="F339" i="115"/>
  <c r="F341" i="115"/>
  <c r="F343" i="115"/>
  <c r="F283" i="115"/>
  <c r="F285" i="115"/>
  <c r="F346" i="115"/>
  <c r="F348" i="115"/>
  <c r="F350" i="115"/>
  <c r="F352" i="115"/>
  <c r="F354" i="115"/>
  <c r="F356" i="115"/>
  <c r="F358" i="115"/>
  <c r="F360" i="115"/>
  <c r="F362" i="115"/>
  <c r="F364" i="115"/>
  <c r="F366" i="115"/>
  <c r="F368" i="115"/>
  <c r="F370" i="115"/>
  <c r="F372" i="115"/>
  <c r="F287" i="115"/>
  <c r="F373" i="115"/>
  <c r="F375" i="115"/>
  <c r="F398" i="115"/>
  <c r="F400" i="115"/>
  <c r="F271" i="115"/>
  <c r="F401" i="115"/>
  <c r="F403" i="115"/>
  <c r="F405" i="115"/>
  <c r="F407" i="115"/>
  <c r="F409" i="115"/>
  <c r="F411" i="115"/>
  <c r="F413" i="115"/>
  <c r="F415" i="115"/>
  <c r="F417" i="115"/>
  <c r="F419" i="115"/>
  <c r="F421" i="115"/>
  <c r="F423" i="115"/>
  <c r="F425" i="115"/>
  <c r="F427" i="115"/>
  <c r="F273" i="115"/>
  <c r="F275" i="115"/>
  <c r="F430" i="115"/>
  <c r="F432" i="115"/>
  <c r="F434" i="115"/>
  <c r="F436" i="115"/>
  <c r="F438" i="115"/>
  <c r="F440" i="115"/>
  <c r="F442" i="115"/>
  <c r="F444" i="115"/>
  <c r="F446" i="115"/>
  <c r="F448" i="115"/>
  <c r="F450" i="115"/>
  <c r="F452" i="115"/>
  <c r="F454" i="115"/>
  <c r="F456" i="115"/>
  <c r="F276" i="115"/>
  <c r="F459" i="115"/>
  <c r="F461" i="115"/>
  <c r="F463" i="115"/>
  <c r="F465" i="115"/>
  <c r="F467" i="115"/>
  <c r="F469" i="115"/>
  <c r="F471" i="115"/>
  <c r="F473" i="115"/>
  <c r="F475" i="115"/>
  <c r="F477" i="115"/>
  <c r="F479" i="115"/>
  <c r="F481" i="115"/>
  <c r="F483" i="115"/>
  <c r="F485" i="115"/>
  <c r="F487" i="115"/>
  <c r="E377" i="115"/>
  <c r="E381" i="115"/>
  <c r="E385" i="115"/>
  <c r="E389" i="115"/>
  <c r="E393" i="115"/>
  <c r="F397" i="115"/>
  <c r="D379" i="115"/>
  <c r="D383" i="115"/>
  <c r="D387" i="115"/>
  <c r="D391" i="115"/>
  <c r="D395" i="115"/>
  <c r="E398" i="115"/>
  <c r="E271" i="115"/>
  <c r="E403" i="115"/>
  <c r="E407" i="115"/>
  <c r="E411" i="115"/>
  <c r="E415" i="115"/>
  <c r="E419" i="115"/>
  <c r="E423" i="115"/>
  <c r="E427" i="115"/>
  <c r="E275" i="115"/>
  <c r="E432" i="115"/>
  <c r="E436" i="115"/>
  <c r="E440" i="115"/>
  <c r="E444" i="115"/>
  <c r="E448" i="115"/>
  <c r="E452" i="115"/>
  <c r="E456" i="115"/>
  <c r="E459" i="115"/>
  <c r="E463" i="115"/>
  <c r="E467" i="115"/>
  <c r="E471" i="115"/>
  <c r="E475" i="115"/>
  <c r="E479" i="115"/>
  <c r="E483" i="115"/>
  <c r="E487" i="115"/>
  <c r="E491" i="115"/>
  <c r="E495" i="115"/>
  <c r="E499" i="115"/>
  <c r="E503" i="115"/>
  <c r="E507" i="115"/>
  <c r="E511" i="115"/>
  <c r="E515" i="115"/>
  <c r="D489" i="115"/>
  <c r="D493" i="115"/>
  <c r="D497" i="115"/>
  <c r="D501" i="115"/>
  <c r="D505" i="115"/>
  <c r="D509" i="115"/>
  <c r="D513" i="115"/>
  <c r="D517" i="115"/>
  <c r="C17" i="92"/>
  <c r="B37" i="104"/>
  <c r="B29" i="104"/>
  <c r="B21" i="104"/>
  <c r="C36" i="104"/>
  <c r="C32" i="104"/>
  <c r="C16" i="104"/>
  <c r="C38" i="104"/>
  <c r="C30" i="104"/>
  <c r="C22" i="104"/>
  <c r="C14" i="104"/>
  <c r="D17" i="92"/>
  <c r="G31" i="115"/>
  <c r="G39" i="115"/>
  <c r="G47" i="115"/>
  <c r="G55" i="115"/>
  <c r="G64" i="115"/>
  <c r="G72" i="115"/>
  <c r="G90" i="115"/>
  <c r="G98" i="115"/>
  <c r="H12" i="115"/>
  <c r="H35" i="115"/>
  <c r="H44" i="115"/>
  <c r="H51" i="115"/>
  <c r="H61" i="115"/>
  <c r="H68" i="115"/>
  <c r="H81" i="115"/>
  <c r="H86" i="115"/>
  <c r="H95" i="115"/>
  <c r="H27" i="115"/>
  <c r="H175" i="115"/>
  <c r="H184" i="115"/>
  <c r="H191" i="115"/>
  <c r="H199" i="115"/>
  <c r="H206" i="115"/>
  <c r="H215" i="115"/>
  <c r="H222" i="115"/>
  <c r="H231" i="115"/>
  <c r="H238" i="115"/>
  <c r="H247" i="115"/>
  <c r="E249" i="115"/>
  <c r="H257" i="115"/>
  <c r="H292" i="115"/>
  <c r="H301" i="115"/>
  <c r="H308" i="115"/>
  <c r="H321" i="115"/>
  <c r="H330" i="115"/>
  <c r="H337" i="115"/>
  <c r="H351" i="115"/>
  <c r="H358" i="115"/>
  <c r="H367" i="115"/>
  <c r="H287" i="115"/>
  <c r="H380" i="115"/>
  <c r="H387" i="115"/>
  <c r="H396" i="115"/>
  <c r="H397" i="115"/>
  <c r="H401" i="115"/>
  <c r="H410" i="115"/>
  <c r="H417" i="115"/>
  <c r="H426" i="115"/>
  <c r="H430" i="115"/>
  <c r="H439" i="115"/>
  <c r="H446" i="115"/>
  <c r="H455" i="115"/>
  <c r="H461" i="115"/>
  <c r="H470" i="115"/>
  <c r="H477" i="115"/>
  <c r="H486" i="115"/>
  <c r="H493" i="115"/>
  <c r="H502" i="115"/>
  <c r="H509" i="115"/>
  <c r="H172" i="115"/>
  <c r="H179" i="115"/>
  <c r="H188" i="115"/>
  <c r="H195" i="115"/>
  <c r="H203" i="115"/>
  <c r="H210" i="115"/>
  <c r="H219" i="115"/>
  <c r="H226" i="115"/>
  <c r="H235" i="115"/>
  <c r="H242" i="115"/>
  <c r="H253" i="115"/>
  <c r="H279" i="115"/>
  <c r="H297" i="115"/>
  <c r="H304" i="115"/>
  <c r="H313" i="115"/>
  <c r="H317" i="115"/>
  <c r="H326" i="115"/>
  <c r="H333" i="115"/>
  <c r="H342" i="115"/>
  <c r="H346" i="115"/>
  <c r="H355" i="115"/>
  <c r="H362" i="115"/>
  <c r="H371" i="115"/>
  <c r="H375" i="115"/>
  <c r="H384" i="115"/>
  <c r="H391" i="115"/>
  <c r="H405" i="115"/>
  <c r="H414" i="115"/>
  <c r="H421" i="115"/>
  <c r="H435" i="115"/>
  <c r="H442" i="115"/>
  <c r="H451" i="115"/>
  <c r="H276" i="115"/>
  <c r="H466" i="115"/>
  <c r="H473" i="115"/>
  <c r="H482" i="115"/>
  <c r="H489" i="115"/>
  <c r="H498" i="115"/>
  <c r="H505" i="115"/>
  <c r="H514" i="115"/>
  <c r="D114" i="115"/>
  <c r="D157" i="115"/>
  <c r="D426" i="115"/>
  <c r="D101" i="115"/>
  <c r="D233" i="115"/>
  <c r="D380" i="115"/>
  <c r="D502" i="115"/>
  <c r="D79" i="115"/>
  <c r="D138" i="115"/>
  <c r="D209" i="115"/>
  <c r="D301" i="115"/>
  <c r="D359" i="115"/>
  <c r="D418" i="115"/>
  <c r="D478" i="115"/>
  <c r="D40" i="115"/>
  <c r="D67" i="115"/>
  <c r="D97" i="115"/>
  <c r="D126" i="115"/>
  <c r="D153" i="115"/>
  <c r="D182" i="115"/>
  <c r="D213" i="115"/>
  <c r="D245" i="115"/>
  <c r="D305" i="115"/>
  <c r="D334" i="115"/>
  <c r="D363" i="115"/>
  <c r="D392" i="115"/>
  <c r="D422" i="115"/>
  <c r="D451" i="115"/>
  <c r="D482" i="115"/>
  <c r="F10" i="115"/>
  <c r="F42" i="115"/>
  <c r="F14" i="115"/>
  <c r="F73" i="115"/>
  <c r="F87" i="115"/>
  <c r="F103" i="115"/>
  <c r="F116" i="115"/>
  <c r="F132" i="115"/>
  <c r="F145" i="115"/>
  <c r="F159" i="115"/>
  <c r="F172" i="115"/>
  <c r="F188" i="115"/>
  <c r="F203" i="115"/>
  <c r="F219" i="115"/>
  <c r="F235" i="115"/>
  <c r="F251" i="115"/>
  <c r="F295" i="115"/>
  <c r="F311" i="115"/>
  <c r="F324" i="115"/>
  <c r="F340" i="115"/>
  <c r="F353" i="115"/>
  <c r="F369" i="115"/>
  <c r="F382" i="115"/>
  <c r="F399" i="115"/>
  <c r="F412" i="115"/>
  <c r="F428" i="115"/>
  <c r="F441" i="115"/>
  <c r="F457" i="115"/>
  <c r="F472" i="115"/>
  <c r="F488" i="115"/>
  <c r="F504" i="115"/>
  <c r="D10" i="115"/>
  <c r="D34" i="115"/>
  <c r="D42" i="115"/>
  <c r="D50" i="115"/>
  <c r="D14" i="115"/>
  <c r="F63" i="115"/>
  <c r="F71" i="115"/>
  <c r="F79" i="115"/>
  <c r="F85" i="115"/>
  <c r="F93" i="115"/>
  <c r="F101" i="115"/>
  <c r="F109" i="115"/>
  <c r="F114" i="115"/>
  <c r="F122" i="115"/>
  <c r="F130" i="115"/>
  <c r="F138" i="115"/>
  <c r="F143" i="115"/>
  <c r="D151" i="115"/>
  <c r="D159" i="115"/>
  <c r="D167" i="115"/>
  <c r="D172" i="115"/>
  <c r="D180" i="115"/>
  <c r="D188" i="115"/>
  <c r="D196" i="115"/>
  <c r="D203" i="115"/>
  <c r="D211" i="115"/>
  <c r="D219" i="115"/>
  <c r="D227" i="115"/>
  <c r="D235" i="115"/>
  <c r="D243" i="115"/>
  <c r="D251" i="115"/>
  <c r="D278" i="115"/>
  <c r="D295" i="115"/>
  <c r="D303" i="115"/>
  <c r="D311" i="115"/>
  <c r="D282" i="115"/>
  <c r="D324" i="115"/>
  <c r="D332" i="115"/>
  <c r="D340" i="115"/>
  <c r="D345" i="115"/>
  <c r="D353" i="115"/>
  <c r="D361" i="115"/>
  <c r="D369" i="115"/>
  <c r="D374" i="115"/>
  <c r="D382" i="115"/>
  <c r="D390" i="115"/>
  <c r="D399" i="115"/>
  <c r="D404" i="115"/>
  <c r="D412" i="115"/>
  <c r="D420" i="115"/>
  <c r="D428" i="115"/>
  <c r="D433" i="115"/>
  <c r="D441" i="115"/>
  <c r="D449" i="115"/>
  <c r="D457" i="115"/>
  <c r="D464" i="115"/>
  <c r="D472" i="115"/>
  <c r="D480" i="115"/>
  <c r="D488" i="115"/>
  <c r="D496" i="115"/>
  <c r="D504" i="115"/>
  <c r="D512" i="115"/>
  <c r="D16" i="115"/>
  <c r="D86" i="115"/>
  <c r="D90" i="115"/>
  <c r="D94" i="115"/>
  <c r="D98" i="115"/>
  <c r="D102" i="115"/>
  <c r="D106" i="115"/>
  <c r="D110" i="115"/>
  <c r="D20" i="115"/>
  <c r="D115" i="115"/>
  <c r="D119" i="115"/>
  <c r="D123" i="115"/>
  <c r="D127" i="115"/>
  <c r="D131" i="115"/>
  <c r="D135" i="115"/>
  <c r="D139" i="115"/>
  <c r="D150" i="115"/>
  <c r="F156" i="115"/>
  <c r="D160" i="115"/>
  <c r="E164" i="115"/>
  <c r="F169" i="115"/>
  <c r="D173" i="115"/>
  <c r="E177" i="115"/>
  <c r="F185" i="115"/>
  <c r="D189" i="115"/>
  <c r="E193" i="115"/>
  <c r="F200" i="115"/>
  <c r="D204" i="115"/>
  <c r="E208" i="115"/>
  <c r="F216" i="115"/>
  <c r="D220" i="115"/>
  <c r="E224" i="115"/>
  <c r="F232" i="115"/>
  <c r="D236" i="115"/>
  <c r="E240" i="115"/>
  <c r="F248" i="115"/>
  <c r="D252" i="115"/>
  <c r="E256" i="115"/>
  <c r="F292" i="115"/>
  <c r="E31" i="115"/>
  <c r="E45" i="115"/>
  <c r="E64" i="115"/>
  <c r="E74" i="115"/>
  <c r="G76" i="115"/>
  <c r="F84" i="115"/>
  <c r="G24" i="115"/>
  <c r="G142" i="115"/>
  <c r="G144" i="115"/>
  <c r="G146" i="115"/>
  <c r="G148" i="115"/>
  <c r="F158" i="115"/>
  <c r="D162" i="115"/>
  <c r="E166" i="115"/>
  <c r="F171" i="115"/>
  <c r="D175" i="115"/>
  <c r="E179" i="115"/>
  <c r="F187" i="115"/>
  <c r="D191" i="115"/>
  <c r="E195" i="115"/>
  <c r="F202" i="115"/>
  <c r="D206" i="115"/>
  <c r="E210" i="115"/>
  <c r="F218" i="115"/>
  <c r="D222" i="115"/>
  <c r="E226" i="115"/>
  <c r="F234" i="115"/>
  <c r="D238" i="115"/>
  <c r="E242" i="115"/>
  <c r="F250" i="115"/>
  <c r="D254" i="115"/>
  <c r="E277" i="115"/>
  <c r="E29" i="115"/>
  <c r="E47" i="115"/>
  <c r="E62" i="115"/>
  <c r="D31" i="115"/>
  <c r="D39" i="115"/>
  <c r="D47" i="115"/>
  <c r="D55" i="115"/>
  <c r="D62" i="115"/>
  <c r="D70" i="115"/>
  <c r="D80" i="115"/>
  <c r="E18" i="115"/>
  <c r="E92" i="115"/>
  <c r="E100" i="115"/>
  <c r="E108" i="115"/>
  <c r="E113" i="115"/>
  <c r="E121" i="115"/>
  <c r="E129" i="115"/>
  <c r="E137" i="115"/>
  <c r="D294" i="115"/>
  <c r="D296" i="115"/>
  <c r="D298" i="115"/>
  <c r="D300" i="115"/>
  <c r="D302" i="115"/>
  <c r="D304" i="115"/>
  <c r="D306" i="115"/>
  <c r="D308" i="115"/>
  <c r="D310" i="115"/>
  <c r="D312" i="115"/>
  <c r="D314" i="115"/>
  <c r="D316" i="115"/>
  <c r="D281" i="115"/>
  <c r="D317" i="115"/>
  <c r="D319" i="115"/>
  <c r="D321" i="115"/>
  <c r="D323" i="115"/>
  <c r="D325" i="115"/>
  <c r="D327" i="115"/>
  <c r="D329" i="115"/>
  <c r="D331" i="115"/>
  <c r="D333" i="115"/>
  <c r="D335" i="115"/>
  <c r="D337" i="115"/>
  <c r="D339" i="115"/>
  <c r="D341" i="115"/>
  <c r="D343" i="115"/>
  <c r="D283" i="115"/>
  <c r="D285" i="115"/>
  <c r="D346" i="115"/>
  <c r="D348" i="115"/>
  <c r="D350" i="115"/>
  <c r="D352" i="115"/>
  <c r="D354" i="115"/>
  <c r="D356" i="115"/>
  <c r="D358" i="115"/>
  <c r="D360" i="115"/>
  <c r="D362" i="115"/>
  <c r="D364" i="115"/>
  <c r="D366" i="115"/>
  <c r="D368" i="115"/>
  <c r="D370" i="115"/>
  <c r="D372" i="115"/>
  <c r="D287" i="115"/>
  <c r="D373" i="115"/>
  <c r="D375" i="115"/>
  <c r="D398" i="115"/>
  <c r="D400" i="115"/>
  <c r="D271" i="115"/>
  <c r="D401" i="115"/>
  <c r="D403" i="115"/>
  <c r="D405" i="115"/>
  <c r="D407" i="115"/>
  <c r="D409" i="115"/>
  <c r="D411" i="115"/>
  <c r="D413" i="115"/>
  <c r="D415" i="115"/>
  <c r="D417" i="115"/>
  <c r="D419" i="115"/>
  <c r="D421" i="115"/>
  <c r="D423" i="115"/>
  <c r="D425" i="115"/>
  <c r="D427" i="115"/>
  <c r="D273" i="115"/>
  <c r="D275" i="115"/>
  <c r="D430" i="115"/>
  <c r="D432" i="115"/>
  <c r="D434" i="115"/>
  <c r="D436" i="115"/>
  <c r="D438" i="115"/>
  <c r="D440" i="115"/>
  <c r="D442" i="115"/>
  <c r="D444" i="115"/>
  <c r="D446" i="115"/>
  <c r="D448" i="115"/>
  <c r="D450" i="115"/>
  <c r="D452" i="115"/>
  <c r="D454" i="115"/>
  <c r="D456" i="115"/>
  <c r="D276" i="115"/>
  <c r="D459" i="115"/>
  <c r="D461" i="115"/>
  <c r="D463" i="115"/>
  <c r="D465" i="115"/>
  <c r="D467" i="115"/>
  <c r="D469" i="115"/>
  <c r="D471" i="115"/>
  <c r="D473" i="115"/>
  <c r="D475" i="115"/>
  <c r="D477" i="115"/>
  <c r="D479" i="115"/>
  <c r="D481" i="115"/>
  <c r="D483" i="115"/>
  <c r="D485" i="115"/>
  <c r="D487" i="115"/>
  <c r="E379" i="115"/>
  <c r="E383" i="115"/>
  <c r="E387" i="115"/>
  <c r="E391" i="115"/>
  <c r="E395" i="115"/>
  <c r="D377" i="115"/>
  <c r="D381" i="115"/>
  <c r="D385" i="115"/>
  <c r="D389" i="115"/>
  <c r="D393" i="115"/>
  <c r="D397" i="115"/>
  <c r="E400" i="115"/>
  <c r="E401" i="115"/>
  <c r="E405" i="115"/>
  <c r="E409" i="115"/>
  <c r="E413" i="115"/>
  <c r="E417" i="115"/>
  <c r="E421" i="115"/>
  <c r="E425" i="115"/>
  <c r="E273" i="115"/>
  <c r="E430" i="115"/>
  <c r="E434" i="115"/>
  <c r="E438" i="115"/>
  <c r="E442" i="115"/>
  <c r="E446" i="115"/>
  <c r="E450" i="115"/>
  <c r="E454" i="115"/>
  <c r="E276" i="115"/>
  <c r="E461" i="115"/>
  <c r="E465" i="115"/>
  <c r="E469" i="115"/>
  <c r="E473" i="115"/>
  <c r="E477" i="115"/>
  <c r="E481" i="115"/>
  <c r="E485" i="115"/>
  <c r="E489" i="115"/>
  <c r="E493" i="115"/>
  <c r="E497" i="115"/>
  <c r="E501" i="115"/>
  <c r="E505" i="115"/>
  <c r="E509" i="115"/>
  <c r="E513" i="115"/>
  <c r="E517" i="115"/>
  <c r="D491" i="115"/>
  <c r="D495" i="115"/>
  <c r="D499" i="115"/>
  <c r="D503" i="115"/>
  <c r="D507" i="115"/>
  <c r="D511" i="115"/>
  <c r="D515" i="115"/>
  <c r="C18" i="92"/>
  <c r="C41" i="104"/>
  <c r="B33" i="104"/>
  <c r="B25" i="104"/>
  <c r="B17" i="104"/>
  <c r="C28" i="104"/>
  <c r="C20" i="104"/>
  <c r="C40" i="104"/>
  <c r="C24" i="104"/>
  <c r="C42" i="104"/>
  <c r="C34" i="104"/>
  <c r="C26" i="104"/>
  <c r="C18" i="104"/>
  <c r="AL37" i="106"/>
  <c r="N37" i="106" s="1"/>
  <c r="AM18" i="106"/>
  <c r="O18" i="106" s="1"/>
  <c r="AL17" i="106"/>
  <c r="N17" i="106" s="1"/>
  <c r="AM16" i="106"/>
  <c r="O16" i="106" s="1"/>
  <c r="AN15" i="106"/>
  <c r="P15" i="106" s="1"/>
  <c r="AN36" i="106"/>
  <c r="P36" i="106" s="1"/>
  <c r="AN35" i="106"/>
  <c r="P35" i="106" s="1"/>
  <c r="AM34" i="106"/>
  <c r="O34" i="106" s="1"/>
  <c r="AM33" i="106"/>
  <c r="O33" i="106" s="1"/>
  <c r="AM32" i="106"/>
  <c r="O32" i="106" s="1"/>
  <c r="AM31" i="106"/>
  <c r="O31" i="106" s="1"/>
  <c r="AM30" i="106"/>
  <c r="O30" i="106" s="1"/>
  <c r="AM29" i="106"/>
  <c r="O29" i="106" s="1"/>
  <c r="AM28" i="106"/>
  <c r="O28" i="106" s="1"/>
  <c r="AM27" i="106"/>
  <c r="O27" i="106" s="1"/>
  <c r="AM26" i="106"/>
  <c r="O26" i="106" s="1"/>
  <c r="AM25" i="106"/>
  <c r="O25" i="106" s="1"/>
  <c r="AM24" i="106"/>
  <c r="O24" i="106" s="1"/>
  <c r="AM23" i="106"/>
  <c r="O23" i="106" s="1"/>
  <c r="AM22" i="106"/>
  <c r="O22" i="106" s="1"/>
  <c r="AM21" i="106"/>
  <c r="O21" i="106" s="1"/>
  <c r="AM20" i="106"/>
  <c r="O20" i="106" s="1"/>
  <c r="AL19" i="106"/>
  <c r="N19" i="106" s="1"/>
  <c r="AM14" i="106"/>
  <c r="AL13" i="106"/>
  <c r="AL12" i="106"/>
  <c r="AE12" i="106"/>
  <c r="E136" i="115"/>
  <c r="D136" i="115"/>
  <c r="F128" i="115"/>
  <c r="E120" i="115"/>
  <c r="D120" i="115"/>
  <c r="F21" i="115"/>
  <c r="E107" i="115"/>
  <c r="D107" i="115"/>
  <c r="F99" i="115"/>
  <c r="E77" i="115"/>
  <c r="D77" i="115"/>
  <c r="E496" i="115"/>
  <c r="E457" i="115"/>
  <c r="E428" i="115"/>
  <c r="F517" i="115"/>
  <c r="D145" i="115"/>
  <c r="D140" i="115"/>
  <c r="D132" i="115"/>
  <c r="D124" i="115"/>
  <c r="D116" i="115"/>
  <c r="D111" i="115"/>
  <c r="D103" i="115"/>
  <c r="F91" i="115"/>
  <c r="E17" i="115"/>
  <c r="D17" i="115"/>
  <c r="D73" i="115"/>
  <c r="D65" i="115"/>
  <c r="F56" i="115"/>
  <c r="D48" i="115"/>
  <c r="E40" i="115"/>
  <c r="E32" i="115"/>
  <c r="F32" i="115"/>
  <c r="E488" i="115"/>
  <c r="E464" i="115"/>
  <c r="E433" i="115"/>
  <c r="E412" i="115"/>
  <c r="E399" i="115"/>
  <c r="E382" i="115"/>
  <c r="E369" i="115"/>
  <c r="E353" i="115"/>
  <c r="E340" i="115"/>
  <c r="E324" i="115"/>
  <c r="E311" i="115"/>
  <c r="E295" i="115"/>
  <c r="E251" i="115"/>
  <c r="F62" i="115"/>
  <c r="F29" i="115"/>
  <c r="E159" i="115"/>
  <c r="E143" i="115"/>
  <c r="E126" i="115"/>
  <c r="E97" i="115"/>
  <c r="E83" i="115"/>
  <c r="E54" i="115"/>
  <c r="E178" i="115"/>
  <c r="E151" i="115"/>
  <c r="E118" i="115"/>
  <c r="E89" i="115"/>
  <c r="E46" i="115"/>
  <c r="F489" i="115"/>
  <c r="F497" i="115"/>
  <c r="E460" i="115"/>
  <c r="E386" i="115"/>
  <c r="E373" i="115"/>
  <c r="F383" i="115"/>
  <c r="E333" i="115"/>
  <c r="E287" i="115"/>
  <c r="E341" i="115"/>
  <c r="E312" i="115"/>
  <c r="E190" i="115"/>
  <c r="E337" i="115"/>
  <c r="E109" i="115"/>
  <c r="F82" i="115"/>
  <c r="F72" i="115"/>
  <c r="F13" i="115"/>
  <c r="E50" i="115"/>
  <c r="F37" i="115"/>
  <c r="E298" i="115"/>
  <c r="E349" i="115"/>
  <c r="E306" i="115"/>
  <c r="E319" i="115"/>
  <c r="E335" i="115"/>
  <c r="E348" i="115"/>
  <c r="E365" i="115"/>
  <c r="E378" i="115"/>
  <c r="E394" i="115"/>
  <c r="F377" i="115"/>
  <c r="E437" i="115"/>
  <c r="E468" i="115"/>
  <c r="E500" i="115"/>
  <c r="E516" i="115"/>
  <c r="E114" i="115"/>
  <c r="E59" i="115"/>
  <c r="F47" i="115"/>
  <c r="F33" i="115"/>
  <c r="E514" i="115"/>
  <c r="E498" i="115"/>
  <c r="E482" i="115"/>
  <c r="E466" i="115"/>
  <c r="E451" i="115"/>
  <c r="E435" i="115"/>
  <c r="E422" i="115"/>
  <c r="E406" i="115"/>
  <c r="E392" i="115"/>
  <c r="E376" i="115"/>
  <c r="E363" i="115"/>
  <c r="E347" i="115"/>
  <c r="E334" i="115"/>
  <c r="E318" i="115"/>
  <c r="E305" i="115"/>
  <c r="E289" i="115"/>
  <c r="E243" i="115"/>
  <c r="E227" i="115"/>
  <c r="E211" i="115"/>
  <c r="E196" i="115"/>
  <c r="E180" i="115"/>
  <c r="E25" i="115"/>
  <c r="E161" i="115"/>
  <c r="E153" i="115"/>
  <c r="E141" i="115"/>
  <c r="E502" i="115"/>
  <c r="E486" i="115"/>
  <c r="E470" i="115"/>
  <c r="E455" i="115"/>
  <c r="E439" i="115"/>
  <c r="E426" i="115"/>
  <c r="E410" i="115"/>
  <c r="E397" i="115"/>
  <c r="E388" i="115"/>
  <c r="E288" i="115"/>
  <c r="E359" i="115"/>
  <c r="E284" i="115"/>
  <c r="E330" i="115"/>
  <c r="E280" i="115"/>
  <c r="E301" i="115"/>
  <c r="E257" i="115"/>
  <c r="E239" i="115"/>
  <c r="E223" i="115"/>
  <c r="E207" i="115"/>
  <c r="E192" i="115"/>
  <c r="E176" i="115"/>
  <c r="E95" i="115"/>
  <c r="E81" i="115"/>
  <c r="E61" i="115"/>
  <c r="E44" i="115"/>
  <c r="E12" i="115"/>
  <c r="E233" i="115"/>
  <c r="E217" i="115"/>
  <c r="E201" i="115"/>
  <c r="E186" i="115"/>
  <c r="E508" i="115"/>
  <c r="E445" i="115"/>
  <c r="E416" i="115"/>
  <c r="F389" i="115"/>
  <c r="E362" i="115"/>
  <c r="F493" i="115"/>
  <c r="E354" i="115"/>
  <c r="E317" i="115"/>
  <c r="E336" i="115"/>
  <c r="E307" i="115"/>
  <c r="E237" i="115"/>
  <c r="E205" i="115"/>
  <c r="E339" i="115"/>
  <c r="E130" i="115"/>
  <c r="F80" i="115"/>
  <c r="F70" i="115"/>
  <c r="E57" i="115"/>
  <c r="F55" i="115"/>
  <c r="F39" i="115"/>
  <c r="E314" i="115"/>
  <c r="E155" i="115"/>
  <c r="E28" i="115"/>
  <c r="E229" i="115"/>
  <c r="E255" i="115"/>
  <c r="E302" i="115"/>
  <c r="E281" i="115"/>
  <c r="E331" i="115"/>
  <c r="E285" i="115"/>
  <c r="E356" i="115"/>
  <c r="E372" i="115"/>
  <c r="F385" i="115"/>
  <c r="E364" i="115"/>
  <c r="E424" i="115"/>
  <c r="F515" i="115"/>
  <c r="F501" i="115"/>
  <c r="E308" i="115"/>
  <c r="E101" i="115"/>
  <c r="F78" i="115"/>
  <c r="F66" i="115"/>
  <c r="F49" i="115"/>
  <c r="F31" i="115"/>
  <c r="AE18" i="106"/>
  <c r="G18" i="106" s="1"/>
  <c r="D514" i="115"/>
  <c r="D148" i="115"/>
  <c r="F146" i="115"/>
  <c r="E146" i="115"/>
  <c r="D144" i="115"/>
  <c r="F142" i="115"/>
  <c r="E142" i="115"/>
  <c r="D24" i="115"/>
  <c r="F76" i="115"/>
  <c r="E76" i="115"/>
  <c r="D15" i="115"/>
  <c r="AM13" i="106"/>
  <c r="AN14" i="106"/>
  <c r="AM19" i="106"/>
  <c r="O19" i="106" s="1"/>
  <c r="AN20" i="106"/>
  <c r="P20" i="106" s="1"/>
  <c r="AN21" i="106"/>
  <c r="P21" i="106" s="1"/>
  <c r="AN22" i="106"/>
  <c r="P22" i="106" s="1"/>
  <c r="AN23" i="106"/>
  <c r="P23" i="106" s="1"/>
  <c r="AN24" i="106"/>
  <c r="P24" i="106" s="1"/>
  <c r="AN25" i="106"/>
  <c r="P25" i="106" s="1"/>
  <c r="AN26" i="106"/>
  <c r="P26" i="106" s="1"/>
  <c r="AN27" i="106"/>
  <c r="P27" i="106" s="1"/>
  <c r="AN28" i="106"/>
  <c r="P28" i="106" s="1"/>
  <c r="AN29" i="106"/>
  <c r="P29" i="106" s="1"/>
  <c r="AN30" i="106"/>
  <c r="P30" i="106" s="1"/>
  <c r="AN31" i="106"/>
  <c r="P31" i="106" s="1"/>
  <c r="AN32" i="106"/>
  <c r="P32" i="106" s="1"/>
  <c r="AN33" i="106"/>
  <c r="P33" i="106" s="1"/>
  <c r="AN34" i="106"/>
  <c r="P34" i="106" s="1"/>
  <c r="AO35" i="106"/>
  <c r="Q35" i="106" s="1"/>
  <c r="AO36" i="106"/>
  <c r="Q36" i="106" s="1"/>
  <c r="AO15" i="106"/>
  <c r="Q15" i="106" s="1"/>
  <c r="AN16" i="106"/>
  <c r="P16" i="106" s="1"/>
  <c r="AM17" i="106"/>
  <c r="O17" i="106" s="1"/>
  <c r="AN18" i="106"/>
  <c r="P18" i="106" s="1"/>
  <c r="AM37" i="106"/>
  <c r="O37" i="106" s="1"/>
  <c r="AF12" i="106"/>
  <c r="F509" i="115"/>
  <c r="F136" i="115"/>
  <c r="E128" i="115"/>
  <c r="D128" i="115"/>
  <c r="F120" i="115"/>
  <c r="E21" i="115"/>
  <c r="D21" i="115"/>
  <c r="F107" i="115"/>
  <c r="E99" i="115"/>
  <c r="D99" i="115"/>
  <c r="F77" i="115"/>
  <c r="E512" i="115"/>
  <c r="E472" i="115"/>
  <c r="E441" i="115"/>
  <c r="E145" i="115"/>
  <c r="E140" i="115"/>
  <c r="E132" i="115"/>
  <c r="E124" i="115"/>
  <c r="E116" i="115"/>
  <c r="E111" i="115"/>
  <c r="E103" i="115"/>
  <c r="E91" i="115"/>
  <c r="D91" i="115"/>
  <c r="F17" i="115"/>
  <c r="E73" i="115"/>
  <c r="E65" i="115"/>
  <c r="E56" i="115"/>
  <c r="E48" i="115"/>
  <c r="F48" i="115"/>
  <c r="F40" i="115"/>
  <c r="D32" i="115"/>
  <c r="E504" i="115"/>
  <c r="E480" i="115"/>
  <c r="E449" i="115"/>
  <c r="E420" i="115"/>
  <c r="E404" i="115"/>
  <c r="E390" i="115"/>
  <c r="E374" i="115"/>
  <c r="E361" i="115"/>
  <c r="E345" i="115"/>
  <c r="E332" i="115"/>
  <c r="E282" i="115"/>
  <c r="E303" i="115"/>
  <c r="E278" i="115"/>
  <c r="C13" i="119" s="1"/>
  <c r="E150" i="115"/>
  <c r="F45" i="115"/>
  <c r="E170" i="115"/>
  <c r="E147" i="115"/>
  <c r="E23" i="115"/>
  <c r="E19" i="115"/>
  <c r="E84" i="115"/>
  <c r="E71" i="115"/>
  <c r="E38" i="115"/>
  <c r="E167" i="115"/>
  <c r="E134" i="115"/>
  <c r="E105" i="115"/>
  <c r="E63" i="115"/>
  <c r="E30" i="115"/>
  <c r="F513" i="115"/>
  <c r="E476" i="115"/>
  <c r="E272" i="115"/>
  <c r="E375" i="115"/>
  <c r="F495" i="115"/>
  <c r="E358" i="115"/>
  <c r="E304" i="115"/>
  <c r="E357" i="115"/>
  <c r="E325" i="115"/>
  <c r="E296" i="115"/>
  <c r="E174" i="115"/>
  <c r="E323" i="115"/>
  <c r="E93" i="115"/>
  <c r="E79" i="115"/>
  <c r="F68" i="115"/>
  <c r="F53" i="115"/>
  <c r="F41" i="115"/>
  <c r="E34" i="115"/>
  <c r="E327" i="115"/>
  <c r="E300" i="115"/>
  <c r="E316" i="115"/>
  <c r="E329" i="115"/>
  <c r="E283" i="115"/>
  <c r="E352" i="115"/>
  <c r="E368" i="115"/>
  <c r="F381" i="115"/>
  <c r="E408" i="115"/>
  <c r="F511" i="115"/>
  <c r="E453" i="115"/>
  <c r="E484" i="115"/>
  <c r="F503" i="115"/>
  <c r="E310" i="115"/>
  <c r="F64" i="115"/>
  <c r="E14" i="115"/>
  <c r="E42" i="115"/>
  <c r="F11" i="115"/>
  <c r="AE16" i="106"/>
  <c r="G16" i="106" s="1"/>
  <c r="E506" i="115"/>
  <c r="E490" i="115"/>
  <c r="E474" i="115"/>
  <c r="E458" i="115"/>
  <c r="E443" i="115"/>
  <c r="E274" i="115"/>
  <c r="E414" i="115"/>
  <c r="E270" i="115"/>
  <c r="E384" i="115"/>
  <c r="E371" i="115"/>
  <c r="E355" i="115"/>
  <c r="E342" i="115"/>
  <c r="E326" i="115"/>
  <c r="E313" i="115"/>
  <c r="E297" i="115"/>
  <c r="E253" i="115"/>
  <c r="E235" i="115"/>
  <c r="E219" i="115"/>
  <c r="E203" i="115"/>
  <c r="E188" i="115"/>
  <c r="E172" i="115"/>
  <c r="E165" i="115"/>
  <c r="E157" i="115"/>
  <c r="E149" i="115"/>
  <c r="E510" i="115"/>
  <c r="E494" i="115"/>
  <c r="E478" i="115"/>
  <c r="E462" i="115"/>
  <c r="E447" i="115"/>
  <c r="E431" i="115"/>
  <c r="E418" i="115"/>
  <c r="E402" i="115"/>
  <c r="E396" i="115"/>
  <c r="E380" i="115"/>
  <c r="E367" i="115"/>
  <c r="E351" i="115"/>
  <c r="E338" i="115"/>
  <c r="E322" i="115"/>
  <c r="E309" i="115"/>
  <c r="E293" i="115"/>
  <c r="E247" i="115"/>
  <c r="E231" i="115"/>
  <c r="E215" i="115"/>
  <c r="E199" i="115"/>
  <c r="E184" i="115"/>
  <c r="E27" i="115"/>
  <c r="E87" i="115"/>
  <c r="E69" i="115"/>
  <c r="E52" i="115"/>
  <c r="E36" i="115"/>
  <c r="E241" i="115"/>
  <c r="E225" i="115"/>
  <c r="E209" i="115"/>
  <c r="E194" i="115"/>
  <c r="F505" i="115"/>
  <c r="E492" i="115"/>
  <c r="E429" i="115"/>
  <c r="F391" i="115"/>
  <c r="E286" i="115"/>
  <c r="E360" i="115"/>
  <c r="E370" i="115"/>
  <c r="E346" i="115"/>
  <c r="F387" i="115"/>
  <c r="E320" i="115"/>
  <c r="E291" i="115"/>
  <c r="C57" i="119" s="1"/>
  <c r="E221" i="115"/>
  <c r="E163" i="115"/>
  <c r="E321" i="115"/>
  <c r="E122" i="115"/>
  <c r="F74" i="115"/>
  <c r="E67" i="115"/>
  <c r="D57" i="115"/>
  <c r="F51" i="115"/>
  <c r="F35" i="115"/>
  <c r="E343" i="115"/>
  <c r="E182" i="115"/>
  <c r="E213" i="115"/>
  <c r="E245" i="115"/>
  <c r="E299" i="115"/>
  <c r="E315" i="115"/>
  <c r="E328" i="115"/>
  <c r="E344" i="115"/>
  <c r="E350" i="115"/>
  <c r="E366" i="115"/>
  <c r="F379" i="115"/>
  <c r="F395" i="115"/>
  <c r="F393" i="115"/>
  <c r="F499" i="115"/>
  <c r="F491" i="115"/>
  <c r="F507" i="115"/>
  <c r="E294" i="115"/>
  <c r="E85" i="115"/>
  <c r="E75" i="115"/>
  <c r="F60" i="115"/>
  <c r="F43" i="115"/>
  <c r="E10" i="115"/>
  <c r="AE19" i="106"/>
  <c r="G19" i="106" s="1"/>
  <c r="AM41" i="106"/>
  <c r="O41" i="106" s="1"/>
  <c r="AM42" i="106"/>
  <c r="O42" i="106" s="1"/>
  <c r="AE38" i="106"/>
  <c r="G38" i="106" s="1"/>
  <c r="AE41" i="106"/>
  <c r="G41" i="106" s="1"/>
  <c r="AE42" i="106"/>
  <c r="G42" i="106" s="1"/>
  <c r="F148" i="115"/>
  <c r="E148" i="115"/>
  <c r="D146" i="115"/>
  <c r="F144" i="115"/>
  <c r="E144" i="115"/>
  <c r="D142" i="115"/>
  <c r="F24" i="115"/>
  <c r="E24" i="115"/>
  <c r="D76" i="115"/>
  <c r="F15" i="115"/>
  <c r="E15" i="115"/>
  <c r="AM12" i="106"/>
  <c r="AG12" i="106"/>
  <c r="AF18" i="106"/>
  <c r="H18" i="106" s="1"/>
  <c r="AF42" i="106"/>
  <c r="H42" i="106" s="1"/>
  <c r="AF41" i="106"/>
  <c r="H41" i="106" s="1"/>
  <c r="AF38" i="106"/>
  <c r="H38" i="106" s="1"/>
  <c r="AN42" i="106"/>
  <c r="P42" i="106" s="1"/>
  <c r="AN41" i="106"/>
  <c r="P41" i="106" s="1"/>
  <c r="AF19" i="106"/>
  <c r="H19" i="106" s="1"/>
  <c r="AF16" i="106"/>
  <c r="H16" i="106" s="1"/>
  <c r="AN37" i="106"/>
  <c r="P37" i="106" s="1"/>
  <c r="AO18" i="106"/>
  <c r="Q18" i="106" s="1"/>
  <c r="AN17" i="106"/>
  <c r="P17" i="106" s="1"/>
  <c r="AO16" i="106"/>
  <c r="Q16" i="106" s="1"/>
  <c r="AP15" i="106"/>
  <c r="R15" i="106" s="1"/>
  <c r="AP36" i="106"/>
  <c r="R36" i="106" s="1"/>
  <c r="AP35" i="106"/>
  <c r="R35" i="106" s="1"/>
  <c r="AO34" i="106"/>
  <c r="Q34" i="106" s="1"/>
  <c r="AO33" i="106"/>
  <c r="Q33" i="106" s="1"/>
  <c r="AO32" i="106"/>
  <c r="Q32" i="106" s="1"/>
  <c r="AO31" i="106"/>
  <c r="Q31" i="106" s="1"/>
  <c r="AO30" i="106"/>
  <c r="Q30" i="106" s="1"/>
  <c r="AO29" i="106"/>
  <c r="Q29" i="106" s="1"/>
  <c r="AO28" i="106"/>
  <c r="Q28" i="106" s="1"/>
  <c r="AO27" i="106"/>
  <c r="Q27" i="106" s="1"/>
  <c r="AO26" i="106"/>
  <c r="Q26" i="106" s="1"/>
  <c r="AO25" i="106"/>
  <c r="Q25" i="106" s="1"/>
  <c r="AO24" i="106"/>
  <c r="Q24" i="106" s="1"/>
  <c r="AO23" i="106"/>
  <c r="Q23" i="106" s="1"/>
  <c r="AO22" i="106"/>
  <c r="Q22" i="106" s="1"/>
  <c r="AO21" i="106"/>
  <c r="Q21" i="106" s="1"/>
  <c r="AO20" i="106"/>
  <c r="Q20" i="106" s="1"/>
  <c r="AN19" i="106"/>
  <c r="P19" i="106" s="1"/>
  <c r="AO14" i="106"/>
  <c r="AN13" i="106"/>
  <c r="AN12" i="106"/>
  <c r="AG16" i="106"/>
  <c r="I16" i="106" s="1"/>
  <c r="AG19" i="106"/>
  <c r="I19" i="106" s="1"/>
  <c r="AO41" i="106"/>
  <c r="Q41" i="106" s="1"/>
  <c r="AO42" i="106"/>
  <c r="Q42" i="106" s="1"/>
  <c r="AG38" i="106"/>
  <c r="I38" i="106" s="1"/>
  <c r="AG41" i="106"/>
  <c r="I41" i="106" s="1"/>
  <c r="AG42" i="106"/>
  <c r="I42" i="106" s="1"/>
  <c r="AO12" i="106"/>
  <c r="AH12" i="106"/>
  <c r="AG18" i="106"/>
  <c r="I18" i="106" s="1"/>
  <c r="AO13" i="106"/>
  <c r="AP14" i="106"/>
  <c r="AO19" i="106"/>
  <c r="Q19" i="106" s="1"/>
  <c r="AP20" i="106"/>
  <c r="R20" i="106" s="1"/>
  <c r="AP21" i="106"/>
  <c r="R21" i="106" s="1"/>
  <c r="AP22" i="106"/>
  <c r="R22" i="106" s="1"/>
  <c r="AP23" i="106"/>
  <c r="R23" i="106" s="1"/>
  <c r="AP24" i="106"/>
  <c r="R24" i="106" s="1"/>
  <c r="AP25" i="106"/>
  <c r="R25" i="106" s="1"/>
  <c r="AP26" i="106"/>
  <c r="R26" i="106" s="1"/>
  <c r="AP27" i="106"/>
  <c r="R27" i="106" s="1"/>
  <c r="AP28" i="106"/>
  <c r="R28" i="106" s="1"/>
  <c r="AP29" i="106"/>
  <c r="R29" i="106" s="1"/>
  <c r="AP30" i="106"/>
  <c r="R30" i="106" s="1"/>
  <c r="AP31" i="106"/>
  <c r="R31" i="106" s="1"/>
  <c r="AP32" i="106"/>
  <c r="R32" i="106" s="1"/>
  <c r="AP33" i="106"/>
  <c r="R33" i="106" s="1"/>
  <c r="AP34" i="106"/>
  <c r="R34" i="106" s="1"/>
  <c r="AQ35" i="106"/>
  <c r="S35" i="106" s="1"/>
  <c r="AQ36" i="106"/>
  <c r="S36" i="106" s="1"/>
  <c r="AQ15" i="106"/>
  <c r="S15" i="106" s="1"/>
  <c r="AP16" i="106"/>
  <c r="R16" i="106" s="1"/>
  <c r="AO17" i="106"/>
  <c r="Q17" i="106" s="1"/>
  <c r="AP18" i="106"/>
  <c r="R18" i="106" s="1"/>
  <c r="AO37" i="106"/>
  <c r="Q37" i="106" s="1"/>
  <c r="AR15" i="106"/>
  <c r="T15" i="106" s="1"/>
  <c r="AR35" i="106"/>
  <c r="T35" i="106" s="1"/>
  <c r="AH18" i="106"/>
  <c r="J18" i="106" s="1"/>
  <c r="AP37" i="106"/>
  <c r="R37" i="106" s="1"/>
  <c r="AQ18" i="106"/>
  <c r="S18" i="106" s="1"/>
  <c r="AP17" i="106"/>
  <c r="R17" i="106" s="1"/>
  <c r="AQ16" i="106"/>
  <c r="S16" i="106" s="1"/>
  <c r="AQ34" i="106"/>
  <c r="S34" i="106" s="1"/>
  <c r="AQ33" i="106"/>
  <c r="S33" i="106" s="1"/>
  <c r="AQ32" i="106"/>
  <c r="S32" i="106" s="1"/>
  <c r="AQ31" i="106"/>
  <c r="S31" i="106" s="1"/>
  <c r="AQ30" i="106"/>
  <c r="S30" i="106" s="1"/>
  <c r="AQ29" i="106"/>
  <c r="S29" i="106" s="1"/>
  <c r="AQ28" i="106"/>
  <c r="S28" i="106" s="1"/>
  <c r="AQ27" i="106"/>
  <c r="S27" i="106" s="1"/>
  <c r="AQ26" i="106"/>
  <c r="S26" i="106" s="1"/>
  <c r="AQ25" i="106"/>
  <c r="S25" i="106" s="1"/>
  <c r="AQ24" i="106"/>
  <c r="S24" i="106" s="1"/>
  <c r="AQ23" i="106"/>
  <c r="S23" i="106" s="1"/>
  <c r="AQ22" i="106"/>
  <c r="S22" i="106" s="1"/>
  <c r="AQ21" i="106"/>
  <c r="S21" i="106" s="1"/>
  <c r="AQ20" i="106"/>
  <c r="S20" i="106" s="1"/>
  <c r="AP19" i="106"/>
  <c r="R19" i="106" s="1"/>
  <c r="AQ14" i="106"/>
  <c r="AP13" i="106"/>
  <c r="AI12" i="106"/>
  <c r="AH42" i="106"/>
  <c r="J42" i="106" s="1"/>
  <c r="AH41" i="106"/>
  <c r="J41" i="106" s="1"/>
  <c r="AH38" i="106"/>
  <c r="J38" i="106" s="1"/>
  <c r="AP42" i="106"/>
  <c r="R42" i="106" s="1"/>
  <c r="AP41" i="106"/>
  <c r="R41" i="106" s="1"/>
  <c r="AH19" i="106"/>
  <c r="J19" i="106" s="1"/>
  <c r="AH16" i="106"/>
  <c r="J16" i="106" s="1"/>
  <c r="AR36" i="106"/>
  <c r="T36" i="106" s="1"/>
  <c r="AP12" i="106"/>
  <c r="AJ12" i="106"/>
  <c r="AR20" i="106"/>
  <c r="T20" i="106" s="1"/>
  <c r="AR22" i="106"/>
  <c r="T22" i="106" s="1"/>
  <c r="AR24" i="106"/>
  <c r="T24" i="106" s="1"/>
  <c r="AR26" i="106"/>
  <c r="T26" i="106" s="1"/>
  <c r="AR28" i="106"/>
  <c r="T28" i="106" s="1"/>
  <c r="AR30" i="106"/>
  <c r="T30" i="106" s="1"/>
  <c r="AR32" i="106"/>
  <c r="T32" i="106" s="1"/>
  <c r="AR34" i="106"/>
  <c r="T34" i="106" s="1"/>
  <c r="AR18" i="106"/>
  <c r="T18" i="106" s="1"/>
  <c r="AI18" i="106"/>
  <c r="K18" i="106" s="1"/>
  <c r="AI16" i="106"/>
  <c r="K16" i="106" s="1"/>
  <c r="AI19" i="106"/>
  <c r="K19" i="106" s="1"/>
  <c r="AQ41" i="106"/>
  <c r="S41" i="106" s="1"/>
  <c r="AQ42" i="106"/>
  <c r="S42" i="106" s="1"/>
  <c r="AI38" i="106"/>
  <c r="K38" i="106" s="1"/>
  <c r="AI41" i="106"/>
  <c r="K41" i="106" s="1"/>
  <c r="AI42" i="106"/>
  <c r="K42" i="106" s="1"/>
  <c r="AR14" i="106"/>
  <c r="AR21" i="106"/>
  <c r="T21" i="106" s="1"/>
  <c r="AR23" i="106"/>
  <c r="T23" i="106" s="1"/>
  <c r="AR25" i="106"/>
  <c r="T25" i="106" s="1"/>
  <c r="AR27" i="106"/>
  <c r="T27" i="106" s="1"/>
  <c r="AR29" i="106"/>
  <c r="T29" i="106" s="1"/>
  <c r="AR31" i="106"/>
  <c r="T31" i="106" s="1"/>
  <c r="AR33" i="106"/>
  <c r="T33" i="106" s="1"/>
  <c r="AR16" i="106"/>
  <c r="T16" i="106" s="1"/>
  <c r="AQ13" i="106"/>
  <c r="AQ19" i="106"/>
  <c r="S19" i="106" s="1"/>
  <c r="AQ17" i="106"/>
  <c r="S17" i="106" s="1"/>
  <c r="AQ37" i="106"/>
  <c r="S37" i="106" s="1"/>
  <c r="AQ12" i="106"/>
  <c r="AJ42" i="106"/>
  <c r="L42" i="106" s="1"/>
  <c r="AJ38" i="106"/>
  <c r="L38" i="106" s="1"/>
  <c r="AR41" i="106"/>
  <c r="T41" i="106" s="1"/>
  <c r="AJ16" i="106"/>
  <c r="L16" i="106" s="1"/>
  <c r="AR12" i="106"/>
  <c r="AR17" i="106"/>
  <c r="T17" i="106" s="1"/>
  <c r="AR13" i="106"/>
  <c r="AJ41" i="106"/>
  <c r="L41" i="106" s="1"/>
  <c r="AR42" i="106"/>
  <c r="T42" i="106" s="1"/>
  <c r="AJ19" i="106"/>
  <c r="L19" i="106" s="1"/>
  <c r="AJ18" i="106"/>
  <c r="L18" i="106" s="1"/>
  <c r="AR37" i="106"/>
  <c r="T37" i="106" s="1"/>
  <c r="AR19" i="106"/>
  <c r="T19" i="106" s="1"/>
  <c r="M180" i="114"/>
  <c r="M184" i="114"/>
  <c r="M183" i="114"/>
  <c r="M182" i="114"/>
  <c r="M181" i="114"/>
  <c r="M179" i="114"/>
  <c r="M20" i="114"/>
  <c r="M17" i="114"/>
  <c r="M44" i="114"/>
  <c r="M41" i="114"/>
  <c r="M68" i="114"/>
  <c r="M65" i="114"/>
  <c r="M92" i="114"/>
  <c r="M89" i="114"/>
  <c r="M116" i="114"/>
  <c r="M113" i="114"/>
  <c r="M140" i="114"/>
  <c r="M137" i="114"/>
  <c r="M164" i="114"/>
  <c r="M161" i="114"/>
  <c r="M188" i="114"/>
  <c r="M185" i="114"/>
  <c r="M38" i="114"/>
  <c r="M37" i="114"/>
  <c r="M35" i="114"/>
  <c r="M86" i="114"/>
  <c r="M85" i="114"/>
  <c r="M83" i="114"/>
  <c r="M134" i="114"/>
  <c r="M133" i="114"/>
  <c r="M131" i="114"/>
  <c r="M50" i="114"/>
  <c r="M49" i="114"/>
  <c r="M47" i="114"/>
  <c r="M98" i="114"/>
  <c r="M97" i="114"/>
  <c r="M95" i="114"/>
  <c r="M146" i="114"/>
  <c r="M145" i="114"/>
  <c r="M143" i="114"/>
  <c r="M194" i="114"/>
  <c r="M193" i="114"/>
  <c r="M191" i="114"/>
  <c r="M32" i="114"/>
  <c r="M29" i="114"/>
  <c r="M56" i="114"/>
  <c r="M53" i="114"/>
  <c r="M80" i="114"/>
  <c r="M77" i="114"/>
  <c r="M104" i="114"/>
  <c r="M101" i="114"/>
  <c r="M128" i="114"/>
  <c r="M125" i="114"/>
  <c r="M152" i="114"/>
  <c r="M149" i="114"/>
  <c r="M176" i="114"/>
  <c r="M173" i="114"/>
  <c r="M16" i="114"/>
  <c r="M11" i="114"/>
  <c r="M60" i="114"/>
  <c r="M64" i="114"/>
  <c r="M63" i="114"/>
  <c r="M108" i="114"/>
  <c r="M112" i="114"/>
  <c r="M111" i="114"/>
  <c r="M156" i="114"/>
  <c r="M160" i="114"/>
  <c r="M159" i="114"/>
  <c r="M24" i="114"/>
  <c r="M28" i="114"/>
  <c r="M27" i="114"/>
  <c r="M72" i="114"/>
  <c r="M76" i="114"/>
  <c r="M75" i="114"/>
  <c r="M120" i="114"/>
  <c r="M124" i="114"/>
  <c r="M123" i="114"/>
  <c r="M168" i="114"/>
  <c r="M172" i="114"/>
  <c r="M171" i="114"/>
  <c r="M12" i="114"/>
  <c r="M14" i="114"/>
  <c r="M18" i="114"/>
  <c r="M22" i="114"/>
  <c r="M21" i="114"/>
  <c r="M19" i="114"/>
  <c r="M42" i="114"/>
  <c r="M46" i="114"/>
  <c r="M45" i="114"/>
  <c r="M43" i="114"/>
  <c r="M66" i="114"/>
  <c r="M70" i="114"/>
  <c r="M69" i="114"/>
  <c r="M67" i="114"/>
  <c r="M90" i="114"/>
  <c r="M94" i="114"/>
  <c r="M93" i="114"/>
  <c r="M91" i="114"/>
  <c r="M114" i="114"/>
  <c r="M118" i="114"/>
  <c r="M117" i="114"/>
  <c r="M115" i="114"/>
  <c r="M138" i="114"/>
  <c r="M142" i="114"/>
  <c r="M141" i="114"/>
  <c r="M139" i="114"/>
  <c r="M162" i="114"/>
  <c r="M166" i="114"/>
  <c r="M165" i="114"/>
  <c r="M163" i="114"/>
  <c r="M186" i="114"/>
  <c r="M190" i="114"/>
  <c r="M189" i="114"/>
  <c r="M187" i="114"/>
  <c r="M36" i="114"/>
  <c r="M40" i="114"/>
  <c r="M39" i="114"/>
  <c r="M84" i="114"/>
  <c r="M88" i="114"/>
  <c r="M87" i="114"/>
  <c r="M132" i="114"/>
  <c r="M136" i="114"/>
  <c r="M135" i="114"/>
  <c r="M48" i="114"/>
  <c r="M52" i="114"/>
  <c r="M51" i="114"/>
  <c r="M96" i="114"/>
  <c r="M100" i="114"/>
  <c r="M99" i="114"/>
  <c r="M144" i="114"/>
  <c r="M148" i="114"/>
  <c r="M147" i="114"/>
  <c r="M192" i="114"/>
  <c r="M196" i="114"/>
  <c r="M195" i="114"/>
  <c r="M30" i="114"/>
  <c r="M34" i="114"/>
  <c r="M33" i="114"/>
  <c r="M31" i="114"/>
  <c r="M54" i="114"/>
  <c r="M58" i="114"/>
  <c r="M57" i="114"/>
  <c r="M55" i="114"/>
  <c r="M78" i="114"/>
  <c r="M82" i="114"/>
  <c r="M81" i="114"/>
  <c r="M79" i="114"/>
  <c r="M102" i="114"/>
  <c r="M106" i="114"/>
  <c r="M105" i="114"/>
  <c r="M103" i="114"/>
  <c r="M126" i="114"/>
  <c r="M130" i="114"/>
  <c r="M129" i="114"/>
  <c r="M127" i="114"/>
  <c r="M150" i="114"/>
  <c r="M154" i="114"/>
  <c r="M153" i="114"/>
  <c r="M151" i="114"/>
  <c r="M174" i="114"/>
  <c r="M178" i="114"/>
  <c r="M177" i="114"/>
  <c r="M175" i="114"/>
  <c r="M13" i="114"/>
  <c r="M15" i="114"/>
  <c r="M62" i="114"/>
  <c r="M61" i="114"/>
  <c r="M59" i="114"/>
  <c r="M110" i="114"/>
  <c r="M109" i="114"/>
  <c r="M107" i="114"/>
  <c r="M158" i="114"/>
  <c r="M157" i="114"/>
  <c r="M155" i="114"/>
  <c r="M26" i="114"/>
  <c r="M25" i="114"/>
  <c r="M23" i="114"/>
  <c r="M74" i="114"/>
  <c r="M73" i="114"/>
  <c r="M71" i="114"/>
  <c r="M122" i="114"/>
  <c r="M121" i="114"/>
  <c r="M119" i="114"/>
  <c r="M170" i="114"/>
  <c r="M169" i="114"/>
  <c r="M167" i="114"/>
  <c r="G391" i="105"/>
  <c r="G115" i="105"/>
  <c r="E40" i="46"/>
  <c r="L38" i="46"/>
  <c r="L36" i="46"/>
  <c r="N25" i="46"/>
  <c r="F25" i="46"/>
  <c r="H38" i="46"/>
  <c r="L31" i="46"/>
  <c r="L41" i="46"/>
  <c r="M26" i="46"/>
  <c r="N38" i="46"/>
  <c r="F38" i="46"/>
  <c r="L32" i="46"/>
  <c r="H28" i="46"/>
  <c r="L37" i="46"/>
  <c r="I34" i="46"/>
  <c r="H33" i="46"/>
  <c r="N30" i="46"/>
  <c r="F30" i="46"/>
  <c r="J28" i="46"/>
  <c r="N40" i="46"/>
  <c r="F40" i="46"/>
  <c r="M38" i="46"/>
  <c r="I38" i="46"/>
  <c r="H37" i="46"/>
  <c r="N32" i="46"/>
  <c r="F32" i="46"/>
  <c r="M30" i="46"/>
  <c r="I30" i="46"/>
  <c r="H29" i="46"/>
  <c r="O40" i="46"/>
  <c r="K40" i="46"/>
  <c r="G40" i="46"/>
  <c r="O36" i="46"/>
  <c r="K36" i="46"/>
  <c r="G36" i="46"/>
  <c r="O32" i="46"/>
  <c r="K32" i="46"/>
  <c r="G32" i="46"/>
  <c r="O28" i="46"/>
  <c r="K28" i="46"/>
  <c r="G28" i="46"/>
  <c r="N41" i="46"/>
  <c r="F41" i="46"/>
  <c r="J39" i="46"/>
  <c r="N37" i="46"/>
  <c r="F37" i="46"/>
  <c r="J35" i="46"/>
  <c r="N33" i="46"/>
  <c r="F33" i="46"/>
  <c r="J31" i="46"/>
  <c r="N29" i="46"/>
  <c r="F29" i="46"/>
  <c r="J27" i="46"/>
  <c r="O41" i="46"/>
  <c r="K41" i="46"/>
  <c r="G41" i="46"/>
  <c r="M39" i="46"/>
  <c r="I39" i="46"/>
  <c r="O37" i="46"/>
  <c r="K37" i="46"/>
  <c r="G37" i="46"/>
  <c r="M35" i="46"/>
  <c r="I35" i="46"/>
  <c r="O33" i="46"/>
  <c r="K33" i="46"/>
  <c r="G33" i="46"/>
  <c r="M31" i="46"/>
  <c r="I31" i="46"/>
  <c r="O29" i="46"/>
  <c r="K29" i="46"/>
  <c r="G29" i="46"/>
  <c r="M27" i="46"/>
  <c r="I27" i="46"/>
  <c r="O25" i="46"/>
  <c r="K25" i="46"/>
  <c r="G25" i="46"/>
  <c r="F28" i="46"/>
  <c r="J40" i="46"/>
  <c r="O38" i="46"/>
  <c r="G38" i="46"/>
  <c r="J32" i="46"/>
  <c r="K30" i="46"/>
  <c r="L27" i="46"/>
  <c r="I40" i="46"/>
  <c r="M36" i="46"/>
  <c r="H35" i="46"/>
  <c r="I32" i="46"/>
  <c r="M28" i="46"/>
  <c r="H27" i="46"/>
  <c r="N39" i="46"/>
  <c r="J37" i="46"/>
  <c r="F35" i="46"/>
  <c r="N31" i="46"/>
  <c r="J29" i="46"/>
  <c r="F27" i="46"/>
  <c r="I41" i="46"/>
  <c r="K39" i="46"/>
  <c r="M37" i="46"/>
  <c r="O35" i="46"/>
  <c r="G35" i="46"/>
  <c r="I33" i="46"/>
  <c r="K31" i="46"/>
  <c r="M29" i="46"/>
  <c r="O27" i="46"/>
  <c r="G27" i="46"/>
  <c r="I25" i="46"/>
  <c r="E41" i="46"/>
  <c r="E38" i="46"/>
  <c r="E34" i="46"/>
  <c r="E30" i="46"/>
  <c r="E26" i="46"/>
  <c r="E37" i="46"/>
  <c r="E33" i="46"/>
  <c r="E29" i="46"/>
  <c r="E25" i="46"/>
  <c r="H25" i="46"/>
  <c r="H26" i="46"/>
  <c r="J26" i="46"/>
  <c r="L34" i="46"/>
  <c r="L30" i="46"/>
  <c r="J25" i="46"/>
  <c r="L40" i="46"/>
  <c r="H36" i="46"/>
  <c r="H30" i="46"/>
  <c r="N36" i="46"/>
  <c r="F36" i="46"/>
  <c r="O26" i="46"/>
  <c r="K26" i="46"/>
  <c r="G26" i="46"/>
  <c r="H40" i="46"/>
  <c r="L28" i="46"/>
  <c r="J38" i="46"/>
  <c r="N34" i="46"/>
  <c r="F34" i="46"/>
  <c r="L29" i="46"/>
  <c r="L39" i="46"/>
  <c r="O34" i="46"/>
  <c r="K34" i="46"/>
  <c r="G34" i="46"/>
  <c r="H32" i="46"/>
  <c r="J30" i="46"/>
  <c r="N28" i="46"/>
  <c r="K38" i="46"/>
  <c r="L35" i="46"/>
  <c r="O30" i="46"/>
  <c r="G30" i="46"/>
  <c r="M40" i="46"/>
  <c r="H39" i="46"/>
  <c r="I36" i="46"/>
  <c r="M32" i="46"/>
  <c r="H31" i="46"/>
  <c r="I28" i="46"/>
  <c r="J41" i="46"/>
  <c r="F39" i="46"/>
  <c r="N35" i="46"/>
  <c r="J33" i="46"/>
  <c r="F31" i="46"/>
  <c r="N27" i="46"/>
  <c r="M41" i="46"/>
  <c r="O39" i="46"/>
  <c r="G39" i="46"/>
  <c r="I37" i="46"/>
  <c r="K35" i="46"/>
  <c r="M33" i="46"/>
  <c r="O31" i="46"/>
  <c r="G31" i="46"/>
  <c r="I29" i="46"/>
  <c r="K27" i="46"/>
  <c r="M25" i="46"/>
  <c r="G392" i="105"/>
  <c r="G116" i="105"/>
  <c r="G393" i="105"/>
  <c r="G117" i="105"/>
  <c r="G394" i="105"/>
  <c r="G118" i="105"/>
  <c r="G395" i="105"/>
  <c r="G119" i="105"/>
  <c r="G396" i="105"/>
  <c r="G120" i="105"/>
  <c r="G397" i="105"/>
  <c r="G121" i="105"/>
  <c r="G398" i="105"/>
  <c r="G122" i="105"/>
  <c r="O11" i="46"/>
  <c r="N11" i="46"/>
  <c r="E11" i="46"/>
  <c r="M11" i="46"/>
  <c r="H11" i="46"/>
  <c r="J11" i="46"/>
  <c r="L11" i="46"/>
  <c r="G11" i="46"/>
  <c r="I11" i="46"/>
  <c r="K11" i="46"/>
  <c r="F11" i="46"/>
  <c r="N16" i="62"/>
  <c r="N21" i="62"/>
  <c r="N11" i="62"/>
  <c r="N25" i="62"/>
  <c r="N30" i="62"/>
  <c r="N32" i="62"/>
  <c r="N34" i="62"/>
  <c r="N10" i="62"/>
  <c r="N22" i="62"/>
  <c r="N26" i="62"/>
  <c r="N29" i="62"/>
  <c r="N31" i="62"/>
  <c r="N33" i="62"/>
  <c r="N35" i="62"/>
  <c r="B253" i="71"/>
  <c r="A256" i="71"/>
  <c r="B256" i="71"/>
  <c r="A259" i="71"/>
  <c r="B259" i="71"/>
  <c r="A262" i="71"/>
  <c r="B358" i="71"/>
  <c r="B5" i="54"/>
  <c r="B205" i="71"/>
  <c r="A208" i="71"/>
  <c r="B208" i="71"/>
  <c r="A211" i="71"/>
  <c r="B211" i="71"/>
  <c r="A214" i="71"/>
  <c r="B214" i="71"/>
  <c r="A108" i="71"/>
  <c r="A6" i="71"/>
  <c r="A12" i="71"/>
  <c r="A18" i="71"/>
  <c r="A24" i="71"/>
  <c r="A30" i="71"/>
  <c r="A36" i="71"/>
  <c r="A42" i="71"/>
  <c r="A48" i="71"/>
  <c r="A54" i="71"/>
  <c r="A60" i="71"/>
  <c r="A66" i="71"/>
  <c r="A72" i="71"/>
  <c r="A78" i="71"/>
  <c r="A84" i="71"/>
  <c r="A90" i="71"/>
  <c r="A96" i="71"/>
  <c r="A102" i="71"/>
  <c r="A76" i="71"/>
  <c r="A372" i="71"/>
  <c r="A369" i="71"/>
  <c r="A366" i="71"/>
  <c r="A363" i="71"/>
  <c r="A360" i="71"/>
  <c r="A357" i="71"/>
  <c r="A354" i="71"/>
  <c r="A351" i="71"/>
  <c r="A348" i="71"/>
  <c r="A345" i="71"/>
  <c r="A342" i="71"/>
  <c r="A339" i="71"/>
  <c r="A336" i="71"/>
  <c r="A333" i="71"/>
  <c r="A330" i="71"/>
  <c r="A327" i="71"/>
  <c r="A324" i="71"/>
  <c r="A321" i="71"/>
  <c r="A318" i="71"/>
  <c r="A315" i="71"/>
  <c r="A312" i="71"/>
  <c r="A309" i="71"/>
  <c r="A306" i="71"/>
  <c r="A303" i="71"/>
  <c r="A300" i="71"/>
  <c r="A297" i="71"/>
  <c r="A294" i="71"/>
  <c r="A291" i="71"/>
  <c r="A288" i="71"/>
  <c r="A285" i="71"/>
  <c r="A282" i="71"/>
  <c r="A279" i="71"/>
  <c r="A276" i="71"/>
  <c r="A273" i="71"/>
  <c r="A270" i="71"/>
  <c r="A267" i="71"/>
  <c r="A264" i="71"/>
  <c r="A261" i="71"/>
  <c r="A258" i="71"/>
  <c r="A255" i="71"/>
  <c r="A252" i="71"/>
  <c r="A249" i="71"/>
  <c r="A246" i="71"/>
  <c r="A243" i="71"/>
  <c r="A240" i="71"/>
  <c r="A237" i="71"/>
  <c r="A234" i="71"/>
  <c r="A231" i="71"/>
  <c r="A228" i="71"/>
  <c r="A225" i="71"/>
  <c r="A222" i="71"/>
  <c r="A219" i="71"/>
  <c r="A216" i="71"/>
  <c r="A213" i="71"/>
  <c r="A210" i="71"/>
  <c r="A207" i="71"/>
  <c r="A204" i="71"/>
  <c r="A201" i="71"/>
  <c r="A198" i="71"/>
  <c r="A195" i="71"/>
  <c r="A192" i="71"/>
  <c r="A189" i="71"/>
  <c r="A186" i="71"/>
  <c r="A183" i="71"/>
  <c r="A180" i="71"/>
  <c r="A177" i="71"/>
  <c r="A174" i="71"/>
  <c r="A171" i="71"/>
  <c r="A168" i="71"/>
  <c r="A165" i="71"/>
  <c r="A162" i="71"/>
  <c r="A159" i="71"/>
  <c r="A156" i="71"/>
  <c r="A153" i="71"/>
  <c r="A150" i="71"/>
  <c r="A147" i="71"/>
  <c r="A144" i="71"/>
  <c r="A141" i="71"/>
  <c r="A138" i="71"/>
  <c r="A135" i="71"/>
  <c r="A132" i="71"/>
  <c r="A129" i="71"/>
  <c r="A126" i="71"/>
  <c r="A123" i="71"/>
  <c r="A120" i="71"/>
  <c r="A117" i="71"/>
  <c r="A114" i="71"/>
  <c r="A111" i="71"/>
  <c r="B372" i="71"/>
  <c r="B369" i="71"/>
  <c r="B366" i="71"/>
  <c r="B363" i="71"/>
  <c r="B360" i="71"/>
  <c r="B357" i="71"/>
  <c r="B354" i="71"/>
  <c r="B351" i="71"/>
  <c r="B348" i="71"/>
  <c r="B345" i="71"/>
  <c r="B342" i="71"/>
  <c r="B339" i="71"/>
  <c r="B336" i="71"/>
  <c r="B333" i="71"/>
  <c r="B330" i="71"/>
  <c r="B327" i="71"/>
  <c r="B324" i="71"/>
  <c r="B321" i="71"/>
  <c r="B318" i="71"/>
  <c r="B315" i="71"/>
  <c r="B312" i="71"/>
  <c r="B309" i="71"/>
  <c r="B306" i="71"/>
  <c r="B303" i="71"/>
  <c r="B300" i="71"/>
  <c r="B297" i="71"/>
  <c r="B294" i="71"/>
  <c r="B291" i="71"/>
  <c r="B288" i="71"/>
  <c r="B285" i="71"/>
  <c r="B282" i="71"/>
  <c r="B279" i="71"/>
  <c r="B276" i="71"/>
  <c r="B273" i="71"/>
  <c r="B270" i="71"/>
  <c r="B267" i="71"/>
  <c r="B264" i="71"/>
  <c r="B261" i="71"/>
  <c r="B258" i="71"/>
  <c r="B255" i="71"/>
  <c r="B252" i="71"/>
  <c r="B249" i="71"/>
  <c r="B246" i="71"/>
  <c r="B243" i="71"/>
  <c r="B240" i="71"/>
  <c r="B237" i="71"/>
  <c r="B234" i="71"/>
  <c r="B231" i="71"/>
  <c r="B228" i="71"/>
  <c r="B225" i="71"/>
  <c r="B222" i="71"/>
  <c r="B219" i="71"/>
  <c r="B216" i="71"/>
  <c r="B213" i="71"/>
  <c r="B210" i="71"/>
  <c r="B207" i="71"/>
  <c r="B204" i="71"/>
  <c r="B201" i="71"/>
  <c r="B198" i="71"/>
  <c r="B195" i="71"/>
  <c r="B192" i="71"/>
  <c r="B189" i="71"/>
  <c r="B186" i="71"/>
  <c r="B183" i="71"/>
  <c r="B180" i="71"/>
  <c r="B177" i="71"/>
  <c r="B174" i="71"/>
  <c r="B171" i="71"/>
  <c r="B168" i="71"/>
  <c r="B165" i="71"/>
  <c r="B162" i="71"/>
  <c r="B159" i="71"/>
  <c r="B156" i="71"/>
  <c r="B153" i="71"/>
  <c r="B150" i="71"/>
  <c r="B147" i="71"/>
  <c r="B144" i="71"/>
  <c r="B141" i="71"/>
  <c r="B138" i="71"/>
  <c r="B135" i="71"/>
  <c r="B132" i="71"/>
  <c r="B129" i="71"/>
  <c r="B126" i="71"/>
  <c r="B123" i="71"/>
  <c r="B120" i="71"/>
  <c r="B117" i="71"/>
  <c r="B114" i="71"/>
  <c r="B111" i="71"/>
  <c r="B108" i="71"/>
  <c r="B105" i="71"/>
  <c r="B102" i="71"/>
  <c r="B99" i="71"/>
  <c r="B96" i="71"/>
  <c r="B93" i="71"/>
  <c r="B90" i="71"/>
  <c r="B87" i="71"/>
  <c r="B84" i="71"/>
  <c r="B81" i="71"/>
  <c r="B78" i="71"/>
  <c r="B75" i="71"/>
  <c r="B72" i="71"/>
  <c r="B69" i="71"/>
  <c r="B66" i="71"/>
  <c r="B63" i="71"/>
  <c r="B60" i="71"/>
  <c r="B57" i="71"/>
  <c r="B54" i="71"/>
  <c r="B51" i="71"/>
  <c r="B48" i="71"/>
  <c r="B45" i="71"/>
  <c r="B42" i="71"/>
  <c r="B39" i="71"/>
  <c r="B36" i="71"/>
  <c r="B33" i="71"/>
  <c r="B30" i="71"/>
  <c r="B27" i="71"/>
  <c r="B24" i="71"/>
  <c r="B21" i="71"/>
  <c r="B18" i="71"/>
  <c r="B15" i="71"/>
  <c r="B12" i="71"/>
  <c r="B9" i="71"/>
  <c r="B6" i="71"/>
  <c r="B7" i="62"/>
  <c r="C5" i="54"/>
  <c r="C7" i="62"/>
  <c r="A226" i="71"/>
  <c r="B226" i="71"/>
  <c r="B232" i="71"/>
  <c r="A235" i="71"/>
  <c r="B235" i="71"/>
  <c r="A238" i="71"/>
  <c r="A244" i="71"/>
  <c r="B298" i="71"/>
  <c r="B301" i="71"/>
  <c r="A304" i="71"/>
  <c r="B304" i="71"/>
  <c r="A307" i="71"/>
  <c r="B307" i="71"/>
  <c r="A310" i="71"/>
  <c r="B310" i="71"/>
  <c r="B313" i="71"/>
  <c r="A316" i="71"/>
  <c r="B319" i="71"/>
  <c r="A322" i="71"/>
  <c r="A328" i="71"/>
  <c r="B328" i="71"/>
  <c r="A334" i="71"/>
  <c r="A346" i="71"/>
  <c r="B346" i="71"/>
  <c r="B349" i="71"/>
  <c r="A352" i="71"/>
  <c r="B352" i="71"/>
  <c r="A355" i="71"/>
  <c r="B355" i="71"/>
  <c r="A358" i="71"/>
  <c r="A9" i="71"/>
  <c r="A15" i="71"/>
  <c r="A21" i="71"/>
  <c r="A27" i="71"/>
  <c r="A33" i="71"/>
  <c r="A39" i="71"/>
  <c r="A45" i="71"/>
  <c r="A51" i="71"/>
  <c r="A57" i="71"/>
  <c r="A63" i="71"/>
  <c r="A69" i="71"/>
  <c r="A75" i="71"/>
  <c r="A81" i="71"/>
  <c r="A87" i="71"/>
  <c r="A93" i="71"/>
  <c r="A99" i="71"/>
  <c r="A105" i="71"/>
  <c r="B193" i="67"/>
  <c r="B67" i="67"/>
  <c r="B111" i="67"/>
  <c r="B88" i="67"/>
  <c r="B28" i="67"/>
  <c r="B71" i="67"/>
  <c r="B51" i="67"/>
  <c r="B68" i="67"/>
  <c r="B42" i="67"/>
  <c r="B44" i="67"/>
  <c r="B192" i="67"/>
  <c r="B118" i="67"/>
  <c r="B102" i="67"/>
  <c r="B195" i="67"/>
  <c r="B117" i="67"/>
  <c r="B89" i="67"/>
  <c r="B77" i="67"/>
  <c r="B69" i="67"/>
  <c r="B49" i="67"/>
  <c r="B33" i="67"/>
  <c r="B29" i="67"/>
  <c r="B110" i="67"/>
  <c r="H11" i="67"/>
  <c r="A223" i="71"/>
  <c r="A250" i="71"/>
  <c r="B265" i="71"/>
  <c r="A268" i="71"/>
  <c r="B268" i="71"/>
  <c r="A271" i="71"/>
  <c r="B271" i="71"/>
  <c r="B277" i="71"/>
  <c r="A280" i="71"/>
  <c r="B280" i="71"/>
  <c r="A283" i="71"/>
  <c r="B283" i="71"/>
  <c r="A286" i="71"/>
  <c r="A292" i="71"/>
  <c r="B292" i="71"/>
  <c r="B340" i="71"/>
  <c r="A343" i="71"/>
  <c r="C24" i="46"/>
  <c r="D23" i="46"/>
  <c r="B23" i="46"/>
  <c r="C22" i="46"/>
  <c r="D21" i="46"/>
  <c r="B21" i="46"/>
  <c r="C20" i="46"/>
  <c r="D19" i="46"/>
  <c r="B19" i="46"/>
  <c r="C18" i="46"/>
  <c r="D17" i="46"/>
  <c r="B17" i="46"/>
  <c r="C16" i="46"/>
  <c r="D15" i="46"/>
  <c r="B15" i="46"/>
  <c r="C14" i="46"/>
  <c r="D13" i="46"/>
  <c r="B13" i="46"/>
  <c r="C12" i="46"/>
  <c r="B34" i="54"/>
  <c r="C33" i="54"/>
  <c r="B32" i="54"/>
  <c r="C31" i="54"/>
  <c r="B30" i="54"/>
  <c r="C29" i="54"/>
  <c r="B28" i="54"/>
  <c r="C27" i="54"/>
  <c r="B26" i="54"/>
  <c r="C25" i="54"/>
  <c r="B24" i="54"/>
  <c r="C23" i="54"/>
  <c r="B22" i="54"/>
  <c r="C21" i="54"/>
  <c r="B20" i="54"/>
  <c r="C19" i="54"/>
  <c r="B18" i="54"/>
  <c r="C17" i="54"/>
  <c r="B16" i="54"/>
  <c r="C15" i="54"/>
  <c r="B14" i="54"/>
  <c r="C13" i="54"/>
  <c r="B12" i="54"/>
  <c r="C11" i="54"/>
  <c r="B10" i="54"/>
  <c r="C9" i="54"/>
  <c r="B8" i="54"/>
  <c r="C7" i="54"/>
  <c r="B6" i="54"/>
  <c r="B1" i="71"/>
  <c r="B3" i="71"/>
  <c r="B4" i="71"/>
  <c r="B7" i="71"/>
  <c r="B10" i="71"/>
  <c r="B13" i="71"/>
  <c r="B16" i="71"/>
  <c r="B19" i="71"/>
  <c r="B22" i="71"/>
  <c r="B25" i="71"/>
  <c r="B28" i="71"/>
  <c r="B31" i="71"/>
  <c r="B34" i="71"/>
  <c r="B37" i="71"/>
  <c r="B40" i="71"/>
  <c r="B43" i="71"/>
  <c r="B46" i="71"/>
  <c r="B49" i="71"/>
  <c r="A55" i="71"/>
  <c r="A64" i="71"/>
  <c r="A70" i="71"/>
  <c r="B61" i="71"/>
  <c r="B8" i="62"/>
  <c r="B9" i="62"/>
  <c r="B10" i="62"/>
  <c r="B11" i="62"/>
  <c r="B12" i="62"/>
  <c r="B13" i="62"/>
  <c r="B14" i="62"/>
  <c r="B15" i="62"/>
  <c r="B16" i="62"/>
  <c r="B17" i="62"/>
  <c r="B18" i="62"/>
  <c r="B19" i="62"/>
  <c r="B20" i="62"/>
  <c r="B21" i="62"/>
  <c r="B22" i="62"/>
  <c r="B23" i="62"/>
  <c r="B24" i="62"/>
  <c r="B25" i="62"/>
  <c r="B26" i="62"/>
  <c r="B27" i="62"/>
  <c r="B28" i="62"/>
  <c r="B29" i="62"/>
  <c r="B30" i="62"/>
  <c r="B31" i="62"/>
  <c r="B32" i="62"/>
  <c r="B33" i="62"/>
  <c r="B34" i="62"/>
  <c r="B35" i="62"/>
  <c r="B36" i="62"/>
  <c r="B370" i="71"/>
  <c r="B367" i="71"/>
  <c r="B364" i="71"/>
  <c r="B361" i="71"/>
  <c r="A349" i="71"/>
  <c r="B334" i="71"/>
  <c r="B322" i="71"/>
  <c r="A301" i="71"/>
  <c r="B286" i="71"/>
  <c r="B274" i="71"/>
  <c r="A265" i="71"/>
  <c r="A253" i="71"/>
  <c r="A241" i="71"/>
  <c r="A229" i="71"/>
  <c r="A205" i="71"/>
  <c r="A202" i="71"/>
  <c r="A199" i="71"/>
  <c r="A196" i="71"/>
  <c r="A193" i="71"/>
  <c r="A190" i="71"/>
  <c r="A187" i="71"/>
  <c r="A184" i="71"/>
  <c r="A181" i="71"/>
  <c r="A178" i="71"/>
  <c r="A175" i="71"/>
  <c r="A172" i="71"/>
  <c r="A169" i="71"/>
  <c r="A166" i="71"/>
  <c r="A163" i="71"/>
  <c r="A160" i="71"/>
  <c r="A157" i="71"/>
  <c r="A154" i="71"/>
  <c r="A151" i="71"/>
  <c r="A148" i="71"/>
  <c r="A145" i="71"/>
  <c r="A142" i="71"/>
  <c r="A139" i="71"/>
  <c r="A136" i="71"/>
  <c r="A133" i="71"/>
  <c r="A130" i="71"/>
  <c r="A127" i="71"/>
  <c r="A124" i="71"/>
  <c r="A121" i="71"/>
  <c r="A118" i="71"/>
  <c r="A115" i="71"/>
  <c r="A112" i="71"/>
  <c r="A109" i="71"/>
  <c r="A106" i="71"/>
  <c r="A103" i="71"/>
  <c r="A100" i="71"/>
  <c r="A97" i="71"/>
  <c r="A94" i="71"/>
  <c r="A91" i="71"/>
  <c r="A88" i="71"/>
  <c r="A85" i="71"/>
  <c r="A82" i="71"/>
  <c r="A61" i="71"/>
  <c r="C8" i="62"/>
  <c r="C9" i="62"/>
  <c r="C10" i="62"/>
  <c r="C11" i="62"/>
  <c r="C12" i="62"/>
  <c r="C13" i="62"/>
  <c r="C14" i="62"/>
  <c r="C15" i="62"/>
  <c r="C16" i="62"/>
  <c r="C17" i="62"/>
  <c r="C18" i="62"/>
  <c r="C19" i="62"/>
  <c r="C20" i="62"/>
  <c r="C21" i="62"/>
  <c r="C22" i="62"/>
  <c r="C23" i="62"/>
  <c r="C24" i="62"/>
  <c r="C25" i="62"/>
  <c r="C26" i="62"/>
  <c r="C27" i="62"/>
  <c r="C28" i="62"/>
  <c r="C29" i="62"/>
  <c r="C30" i="62"/>
  <c r="C31" i="62"/>
  <c r="C32" i="62"/>
  <c r="C33" i="62"/>
  <c r="C34" i="62"/>
  <c r="C35" i="62"/>
  <c r="C36" i="62"/>
  <c r="A370" i="71"/>
  <c r="A367" i="71"/>
  <c r="A364" i="71"/>
  <c r="A361" i="71"/>
  <c r="A337" i="71"/>
  <c r="A325" i="71"/>
  <c r="A313" i="71"/>
  <c r="A289" i="71"/>
  <c r="A277" i="71"/>
  <c r="A274" i="71"/>
  <c r="B262" i="71"/>
  <c r="B250" i="71"/>
  <c r="B238" i="71"/>
  <c r="A217" i="71"/>
  <c r="B202" i="71"/>
  <c r="B199" i="71"/>
  <c r="B196" i="71"/>
  <c r="B193" i="71"/>
  <c r="B190" i="71"/>
  <c r="B187" i="71"/>
  <c r="B184" i="71"/>
  <c r="B181" i="71"/>
  <c r="B178" i="71"/>
  <c r="B175" i="71"/>
  <c r="B172" i="71"/>
  <c r="B169" i="71"/>
  <c r="B166" i="71"/>
  <c r="B163" i="71"/>
  <c r="B160" i="71"/>
  <c r="B157" i="71"/>
  <c r="B154" i="71"/>
  <c r="B151" i="71"/>
  <c r="B148" i="71"/>
  <c r="B145" i="71"/>
  <c r="B142" i="71"/>
  <c r="B139" i="71"/>
  <c r="B136" i="71"/>
  <c r="B133" i="71"/>
  <c r="B130" i="71"/>
  <c r="B127" i="71"/>
  <c r="B124" i="71"/>
  <c r="B121" i="71"/>
  <c r="B118" i="71"/>
  <c r="B115" i="71"/>
  <c r="B112" i="71"/>
  <c r="B109" i="71"/>
  <c r="B106" i="71"/>
  <c r="B103" i="71"/>
  <c r="B100" i="71"/>
  <c r="B97" i="71"/>
  <c r="B94" i="71"/>
  <c r="B91" i="71"/>
  <c r="B88" i="71"/>
  <c r="B85" i="71"/>
  <c r="B82" i="71"/>
  <c r="B79" i="71"/>
  <c r="B76" i="71"/>
  <c r="B73" i="71"/>
  <c r="B70" i="71"/>
  <c r="B67" i="71"/>
  <c r="B64" i="71"/>
  <c r="B58" i="71"/>
  <c r="B55" i="71"/>
  <c r="B52" i="71"/>
  <c r="D24" i="46"/>
  <c r="B24" i="46"/>
  <c r="C23" i="46"/>
  <c r="D22" i="46"/>
  <c r="B22" i="46"/>
  <c r="C21" i="46"/>
  <c r="D20" i="46"/>
  <c r="B20" i="46"/>
  <c r="C19" i="46"/>
  <c r="D18" i="46"/>
  <c r="B18" i="46"/>
  <c r="C17" i="46"/>
  <c r="D16" i="46"/>
  <c r="B16" i="46"/>
  <c r="C15" i="46"/>
  <c r="D14" i="46"/>
  <c r="B14" i="46"/>
  <c r="C13" i="46"/>
  <c r="D12" i="46"/>
  <c r="B12" i="46"/>
  <c r="C34" i="54"/>
  <c r="B33" i="54"/>
  <c r="C32" i="54"/>
  <c r="B31" i="54"/>
  <c r="C30" i="54"/>
  <c r="B29" i="54"/>
  <c r="C28" i="54"/>
  <c r="B27" i="54"/>
  <c r="C26" i="54"/>
  <c r="B25" i="54"/>
  <c r="C24" i="54"/>
  <c r="B23" i="54"/>
  <c r="C22" i="54"/>
  <c r="B21" i="54"/>
  <c r="C20" i="54"/>
  <c r="B19" i="54"/>
  <c r="C18" i="54"/>
  <c r="B17" i="54"/>
  <c r="C16" i="54"/>
  <c r="B15" i="54"/>
  <c r="C14" i="54"/>
  <c r="B13" i="54"/>
  <c r="C12" i="54"/>
  <c r="B11" i="54"/>
  <c r="C10" i="54"/>
  <c r="B9" i="54"/>
  <c r="C8" i="54"/>
  <c r="B7" i="54"/>
  <c r="C6" i="54"/>
  <c r="A1" i="71"/>
  <c r="A3" i="71"/>
  <c r="A4" i="71"/>
  <c r="A7" i="71"/>
  <c r="A10" i="71"/>
  <c r="A13" i="71"/>
  <c r="A16" i="71"/>
  <c r="A19" i="71"/>
  <c r="A22" i="71"/>
  <c r="A25" i="71"/>
  <c r="A28" i="71"/>
  <c r="A31" i="71"/>
  <c r="A34" i="71"/>
  <c r="A37" i="71"/>
  <c r="A40" i="71"/>
  <c r="A43" i="71"/>
  <c r="A46" i="71"/>
  <c r="A49" i="71"/>
  <c r="A52" i="71"/>
  <c r="A58" i="71"/>
  <c r="A67" i="71"/>
  <c r="A73" i="71"/>
  <c r="A79" i="71"/>
  <c r="G11" i="67"/>
  <c r="B217" i="71"/>
  <c r="A220" i="71"/>
  <c r="B220" i="71"/>
  <c r="B223" i="71"/>
  <c r="B229" i="71"/>
  <c r="A232" i="71"/>
  <c r="B241" i="71"/>
  <c r="B244" i="71"/>
  <c r="A247" i="71"/>
  <c r="B247" i="71"/>
  <c r="B289" i="71"/>
  <c r="A295" i="71"/>
  <c r="B295" i="71"/>
  <c r="A298" i="71"/>
  <c r="B316" i="71"/>
  <c r="A319" i="71"/>
  <c r="B325" i="71"/>
  <c r="A331" i="71"/>
  <c r="B331" i="71"/>
  <c r="B337" i="71"/>
  <c r="A340" i="71"/>
  <c r="B343" i="71"/>
  <c r="AE298" i="105" l="1"/>
  <c r="AE303" i="105"/>
  <c r="J14" i="67"/>
  <c r="AE290" i="105"/>
  <c r="D14" i="67"/>
  <c r="N14" i="67" s="1"/>
  <c r="C14" i="67"/>
  <c r="AE295" i="105"/>
  <c r="AE305" i="105"/>
  <c r="AE302" i="105"/>
  <c r="AE294" i="105"/>
  <c r="AE291" i="105"/>
  <c r="AE308" i="105"/>
  <c r="AE304" i="105"/>
  <c r="AE300" i="105"/>
  <c r="AE292" i="105"/>
  <c r="AE288" i="105"/>
  <c r="AE301" i="105"/>
  <c r="AE293" i="105"/>
  <c r="AE289" i="105"/>
  <c r="AE256" i="105"/>
  <c r="AE248" i="105"/>
  <c r="AE121" i="105"/>
  <c r="AE96" i="105"/>
  <c r="AE92" i="105"/>
  <c r="AE84" i="105"/>
  <c r="AE33" i="105"/>
  <c r="AE29" i="105"/>
  <c r="AE25" i="105"/>
  <c r="AE21" i="105"/>
  <c r="AE17" i="105"/>
  <c r="AE13" i="105"/>
  <c r="AE258" i="105"/>
  <c r="AE254" i="105"/>
  <c r="AE243" i="105"/>
  <c r="AE228" i="105"/>
  <c r="AE220" i="105"/>
  <c r="AE216" i="105"/>
  <c r="AE208" i="105"/>
  <c r="AE204" i="105"/>
  <c r="AE200" i="105"/>
  <c r="AE196" i="105"/>
  <c r="AE192" i="105"/>
  <c r="AE184" i="105"/>
  <c r="AE172" i="105"/>
  <c r="AE164" i="105"/>
  <c r="AE156" i="105"/>
  <c r="AE144" i="105"/>
  <c r="AE76" i="105"/>
  <c r="AE68" i="105"/>
  <c r="AE60" i="105"/>
  <c r="AE52" i="105"/>
  <c r="AE48" i="105"/>
  <c r="AE116" i="105"/>
  <c r="AE257" i="105"/>
  <c r="AE245" i="105"/>
  <c r="AE233" i="105"/>
  <c r="AE229" i="105"/>
  <c r="AE225" i="105"/>
  <c r="AE221" i="105"/>
  <c r="AE217" i="105"/>
  <c r="AE213" i="105"/>
  <c r="AE209" i="105"/>
  <c r="AE205" i="105"/>
  <c r="AE201" i="105"/>
  <c r="AE197" i="105"/>
  <c r="AE193" i="105"/>
  <c r="AE189" i="105"/>
  <c r="AE185" i="105"/>
  <c r="AE181" i="105"/>
  <c r="AE177" i="105"/>
  <c r="AE173" i="105"/>
  <c r="AE169" i="105"/>
  <c r="AE165" i="105"/>
  <c r="AE161" i="105"/>
  <c r="AE157" i="105"/>
  <c r="AE153" i="105"/>
  <c r="AE149" i="105"/>
  <c r="AE145" i="105"/>
  <c r="AE141" i="105"/>
  <c r="AE137" i="105"/>
  <c r="AE133" i="105"/>
  <c r="AE129" i="105"/>
  <c r="AE125" i="105"/>
  <c r="AE119" i="105"/>
  <c r="AE113" i="105"/>
  <c r="AE109" i="105"/>
  <c r="AE105" i="105"/>
  <c r="AE101" i="105"/>
  <c r="AE97" i="105"/>
  <c r="AE93" i="105"/>
  <c r="AE89" i="105"/>
  <c r="AE85" i="105"/>
  <c r="AE81" i="105"/>
  <c r="AE77" i="105"/>
  <c r="AE73" i="105"/>
  <c r="AE69" i="105"/>
  <c r="AE65" i="105"/>
  <c r="AE61" i="105"/>
  <c r="AE57" i="105"/>
  <c r="AE53" i="105"/>
  <c r="AE49" i="105"/>
  <c r="AE45" i="105"/>
  <c r="AE41" i="105"/>
  <c r="AE37" i="105"/>
  <c r="AE34" i="105"/>
  <c r="AE30" i="105"/>
  <c r="AE26" i="105"/>
  <c r="AE22" i="105"/>
  <c r="AE18" i="105"/>
  <c r="AE14" i="105"/>
  <c r="AE232" i="105"/>
  <c r="AE224" i="105"/>
  <c r="AE212" i="105"/>
  <c r="AE188" i="105"/>
  <c r="AE180" i="105"/>
  <c r="AE176" i="105"/>
  <c r="AE168" i="105"/>
  <c r="AE160" i="105"/>
  <c r="AE152" i="105"/>
  <c r="AE148" i="105"/>
  <c r="AE140" i="105"/>
  <c r="AE136" i="105"/>
  <c r="AE132" i="105"/>
  <c r="AE128" i="105"/>
  <c r="AE124" i="105"/>
  <c r="AE112" i="105"/>
  <c r="AE108" i="105"/>
  <c r="AE104" i="105"/>
  <c r="AE100" i="105"/>
  <c r="AE88" i="105"/>
  <c r="AE80" i="105"/>
  <c r="AE72" i="105"/>
  <c r="AE64" i="105"/>
  <c r="AE56" i="105"/>
  <c r="AE44" i="105"/>
  <c r="AE40" i="105"/>
  <c r="AE36" i="105"/>
  <c r="AE242" i="105"/>
  <c r="AE234" i="105"/>
  <c r="AE230" i="105"/>
  <c r="AE226" i="105"/>
  <c r="AE222" i="105"/>
  <c r="AE218" i="105"/>
  <c r="AE214" i="105"/>
  <c r="AE210" i="105"/>
  <c r="AE206" i="105"/>
  <c r="AE202" i="105"/>
  <c r="AE198" i="105"/>
  <c r="AE194" i="105"/>
  <c r="AE190" i="105"/>
  <c r="AE186" i="105"/>
  <c r="AE182" i="105"/>
  <c r="AE178" i="105"/>
  <c r="AE174" i="105"/>
  <c r="AE170" i="105"/>
  <c r="AE166" i="105"/>
  <c r="AE162" i="105"/>
  <c r="AE158" i="105"/>
  <c r="AE154" i="105"/>
  <c r="AE150" i="105"/>
  <c r="AE146" i="105"/>
  <c r="AE142" i="105"/>
  <c r="AE138" i="105"/>
  <c r="AE134" i="105"/>
  <c r="AE130" i="105"/>
  <c r="AE126" i="105"/>
  <c r="AE117" i="105"/>
  <c r="AE114" i="105"/>
  <c r="AE110" i="105"/>
  <c r="AE106" i="105"/>
  <c r="AE102" i="105"/>
  <c r="AE98" i="105"/>
  <c r="AE94" i="105"/>
  <c r="AE90" i="105"/>
  <c r="AE86" i="105"/>
  <c r="AE82" i="105"/>
  <c r="AE78" i="105"/>
  <c r="AE74" i="105"/>
  <c r="AE70" i="105"/>
  <c r="AE66" i="105"/>
  <c r="AE62" i="105"/>
  <c r="AE58" i="105"/>
  <c r="AE54" i="105"/>
  <c r="AE50" i="105"/>
  <c r="AE46" i="105"/>
  <c r="AE42" i="105"/>
  <c r="AE38" i="105"/>
  <c r="AE35" i="105"/>
  <c r="AE31" i="105"/>
  <c r="AE27" i="105"/>
  <c r="AE23" i="105"/>
  <c r="AE19" i="105"/>
  <c r="AE15" i="105"/>
  <c r="AE120" i="105"/>
  <c r="AE255" i="105"/>
  <c r="AE247" i="105"/>
  <c r="AE231" i="105"/>
  <c r="AE227" i="105"/>
  <c r="AE223" i="105"/>
  <c r="AE219" i="105"/>
  <c r="AE215" i="105"/>
  <c r="AE211" i="105"/>
  <c r="AE207" i="105"/>
  <c r="AE203" i="105"/>
  <c r="AE199" i="105"/>
  <c r="AE195" i="105"/>
  <c r="AE191" i="105"/>
  <c r="AE187" i="105"/>
  <c r="AE183" i="105"/>
  <c r="AE179" i="105"/>
  <c r="AE175" i="105"/>
  <c r="AE171" i="105"/>
  <c r="AE167" i="105"/>
  <c r="AE163" i="105"/>
  <c r="AE159" i="105"/>
  <c r="AE155" i="105"/>
  <c r="AE151" i="105"/>
  <c r="AE147" i="105"/>
  <c r="AE143" i="105"/>
  <c r="AE139" i="105"/>
  <c r="AE135" i="105"/>
  <c r="AE131" i="105"/>
  <c r="AE127" i="105"/>
  <c r="AE123" i="105"/>
  <c r="AE115" i="105"/>
  <c r="AE111" i="105"/>
  <c r="AE107" i="105"/>
  <c r="AE103" i="105"/>
  <c r="AE99" i="105"/>
  <c r="AE95" i="105"/>
  <c r="AE91" i="105"/>
  <c r="AE87" i="105"/>
  <c r="AE83" i="105"/>
  <c r="AE79" i="105"/>
  <c r="AE75" i="105"/>
  <c r="AE71" i="105"/>
  <c r="AE67" i="105"/>
  <c r="AE63" i="105"/>
  <c r="AE59" i="105"/>
  <c r="AE55" i="105"/>
  <c r="AE51" i="105"/>
  <c r="AE47" i="105"/>
  <c r="AE43" i="105"/>
  <c r="AE39" i="105"/>
  <c r="AE32" i="105"/>
  <c r="AE28" i="105"/>
  <c r="AE24" i="105"/>
  <c r="AE20" i="105"/>
  <c r="AE16" i="105"/>
  <c r="AE12" i="105"/>
  <c r="C90" i="118"/>
  <c r="C145" i="119"/>
  <c r="C35" i="119"/>
  <c r="C222" i="119"/>
  <c r="C167" i="119"/>
  <c r="C123" i="119"/>
  <c r="C156" i="119"/>
  <c r="C101" i="119"/>
  <c r="C200" i="119"/>
  <c r="C90" i="119"/>
  <c r="C2" i="119"/>
  <c r="C112" i="119"/>
  <c r="C145" i="118"/>
  <c r="C24" i="119"/>
  <c r="C79" i="119"/>
  <c r="C189" i="119"/>
  <c r="C233" i="119"/>
  <c r="C68" i="119"/>
  <c r="C178" i="119"/>
  <c r="C46" i="119"/>
  <c r="C211" i="119"/>
  <c r="C134" i="119"/>
  <c r="C46" i="118"/>
  <c r="C112" i="118"/>
  <c r="C156" i="118"/>
  <c r="C2" i="118"/>
  <c r="C200" i="118"/>
  <c r="C189" i="118"/>
  <c r="C167" i="118"/>
  <c r="C68" i="118"/>
  <c r="C211" i="118"/>
  <c r="C79" i="118"/>
  <c r="C101" i="118"/>
  <c r="C222" i="118"/>
  <c r="C35" i="118"/>
  <c r="C57" i="118"/>
  <c r="C123" i="118"/>
  <c r="C13" i="118"/>
  <c r="C178" i="118"/>
  <c r="C134" i="118"/>
  <c r="C24" i="118"/>
  <c r="M34" i="46"/>
  <c r="J34" i="46"/>
  <c r="I26" i="46"/>
  <c r="J36" i="46"/>
  <c r="N26" i="46"/>
  <c r="L26" i="46"/>
  <c r="F244" i="119"/>
  <c r="B255" i="119"/>
  <c r="C244" i="119"/>
  <c r="F244" i="120"/>
  <c r="C244" i="120" s="1"/>
  <c r="B255" i="120"/>
  <c r="C243" i="120"/>
  <c r="B248" i="120" s="1"/>
  <c r="B249" i="120" s="1"/>
  <c r="C248" i="120" s="1"/>
  <c r="C249" i="120" s="1"/>
  <c r="D248" i="120" s="1"/>
  <c r="D249" i="120" s="1"/>
  <c r="E248" i="120" s="1"/>
  <c r="E249" i="120" s="1"/>
  <c r="F248" i="120" s="1"/>
  <c r="F249" i="120" s="1"/>
  <c r="G248" i="120" s="1"/>
  <c r="G249" i="120" s="1"/>
  <c r="H248" i="120" s="1"/>
  <c r="H249" i="120" s="1"/>
  <c r="G243" i="120" s="1"/>
  <c r="I243" i="120" s="1"/>
  <c r="C243" i="119"/>
  <c r="B248" i="119" s="1"/>
  <c r="B249" i="119" s="1"/>
  <c r="C248" i="119" s="1"/>
  <c r="C249" i="119" s="1"/>
  <c r="D248" i="119" s="1"/>
  <c r="D249" i="119" s="1"/>
  <c r="E248" i="119" s="1"/>
  <c r="E249" i="119" s="1"/>
  <c r="F248" i="119" s="1"/>
  <c r="F249" i="119" s="1"/>
  <c r="G248" i="119" s="1"/>
  <c r="G249" i="119" s="1"/>
  <c r="H248" i="119" s="1"/>
  <c r="H249" i="119" s="1"/>
  <c r="G243" i="119" s="1"/>
  <c r="I243" i="119" s="1"/>
  <c r="F233" i="118"/>
  <c r="B244" i="118"/>
  <c r="C232" i="118"/>
  <c r="B237" i="118" s="1"/>
  <c r="B238" i="118" s="1"/>
  <c r="C237" i="118" s="1"/>
  <c r="C238" i="118" s="1"/>
  <c r="D237" i="118" s="1"/>
  <c r="D238" i="118" s="1"/>
  <c r="E237" i="118" s="1"/>
  <c r="E238" i="118" s="1"/>
  <c r="F237" i="118" s="1"/>
  <c r="F238" i="118" s="1"/>
  <c r="G237" i="118" s="1"/>
  <c r="G238" i="118" s="1"/>
  <c r="H237" i="118" s="1"/>
  <c r="H238" i="118" s="1"/>
  <c r="G232" i="118" s="1"/>
  <c r="I232" i="118" s="1"/>
  <c r="C233" i="118"/>
  <c r="AA284" i="105"/>
  <c r="I538" i="105" s="1"/>
  <c r="N36" i="62"/>
  <c r="D169" i="114"/>
  <c r="N169" i="114" s="1"/>
  <c r="C169" i="114"/>
  <c r="B169" i="114"/>
  <c r="J169" i="114"/>
  <c r="D119" i="114"/>
  <c r="N119" i="114" s="1"/>
  <c r="O119" i="114" s="1"/>
  <c r="D31" i="104" s="1"/>
  <c r="B119" i="114"/>
  <c r="C119" i="114"/>
  <c r="J119" i="114"/>
  <c r="B122" i="114"/>
  <c r="D122" i="114"/>
  <c r="N122" i="114" s="1"/>
  <c r="C122" i="114"/>
  <c r="J122" i="114"/>
  <c r="J73" i="114"/>
  <c r="B73" i="114"/>
  <c r="C73" i="114"/>
  <c r="D73" i="114"/>
  <c r="N73" i="114" s="1"/>
  <c r="D23" i="114"/>
  <c r="N23" i="114" s="1"/>
  <c r="B23" i="114"/>
  <c r="C23" i="114"/>
  <c r="J23" i="114"/>
  <c r="J26" i="114"/>
  <c r="B26" i="114"/>
  <c r="C26" i="114"/>
  <c r="D26" i="114"/>
  <c r="N26" i="114" s="1"/>
  <c r="D157" i="114"/>
  <c r="N157" i="114" s="1"/>
  <c r="J157" i="114"/>
  <c r="B157" i="114"/>
  <c r="C157" i="114"/>
  <c r="J107" i="114"/>
  <c r="D107" i="114"/>
  <c r="N107" i="114" s="1"/>
  <c r="O107" i="114" s="1"/>
  <c r="D29" i="104" s="1"/>
  <c r="B107" i="114"/>
  <c r="C107" i="114"/>
  <c r="C110" i="114"/>
  <c r="J110" i="114"/>
  <c r="B110" i="114"/>
  <c r="D110" i="114"/>
  <c r="N110" i="114" s="1"/>
  <c r="J61" i="114"/>
  <c r="C61" i="114"/>
  <c r="D61" i="114"/>
  <c r="N61" i="114" s="1"/>
  <c r="B61" i="114"/>
  <c r="C15" i="114"/>
  <c r="J15" i="114"/>
  <c r="D15" i="114"/>
  <c r="N15" i="114" s="1"/>
  <c r="B15" i="114"/>
  <c r="C175" i="114"/>
  <c r="J175" i="114"/>
  <c r="B175" i="114"/>
  <c r="D175" i="114"/>
  <c r="N175" i="114" s="1"/>
  <c r="C178" i="114"/>
  <c r="J178" i="114"/>
  <c r="D178" i="114"/>
  <c r="N178" i="114" s="1"/>
  <c r="B178" i="114"/>
  <c r="C151" i="114"/>
  <c r="J151" i="114"/>
  <c r="B151" i="114"/>
  <c r="D151" i="114"/>
  <c r="N151" i="114" s="1"/>
  <c r="C154" i="114"/>
  <c r="D154" i="114"/>
  <c r="N154" i="114" s="1"/>
  <c r="B154" i="114"/>
  <c r="J154" i="114"/>
  <c r="J127" i="114"/>
  <c r="D127" i="114"/>
  <c r="N127" i="114" s="1"/>
  <c r="C127" i="114"/>
  <c r="B127" i="114"/>
  <c r="C130" i="114"/>
  <c r="J130" i="114"/>
  <c r="D130" i="114"/>
  <c r="N130" i="114" s="1"/>
  <c r="B130" i="114"/>
  <c r="B103" i="114"/>
  <c r="D103" i="114"/>
  <c r="N103" i="114" s="1"/>
  <c r="C103" i="114"/>
  <c r="J103" i="114"/>
  <c r="D106" i="114"/>
  <c r="N106" i="114" s="1"/>
  <c r="J106" i="114"/>
  <c r="C106" i="114"/>
  <c r="B106" i="114"/>
  <c r="B79" i="114"/>
  <c r="D79" i="114"/>
  <c r="N79" i="114" s="1"/>
  <c r="C79" i="114"/>
  <c r="J79" i="114"/>
  <c r="D82" i="114"/>
  <c r="N82" i="114" s="1"/>
  <c r="B82" i="114"/>
  <c r="C82" i="114"/>
  <c r="J82" i="114"/>
  <c r="B55" i="114"/>
  <c r="D55" i="114"/>
  <c r="N55" i="114" s="1"/>
  <c r="J55" i="114"/>
  <c r="C55" i="114"/>
  <c r="J58" i="114"/>
  <c r="C58" i="114"/>
  <c r="D58" i="114"/>
  <c r="N58" i="114" s="1"/>
  <c r="B58" i="114"/>
  <c r="B31" i="114"/>
  <c r="D31" i="114"/>
  <c r="N31" i="114" s="1"/>
  <c r="J31" i="114"/>
  <c r="C31" i="114"/>
  <c r="J34" i="114"/>
  <c r="C34" i="114"/>
  <c r="D34" i="114"/>
  <c r="N34" i="114" s="1"/>
  <c r="B34" i="114"/>
  <c r="D195" i="114"/>
  <c r="N195" i="114" s="1"/>
  <c r="J195" i="114"/>
  <c r="C195" i="114"/>
  <c r="B195" i="114"/>
  <c r="B192" i="114"/>
  <c r="D192" i="114"/>
  <c r="N192" i="114" s="1"/>
  <c r="J192" i="114"/>
  <c r="C192" i="114"/>
  <c r="B148" i="114"/>
  <c r="C148" i="114"/>
  <c r="J148" i="114"/>
  <c r="D148" i="114"/>
  <c r="N148" i="114" s="1"/>
  <c r="J99" i="114"/>
  <c r="C99" i="114"/>
  <c r="D99" i="114"/>
  <c r="N99" i="114" s="1"/>
  <c r="B99" i="114"/>
  <c r="J96" i="114"/>
  <c r="B96" i="114"/>
  <c r="C96" i="114"/>
  <c r="D96" i="114"/>
  <c r="N96" i="114" s="1"/>
  <c r="D52" i="114"/>
  <c r="N52" i="114" s="1"/>
  <c r="B52" i="114"/>
  <c r="J52" i="114"/>
  <c r="C52" i="114"/>
  <c r="B135" i="114"/>
  <c r="D135" i="114"/>
  <c r="N135" i="114" s="1"/>
  <c r="C135" i="114"/>
  <c r="J135" i="114"/>
  <c r="B132" i="114"/>
  <c r="D132" i="114"/>
  <c r="N132" i="114" s="1"/>
  <c r="J132" i="114"/>
  <c r="C132" i="114"/>
  <c r="C88" i="114"/>
  <c r="J88" i="114"/>
  <c r="B88" i="114"/>
  <c r="D88" i="114"/>
  <c r="N88" i="114" s="1"/>
  <c r="J39" i="114"/>
  <c r="B39" i="114"/>
  <c r="C39" i="114"/>
  <c r="D39" i="114"/>
  <c r="N39" i="114" s="1"/>
  <c r="C36" i="114"/>
  <c r="J36" i="114"/>
  <c r="D36" i="114"/>
  <c r="N36" i="114" s="1"/>
  <c r="B36" i="114"/>
  <c r="J189" i="114"/>
  <c r="D189" i="114"/>
  <c r="N189" i="114" s="1"/>
  <c r="C189" i="114"/>
  <c r="B189" i="114"/>
  <c r="J186" i="114"/>
  <c r="B186" i="114"/>
  <c r="C186" i="114"/>
  <c r="D186" i="114"/>
  <c r="N186" i="114" s="1"/>
  <c r="J165" i="114"/>
  <c r="C165" i="114"/>
  <c r="B165" i="114"/>
  <c r="D165" i="114"/>
  <c r="N165" i="114" s="1"/>
  <c r="J162" i="114"/>
  <c r="D162" i="114"/>
  <c r="N162" i="114" s="1"/>
  <c r="C162" i="114"/>
  <c r="B162" i="114"/>
  <c r="J141" i="114"/>
  <c r="C141" i="114"/>
  <c r="B141" i="114"/>
  <c r="D141" i="114"/>
  <c r="N141" i="114" s="1"/>
  <c r="J138" i="114"/>
  <c r="D138" i="114"/>
  <c r="N138" i="114" s="1"/>
  <c r="C138" i="114"/>
  <c r="B138" i="114"/>
  <c r="J117" i="114"/>
  <c r="D117" i="114"/>
  <c r="N117" i="114" s="1"/>
  <c r="C117" i="114"/>
  <c r="B117" i="114"/>
  <c r="B114" i="114"/>
  <c r="D114" i="114"/>
  <c r="N114" i="114" s="1"/>
  <c r="C114" i="114"/>
  <c r="J114" i="114"/>
  <c r="B93" i="114"/>
  <c r="D93" i="114"/>
  <c r="N93" i="114" s="1"/>
  <c r="J93" i="114"/>
  <c r="C93" i="114"/>
  <c r="B90" i="114"/>
  <c r="D90" i="114"/>
  <c r="N90" i="114" s="1"/>
  <c r="C90" i="114"/>
  <c r="J90" i="114"/>
  <c r="B69" i="114"/>
  <c r="D69" i="114"/>
  <c r="N69" i="114" s="1"/>
  <c r="J69" i="114"/>
  <c r="C69" i="114"/>
  <c r="B66" i="114"/>
  <c r="D66" i="114"/>
  <c r="N66" i="114" s="1"/>
  <c r="J66" i="114"/>
  <c r="C66" i="114"/>
  <c r="B45" i="114"/>
  <c r="D45" i="114"/>
  <c r="N45" i="114" s="1"/>
  <c r="J45" i="114"/>
  <c r="C45" i="114"/>
  <c r="B42" i="114"/>
  <c r="D42" i="114"/>
  <c r="N42" i="114" s="1"/>
  <c r="J42" i="114"/>
  <c r="C42" i="114"/>
  <c r="B21" i="114"/>
  <c r="D21" i="114"/>
  <c r="N21" i="114" s="1"/>
  <c r="J21" i="114"/>
  <c r="C21" i="114"/>
  <c r="B18" i="114"/>
  <c r="D18" i="114"/>
  <c r="N18" i="114" s="1"/>
  <c r="J18" i="114"/>
  <c r="C18" i="114"/>
  <c r="C12" i="114"/>
  <c r="B12" i="114"/>
  <c r="J12" i="114"/>
  <c r="D12" i="114"/>
  <c r="N12" i="114" s="1"/>
  <c r="B172" i="114"/>
  <c r="C172" i="114"/>
  <c r="J172" i="114"/>
  <c r="D172" i="114"/>
  <c r="N172" i="114" s="1"/>
  <c r="B123" i="114"/>
  <c r="D123" i="114"/>
  <c r="N123" i="114" s="1"/>
  <c r="C123" i="114"/>
  <c r="J123" i="114"/>
  <c r="B120" i="114"/>
  <c r="C120" i="114"/>
  <c r="D120" i="114"/>
  <c r="N120" i="114" s="1"/>
  <c r="J120" i="114"/>
  <c r="D76" i="114"/>
  <c r="N76" i="114" s="1"/>
  <c r="B76" i="114"/>
  <c r="J76" i="114"/>
  <c r="C76" i="114"/>
  <c r="C27" i="114"/>
  <c r="D27" i="114"/>
  <c r="N27" i="114" s="1"/>
  <c r="J27" i="114"/>
  <c r="B27" i="114"/>
  <c r="C24" i="114"/>
  <c r="D24" i="114"/>
  <c r="N24" i="114" s="1"/>
  <c r="J24" i="114"/>
  <c r="B24" i="114"/>
  <c r="D160" i="114"/>
  <c r="N160" i="114" s="1"/>
  <c r="J160" i="114"/>
  <c r="C160" i="114"/>
  <c r="B160" i="114"/>
  <c r="D111" i="114"/>
  <c r="N111" i="114" s="1"/>
  <c r="B111" i="114"/>
  <c r="J111" i="114"/>
  <c r="C111" i="114"/>
  <c r="C108" i="114"/>
  <c r="B108" i="114"/>
  <c r="J108" i="114"/>
  <c r="D108" i="114"/>
  <c r="N108" i="114" s="1"/>
  <c r="D64" i="114"/>
  <c r="N64" i="114" s="1"/>
  <c r="B64" i="114"/>
  <c r="J64" i="114"/>
  <c r="C64" i="114"/>
  <c r="C11" i="114"/>
  <c r="B11" i="114"/>
  <c r="J11" i="114"/>
  <c r="D11" i="114"/>
  <c r="N11" i="114" s="1"/>
  <c r="D173" i="114"/>
  <c r="N173" i="114" s="1"/>
  <c r="O173" i="114" s="1"/>
  <c r="D40" i="104" s="1"/>
  <c r="B173" i="114"/>
  <c r="J173" i="114"/>
  <c r="C173" i="114"/>
  <c r="D149" i="114"/>
  <c r="N149" i="114" s="1"/>
  <c r="O149" i="114" s="1"/>
  <c r="D36" i="104" s="1"/>
  <c r="J149" i="114"/>
  <c r="C149" i="114"/>
  <c r="B149" i="114"/>
  <c r="D125" i="114"/>
  <c r="N125" i="114" s="1"/>
  <c r="O125" i="114" s="1"/>
  <c r="D32" i="104" s="1"/>
  <c r="B125" i="114"/>
  <c r="J125" i="114"/>
  <c r="C125" i="114"/>
  <c r="J101" i="114"/>
  <c r="C101" i="114"/>
  <c r="D101" i="114"/>
  <c r="N101" i="114" s="1"/>
  <c r="O101" i="114" s="1"/>
  <c r="D28" i="104" s="1"/>
  <c r="B101" i="114"/>
  <c r="J77" i="114"/>
  <c r="B77" i="114"/>
  <c r="C77" i="114"/>
  <c r="D77" i="114"/>
  <c r="N77" i="114" s="1"/>
  <c r="O77" i="114" s="1"/>
  <c r="D24" i="104" s="1"/>
  <c r="J53" i="114"/>
  <c r="D53" i="114"/>
  <c r="N53" i="114" s="1"/>
  <c r="O53" i="114" s="1"/>
  <c r="D20" i="104" s="1"/>
  <c r="C53" i="114"/>
  <c r="B53" i="114"/>
  <c r="J29" i="114"/>
  <c r="D29" i="114"/>
  <c r="N29" i="114" s="1"/>
  <c r="O29" i="114" s="1"/>
  <c r="D16" i="104" s="1"/>
  <c r="C29" i="114"/>
  <c r="B29" i="114"/>
  <c r="B191" i="114"/>
  <c r="D191" i="114"/>
  <c r="N191" i="114" s="1"/>
  <c r="O191" i="114" s="1"/>
  <c r="D43" i="104" s="1"/>
  <c r="J191" i="114"/>
  <c r="C191" i="114"/>
  <c r="B194" i="114"/>
  <c r="J194" i="114"/>
  <c r="D194" i="114"/>
  <c r="N194" i="114" s="1"/>
  <c r="C194" i="114"/>
  <c r="B145" i="114"/>
  <c r="J145" i="114"/>
  <c r="C145" i="114"/>
  <c r="D145" i="114"/>
  <c r="N145" i="114" s="1"/>
  <c r="D95" i="114"/>
  <c r="N95" i="114" s="1"/>
  <c r="O95" i="114" s="1"/>
  <c r="D27" i="104" s="1"/>
  <c r="B95" i="114"/>
  <c r="J95" i="114"/>
  <c r="C95" i="114"/>
  <c r="C98" i="114"/>
  <c r="D98" i="114"/>
  <c r="N98" i="114" s="1"/>
  <c r="J98" i="114"/>
  <c r="B98" i="114"/>
  <c r="C49" i="114"/>
  <c r="D49" i="114"/>
  <c r="N49" i="114" s="1"/>
  <c r="J49" i="114"/>
  <c r="B49" i="114"/>
  <c r="J131" i="114"/>
  <c r="D131" i="114"/>
  <c r="N131" i="114" s="1"/>
  <c r="O131" i="114" s="1"/>
  <c r="D33" i="104" s="1"/>
  <c r="C131" i="114"/>
  <c r="B131" i="114"/>
  <c r="B134" i="114"/>
  <c r="J134" i="114"/>
  <c r="D134" i="114"/>
  <c r="N134" i="114" s="1"/>
  <c r="C134" i="114"/>
  <c r="C85" i="114"/>
  <c r="D85" i="114"/>
  <c r="N85" i="114" s="1"/>
  <c r="J85" i="114"/>
  <c r="B85" i="114"/>
  <c r="C35" i="114"/>
  <c r="B35" i="114"/>
  <c r="J35" i="114"/>
  <c r="D35" i="114"/>
  <c r="N35" i="114" s="1"/>
  <c r="O35" i="114" s="1"/>
  <c r="D17" i="104" s="1"/>
  <c r="C38" i="114"/>
  <c r="D38" i="114"/>
  <c r="N38" i="114" s="1"/>
  <c r="J38" i="114"/>
  <c r="B38" i="114"/>
  <c r="C188" i="114"/>
  <c r="D188" i="114"/>
  <c r="N188" i="114" s="1"/>
  <c r="J188" i="114"/>
  <c r="B188" i="114"/>
  <c r="C164" i="114"/>
  <c r="B164" i="114"/>
  <c r="J164" i="114"/>
  <c r="D164" i="114"/>
  <c r="N164" i="114" s="1"/>
  <c r="C140" i="114"/>
  <c r="B140" i="114"/>
  <c r="J140" i="114"/>
  <c r="D140" i="114"/>
  <c r="N140" i="114" s="1"/>
  <c r="B116" i="114"/>
  <c r="C116" i="114"/>
  <c r="D116" i="114"/>
  <c r="N116" i="114" s="1"/>
  <c r="J116" i="114"/>
  <c r="B92" i="114"/>
  <c r="C92" i="114"/>
  <c r="D92" i="114"/>
  <c r="N92" i="114" s="1"/>
  <c r="J92" i="114"/>
  <c r="B68" i="114"/>
  <c r="J68" i="114"/>
  <c r="D68" i="114"/>
  <c r="N68" i="114" s="1"/>
  <c r="C68" i="114"/>
  <c r="B44" i="114"/>
  <c r="J44" i="114"/>
  <c r="D44" i="114"/>
  <c r="N44" i="114" s="1"/>
  <c r="C44" i="114"/>
  <c r="B20" i="114"/>
  <c r="J20" i="114"/>
  <c r="D20" i="114"/>
  <c r="N20" i="114" s="1"/>
  <c r="C20" i="114"/>
  <c r="B181" i="114"/>
  <c r="C181" i="114"/>
  <c r="D181" i="114"/>
  <c r="N181" i="114" s="1"/>
  <c r="J181" i="114"/>
  <c r="B183" i="114"/>
  <c r="C183" i="114"/>
  <c r="D183" i="114"/>
  <c r="N183" i="114" s="1"/>
  <c r="J183" i="114"/>
  <c r="B180" i="114"/>
  <c r="J180" i="114"/>
  <c r="D180" i="114"/>
  <c r="N180" i="114" s="1"/>
  <c r="C180" i="114"/>
  <c r="BA18" i="106"/>
  <c r="AZ18" i="106"/>
  <c r="BA12" i="106"/>
  <c r="AZ12" i="106"/>
  <c r="AV12" i="106"/>
  <c r="AT12" i="106"/>
  <c r="AU12" i="106"/>
  <c r="AY12" i="106"/>
  <c r="AW12" i="106"/>
  <c r="AX12" i="106"/>
  <c r="AZ40" i="106"/>
  <c r="BA40" i="106"/>
  <c r="AZ38" i="106"/>
  <c r="BA38" i="106"/>
  <c r="AZ15" i="106"/>
  <c r="BA15" i="106"/>
  <c r="AW42" i="106"/>
  <c r="AX42" i="106"/>
  <c r="AV42" i="106"/>
  <c r="AY42" i="106"/>
  <c r="AU42" i="106"/>
  <c r="AT42" i="106"/>
  <c r="AW38" i="106"/>
  <c r="AX38" i="106"/>
  <c r="AV38" i="106"/>
  <c r="AY38" i="106"/>
  <c r="AU38" i="106"/>
  <c r="AT38" i="106"/>
  <c r="AU37" i="106"/>
  <c r="AW37" i="106"/>
  <c r="AX37" i="106"/>
  <c r="AT37" i="106"/>
  <c r="AV37" i="106"/>
  <c r="AY37" i="106"/>
  <c r="AY36" i="106"/>
  <c r="AT36" i="106"/>
  <c r="AX36" i="106"/>
  <c r="AV36" i="106"/>
  <c r="AW36" i="106"/>
  <c r="AU36" i="106"/>
  <c r="AY35" i="106"/>
  <c r="AV35" i="106"/>
  <c r="AT35" i="106"/>
  <c r="AX35" i="106"/>
  <c r="AU35" i="106"/>
  <c r="AW35" i="106"/>
  <c r="AX34" i="106"/>
  <c r="AW34" i="106"/>
  <c r="AY34" i="106"/>
  <c r="AV34" i="106"/>
  <c r="AT34" i="106"/>
  <c r="AU34" i="106"/>
  <c r="AV33" i="106"/>
  <c r="AT33" i="106"/>
  <c r="AX33" i="106"/>
  <c r="AY33" i="106"/>
  <c r="AW33" i="106"/>
  <c r="AU33" i="106"/>
  <c r="AW32" i="106"/>
  <c r="AT32" i="106"/>
  <c r="AU32" i="106"/>
  <c r="AY32" i="106"/>
  <c r="AX32" i="106"/>
  <c r="AV32" i="106"/>
  <c r="AT31" i="106"/>
  <c r="V31" i="106" s="1"/>
  <c r="AX31" i="106"/>
  <c r="AY31" i="106"/>
  <c r="AV31" i="106"/>
  <c r="AU31" i="106"/>
  <c r="AW31" i="106"/>
  <c r="AW30" i="106"/>
  <c r="AU30" i="106"/>
  <c r="AY30" i="106"/>
  <c r="AX30" i="106"/>
  <c r="AT30" i="106"/>
  <c r="V30" i="106" s="1"/>
  <c r="AV30" i="106"/>
  <c r="AW29" i="106"/>
  <c r="AV29" i="106"/>
  <c r="AX29" i="106"/>
  <c r="AT29" i="106"/>
  <c r="AY29" i="106"/>
  <c r="AU29" i="106"/>
  <c r="AX28" i="106"/>
  <c r="AY28" i="106"/>
  <c r="AT28" i="106"/>
  <c r="V28" i="106" s="1"/>
  <c r="AV28" i="106"/>
  <c r="AU28" i="106"/>
  <c r="AW28" i="106"/>
  <c r="AU27" i="106"/>
  <c r="AV27" i="106"/>
  <c r="AT27" i="106"/>
  <c r="V27" i="106" s="1"/>
  <c r="AY27" i="106"/>
  <c r="AX27" i="106"/>
  <c r="AW27" i="106"/>
  <c r="AX26" i="106"/>
  <c r="AW26" i="106"/>
  <c r="AV26" i="106"/>
  <c r="AT26" i="106"/>
  <c r="V26" i="106" s="1"/>
  <c r="AY26" i="106"/>
  <c r="AU26" i="106"/>
  <c r="AW25" i="106"/>
  <c r="AT25" i="106"/>
  <c r="V25" i="106" s="1"/>
  <c r="AV25" i="106"/>
  <c r="AU25" i="106"/>
  <c r="AY25" i="106"/>
  <c r="AX25" i="106"/>
  <c r="AW24" i="106"/>
  <c r="AV24" i="106"/>
  <c r="AX24" i="106"/>
  <c r="AU24" i="106"/>
  <c r="AY24" i="106"/>
  <c r="AT24" i="106"/>
  <c r="AV23" i="106"/>
  <c r="AX23" i="106"/>
  <c r="AW23" i="106"/>
  <c r="AY23" i="106"/>
  <c r="AU23" i="106"/>
  <c r="AT23" i="106"/>
  <c r="AX22" i="106"/>
  <c r="AY22" i="106"/>
  <c r="AT22" i="106"/>
  <c r="V22" i="106" s="1"/>
  <c r="AV22" i="106"/>
  <c r="AW22" i="106"/>
  <c r="AU22" i="106"/>
  <c r="AX21" i="106"/>
  <c r="AU21" i="106"/>
  <c r="AY21" i="106"/>
  <c r="AW21" i="106"/>
  <c r="AV21" i="106"/>
  <c r="AT21" i="106"/>
  <c r="AV20" i="106"/>
  <c r="AX20" i="106"/>
  <c r="AY20" i="106"/>
  <c r="AU20" i="106"/>
  <c r="AW20" i="106"/>
  <c r="AT20" i="106"/>
  <c r="V20" i="106" s="1"/>
  <c r="AY18" i="106"/>
  <c r="AX18" i="106"/>
  <c r="AU18" i="106"/>
  <c r="AT18" i="106"/>
  <c r="AV18" i="106"/>
  <c r="AW18" i="106"/>
  <c r="AX17" i="106"/>
  <c r="AT17" i="106"/>
  <c r="AY17" i="106"/>
  <c r="AV17" i="106"/>
  <c r="AW17" i="106"/>
  <c r="AU17" i="106"/>
  <c r="BA37" i="106"/>
  <c r="AZ37" i="106"/>
  <c r="AZ34" i="106"/>
  <c r="BA34" i="106"/>
  <c r="BA32" i="106"/>
  <c r="AZ32" i="106"/>
  <c r="AZ30" i="106"/>
  <c r="BA30" i="106"/>
  <c r="AZ28" i="106"/>
  <c r="BA28" i="106"/>
  <c r="BA26" i="106"/>
  <c r="BC26" i="106" s="1"/>
  <c r="AZ26" i="106"/>
  <c r="AZ24" i="106"/>
  <c r="BA24" i="106"/>
  <c r="AZ22" i="106"/>
  <c r="BA22" i="106"/>
  <c r="AZ20" i="106"/>
  <c r="BA20" i="106"/>
  <c r="AZ16" i="106"/>
  <c r="BA16" i="106"/>
  <c r="B176" i="67"/>
  <c r="C176" i="67"/>
  <c r="D176" i="67"/>
  <c r="N176" i="67" s="1"/>
  <c r="J176" i="67"/>
  <c r="B149" i="67"/>
  <c r="C149" i="67"/>
  <c r="D149" i="67"/>
  <c r="J149" i="67"/>
  <c r="B154" i="67"/>
  <c r="D154" i="67"/>
  <c r="N154" i="67" s="1"/>
  <c r="J154" i="67"/>
  <c r="C154" i="67"/>
  <c r="B126" i="67"/>
  <c r="C126" i="67"/>
  <c r="D126" i="67"/>
  <c r="N126" i="67" s="1"/>
  <c r="J126" i="67"/>
  <c r="B169" i="67"/>
  <c r="D169" i="67"/>
  <c r="N169" i="67" s="1"/>
  <c r="J169" i="67"/>
  <c r="C169" i="67"/>
  <c r="B144" i="67"/>
  <c r="C144" i="67"/>
  <c r="J144" i="67"/>
  <c r="D144" i="67"/>
  <c r="N144" i="67" s="1"/>
  <c r="B189" i="67"/>
  <c r="D189" i="67"/>
  <c r="N189" i="67" s="1"/>
  <c r="J189" i="67"/>
  <c r="C189" i="67"/>
  <c r="B186" i="67"/>
  <c r="D186" i="67"/>
  <c r="N186" i="67" s="1"/>
  <c r="J186" i="67"/>
  <c r="C186" i="67"/>
  <c r="B163" i="67"/>
  <c r="C163" i="67"/>
  <c r="D163" i="67"/>
  <c r="N163" i="67" s="1"/>
  <c r="J163" i="67"/>
  <c r="B141" i="67"/>
  <c r="C141" i="67"/>
  <c r="D141" i="67"/>
  <c r="N141" i="67" s="1"/>
  <c r="J141" i="67"/>
  <c r="B140" i="67"/>
  <c r="D140" i="67"/>
  <c r="N140" i="67" s="1"/>
  <c r="J140" i="67"/>
  <c r="C140" i="67"/>
  <c r="B180" i="67"/>
  <c r="C180" i="67"/>
  <c r="D180" i="67"/>
  <c r="N180" i="67" s="1"/>
  <c r="J180" i="67"/>
  <c r="B179" i="67"/>
  <c r="D179" i="67"/>
  <c r="C179" i="67"/>
  <c r="J179" i="67"/>
  <c r="B157" i="67"/>
  <c r="D157" i="67"/>
  <c r="N157" i="67" s="1"/>
  <c r="J157" i="67"/>
  <c r="C157" i="67"/>
  <c r="B132" i="67"/>
  <c r="D132" i="67"/>
  <c r="N132" i="67" s="1"/>
  <c r="J132" i="67"/>
  <c r="C132" i="67"/>
  <c r="B177" i="67"/>
  <c r="D177" i="67"/>
  <c r="N177" i="67" s="1"/>
  <c r="J177" i="67"/>
  <c r="C177" i="67"/>
  <c r="B174" i="67"/>
  <c r="C174" i="67"/>
  <c r="J174" i="67"/>
  <c r="D174" i="67"/>
  <c r="N174" i="67" s="1"/>
  <c r="B151" i="67"/>
  <c r="C151" i="67"/>
  <c r="D151" i="67"/>
  <c r="N151" i="67" s="1"/>
  <c r="J151" i="67"/>
  <c r="B129" i="67"/>
  <c r="C129" i="67"/>
  <c r="D129" i="67"/>
  <c r="N129" i="67" s="1"/>
  <c r="J129" i="67"/>
  <c r="B128" i="67"/>
  <c r="C128" i="67"/>
  <c r="J128" i="67"/>
  <c r="D128" i="67"/>
  <c r="N128" i="67" s="1"/>
  <c r="B168" i="67"/>
  <c r="C168" i="67"/>
  <c r="D168" i="67"/>
  <c r="N168" i="67" s="1"/>
  <c r="J168" i="67"/>
  <c r="B167" i="67"/>
  <c r="D167" i="67"/>
  <c r="C167" i="67"/>
  <c r="J167" i="67"/>
  <c r="B147" i="67"/>
  <c r="D147" i="67"/>
  <c r="N147" i="67" s="1"/>
  <c r="J147" i="67"/>
  <c r="C147" i="67"/>
  <c r="B148" i="67"/>
  <c r="C148" i="67"/>
  <c r="D148" i="67"/>
  <c r="N148" i="67" s="1"/>
  <c r="J148" i="67"/>
  <c r="B188" i="67"/>
  <c r="C188" i="67"/>
  <c r="D188" i="67"/>
  <c r="N188" i="67" s="1"/>
  <c r="J188" i="67"/>
  <c r="B161" i="67"/>
  <c r="C161" i="67"/>
  <c r="J161" i="67"/>
  <c r="D161" i="67"/>
  <c r="B166" i="67"/>
  <c r="D166" i="67"/>
  <c r="N166" i="67" s="1"/>
  <c r="J166" i="67"/>
  <c r="C166" i="67"/>
  <c r="B138" i="67"/>
  <c r="C138" i="67"/>
  <c r="D138" i="67"/>
  <c r="N138" i="67" s="1"/>
  <c r="J138" i="67"/>
  <c r="B181" i="67"/>
  <c r="D181" i="67"/>
  <c r="N181" i="67" s="1"/>
  <c r="J181" i="67"/>
  <c r="C181" i="67"/>
  <c r="B156" i="67"/>
  <c r="C156" i="67"/>
  <c r="D156" i="67"/>
  <c r="N156" i="67" s="1"/>
  <c r="J156" i="67"/>
  <c r="B155" i="67"/>
  <c r="D155" i="67"/>
  <c r="C155" i="67"/>
  <c r="J155" i="67"/>
  <c r="B135" i="67"/>
  <c r="C135" i="67"/>
  <c r="J135" i="67"/>
  <c r="D135" i="67"/>
  <c r="N135" i="67" s="1"/>
  <c r="B136" i="67"/>
  <c r="C136" i="67"/>
  <c r="D136" i="67"/>
  <c r="N136" i="67" s="1"/>
  <c r="J136" i="67"/>
  <c r="C167" i="114"/>
  <c r="B167" i="114"/>
  <c r="J167" i="114"/>
  <c r="D167" i="114"/>
  <c r="N167" i="114" s="1"/>
  <c r="O167" i="114" s="1"/>
  <c r="D39" i="104" s="1"/>
  <c r="B170" i="114"/>
  <c r="D170" i="114"/>
  <c r="N170" i="114" s="1"/>
  <c r="C170" i="114"/>
  <c r="J170" i="114"/>
  <c r="D121" i="114"/>
  <c r="N121" i="114" s="1"/>
  <c r="C121" i="114"/>
  <c r="B121" i="114"/>
  <c r="J121" i="114"/>
  <c r="J71" i="114"/>
  <c r="D71" i="114"/>
  <c r="N71" i="114" s="1"/>
  <c r="O71" i="114" s="1"/>
  <c r="D23" i="104" s="1"/>
  <c r="C71" i="114"/>
  <c r="B71" i="114"/>
  <c r="J74" i="114"/>
  <c r="B74" i="114"/>
  <c r="C74" i="114"/>
  <c r="D74" i="114"/>
  <c r="N74" i="114" s="1"/>
  <c r="J25" i="114"/>
  <c r="B25" i="114"/>
  <c r="C25" i="114"/>
  <c r="D25" i="114"/>
  <c r="N25" i="114" s="1"/>
  <c r="C155" i="114"/>
  <c r="B155" i="114"/>
  <c r="J155" i="114"/>
  <c r="D155" i="114"/>
  <c r="N155" i="114" s="1"/>
  <c r="O155" i="114" s="1"/>
  <c r="D37" i="104" s="1"/>
  <c r="D158" i="114"/>
  <c r="N158" i="114" s="1"/>
  <c r="C158" i="114"/>
  <c r="B158" i="114"/>
  <c r="J158" i="114"/>
  <c r="J109" i="114"/>
  <c r="B109" i="114"/>
  <c r="C109" i="114"/>
  <c r="D109" i="114"/>
  <c r="N109" i="114" s="1"/>
  <c r="D59" i="114"/>
  <c r="N59" i="114" s="1"/>
  <c r="O59" i="114" s="1"/>
  <c r="D21" i="104" s="1"/>
  <c r="B59" i="114"/>
  <c r="C59" i="114"/>
  <c r="J59" i="114"/>
  <c r="C62" i="114"/>
  <c r="J62" i="114"/>
  <c r="D62" i="114"/>
  <c r="N62" i="114" s="1"/>
  <c r="B62" i="114"/>
  <c r="C13" i="114"/>
  <c r="J13" i="114"/>
  <c r="D13" i="114"/>
  <c r="N13" i="114" s="1"/>
  <c r="B13" i="114"/>
  <c r="C177" i="114"/>
  <c r="J177" i="114"/>
  <c r="B177" i="114"/>
  <c r="D177" i="114"/>
  <c r="N177" i="114" s="1"/>
  <c r="C174" i="114"/>
  <c r="J174" i="114"/>
  <c r="D174" i="114"/>
  <c r="N174" i="114" s="1"/>
  <c r="B174" i="114"/>
  <c r="J153" i="114"/>
  <c r="D153" i="114"/>
  <c r="N153" i="114" s="1"/>
  <c r="C153" i="114"/>
  <c r="B153" i="114"/>
  <c r="C150" i="114"/>
  <c r="J150" i="114"/>
  <c r="D150" i="114"/>
  <c r="N150" i="114" s="1"/>
  <c r="B150" i="114"/>
  <c r="J129" i="114"/>
  <c r="D129" i="114"/>
  <c r="N129" i="114" s="1"/>
  <c r="C129" i="114"/>
  <c r="B129" i="114"/>
  <c r="C126" i="114"/>
  <c r="D126" i="114"/>
  <c r="N126" i="114" s="1"/>
  <c r="B126" i="114"/>
  <c r="J126" i="114"/>
  <c r="B105" i="114"/>
  <c r="C105" i="114"/>
  <c r="J105" i="114"/>
  <c r="D105" i="114"/>
  <c r="N105" i="114" s="1"/>
  <c r="D102" i="114"/>
  <c r="N102" i="114" s="1"/>
  <c r="C102" i="114"/>
  <c r="B102" i="114"/>
  <c r="J102" i="114"/>
  <c r="B81" i="114"/>
  <c r="D81" i="114"/>
  <c r="N81" i="114" s="1"/>
  <c r="C81" i="114"/>
  <c r="J81" i="114"/>
  <c r="D78" i="114"/>
  <c r="N78" i="114" s="1"/>
  <c r="C78" i="114"/>
  <c r="B78" i="114"/>
  <c r="J78" i="114"/>
  <c r="B57" i="114"/>
  <c r="D57" i="114"/>
  <c r="N57" i="114" s="1"/>
  <c r="J57" i="114"/>
  <c r="C57" i="114"/>
  <c r="D54" i="114"/>
  <c r="N54" i="114" s="1"/>
  <c r="C54" i="114"/>
  <c r="B54" i="114"/>
  <c r="J54" i="114"/>
  <c r="B33" i="114"/>
  <c r="D33" i="114"/>
  <c r="N33" i="114" s="1"/>
  <c r="J33" i="114"/>
  <c r="C33" i="114"/>
  <c r="D30" i="114"/>
  <c r="N30" i="114" s="1"/>
  <c r="C30" i="114"/>
  <c r="B30" i="114"/>
  <c r="J30" i="114"/>
  <c r="B196" i="114"/>
  <c r="J196" i="114"/>
  <c r="C196" i="114"/>
  <c r="D196" i="114"/>
  <c r="N196" i="114" s="1"/>
  <c r="D147" i="114"/>
  <c r="N147" i="114" s="1"/>
  <c r="C147" i="114"/>
  <c r="B147" i="114"/>
  <c r="J147" i="114"/>
  <c r="D144" i="114"/>
  <c r="N144" i="114" s="1"/>
  <c r="J144" i="114"/>
  <c r="B144" i="114"/>
  <c r="C144" i="114"/>
  <c r="J100" i="114"/>
  <c r="B100" i="114"/>
  <c r="C100" i="114"/>
  <c r="D100" i="114"/>
  <c r="N100" i="114" s="1"/>
  <c r="J51" i="114"/>
  <c r="B51" i="114"/>
  <c r="C51" i="114"/>
  <c r="D51" i="114"/>
  <c r="N51" i="114" s="1"/>
  <c r="J48" i="114"/>
  <c r="B48" i="114"/>
  <c r="C48" i="114"/>
  <c r="D48" i="114"/>
  <c r="N48" i="114" s="1"/>
  <c r="D136" i="114"/>
  <c r="N136" i="114" s="1"/>
  <c r="B136" i="114"/>
  <c r="C136" i="114"/>
  <c r="J136" i="114"/>
  <c r="D87" i="114"/>
  <c r="N87" i="114" s="1"/>
  <c r="B87" i="114"/>
  <c r="J87" i="114"/>
  <c r="C87" i="114"/>
  <c r="C84" i="114"/>
  <c r="J84" i="114"/>
  <c r="B84" i="114"/>
  <c r="D84" i="114"/>
  <c r="N84" i="114" s="1"/>
  <c r="D40" i="114"/>
  <c r="N40" i="114" s="1"/>
  <c r="B40" i="114"/>
  <c r="J40" i="114"/>
  <c r="C40" i="114"/>
  <c r="J187" i="114"/>
  <c r="D187" i="114"/>
  <c r="N187" i="114" s="1"/>
  <c r="C187" i="114"/>
  <c r="B187" i="114"/>
  <c r="J190" i="114"/>
  <c r="B190" i="114"/>
  <c r="C190" i="114"/>
  <c r="D190" i="114"/>
  <c r="N190" i="114" s="1"/>
  <c r="J163" i="114"/>
  <c r="C163" i="114"/>
  <c r="B163" i="114"/>
  <c r="D163" i="114"/>
  <c r="N163" i="114" s="1"/>
  <c r="J166" i="114"/>
  <c r="D166" i="114"/>
  <c r="N166" i="114" s="1"/>
  <c r="C166" i="114"/>
  <c r="B166" i="114"/>
  <c r="B139" i="114"/>
  <c r="D139" i="114"/>
  <c r="N139" i="114" s="1"/>
  <c r="C139" i="114"/>
  <c r="J139" i="114"/>
  <c r="J142" i="114"/>
  <c r="D142" i="114"/>
  <c r="N142" i="114" s="1"/>
  <c r="C142" i="114"/>
  <c r="B142" i="114"/>
  <c r="B115" i="114"/>
  <c r="D115" i="114"/>
  <c r="N115" i="114" s="1"/>
  <c r="J115" i="114"/>
  <c r="C115" i="114"/>
  <c r="B118" i="114"/>
  <c r="D118" i="114"/>
  <c r="N118" i="114" s="1"/>
  <c r="J118" i="114"/>
  <c r="C118" i="114"/>
  <c r="B91" i="114"/>
  <c r="D91" i="114"/>
  <c r="N91" i="114" s="1"/>
  <c r="J91" i="114"/>
  <c r="C91" i="114"/>
  <c r="D94" i="114"/>
  <c r="N94" i="114" s="1"/>
  <c r="J94" i="114"/>
  <c r="C94" i="114"/>
  <c r="B94" i="114"/>
  <c r="B67" i="114"/>
  <c r="D67" i="114"/>
  <c r="N67" i="114" s="1"/>
  <c r="J67" i="114"/>
  <c r="C67" i="114"/>
  <c r="J70" i="114"/>
  <c r="C70" i="114"/>
  <c r="D70" i="114"/>
  <c r="N70" i="114" s="1"/>
  <c r="B70" i="114"/>
  <c r="B43" i="114"/>
  <c r="D43" i="114"/>
  <c r="N43" i="114" s="1"/>
  <c r="J43" i="114"/>
  <c r="C43" i="114"/>
  <c r="J46" i="114"/>
  <c r="C46" i="114"/>
  <c r="D46" i="114"/>
  <c r="N46" i="114" s="1"/>
  <c r="B46" i="114"/>
  <c r="B19" i="114"/>
  <c r="D19" i="114"/>
  <c r="N19" i="114" s="1"/>
  <c r="J19" i="114"/>
  <c r="C19" i="114"/>
  <c r="J22" i="114"/>
  <c r="C22" i="114"/>
  <c r="D22" i="114"/>
  <c r="N22" i="114" s="1"/>
  <c r="B22" i="114"/>
  <c r="C14" i="114"/>
  <c r="B14" i="114"/>
  <c r="J14" i="114"/>
  <c r="D14" i="114"/>
  <c r="N14" i="114" s="1"/>
  <c r="B171" i="114"/>
  <c r="J171" i="114"/>
  <c r="D171" i="114"/>
  <c r="N171" i="114" s="1"/>
  <c r="C171" i="114"/>
  <c r="B168" i="114"/>
  <c r="C168" i="114"/>
  <c r="D168" i="114"/>
  <c r="N168" i="114" s="1"/>
  <c r="J168" i="114"/>
  <c r="B124" i="114"/>
  <c r="C124" i="114"/>
  <c r="J124" i="114"/>
  <c r="D124" i="114"/>
  <c r="N124" i="114" s="1"/>
  <c r="B75" i="114"/>
  <c r="C75" i="114"/>
  <c r="D75" i="114"/>
  <c r="N75" i="114" s="1"/>
  <c r="J75" i="114"/>
  <c r="C72" i="114"/>
  <c r="D72" i="114"/>
  <c r="N72" i="114" s="1"/>
  <c r="J72" i="114"/>
  <c r="B72" i="114"/>
  <c r="D28" i="114"/>
  <c r="N28" i="114" s="1"/>
  <c r="B28" i="114"/>
  <c r="J28" i="114"/>
  <c r="C28" i="114"/>
  <c r="B159" i="114"/>
  <c r="C159" i="114"/>
  <c r="D159" i="114"/>
  <c r="N159" i="114" s="1"/>
  <c r="J159" i="114"/>
  <c r="B156" i="114"/>
  <c r="J156" i="114"/>
  <c r="D156" i="114"/>
  <c r="N156" i="114" s="1"/>
  <c r="C156" i="114"/>
  <c r="C112" i="114"/>
  <c r="B112" i="114"/>
  <c r="J112" i="114"/>
  <c r="D112" i="114"/>
  <c r="N112" i="114" s="1"/>
  <c r="C63" i="114"/>
  <c r="D63" i="114"/>
  <c r="N63" i="114" s="1"/>
  <c r="J63" i="114"/>
  <c r="B63" i="114"/>
  <c r="C60" i="114"/>
  <c r="D60" i="114"/>
  <c r="N60" i="114" s="1"/>
  <c r="J60" i="114"/>
  <c r="B60" i="114"/>
  <c r="D16" i="114"/>
  <c r="N16" i="114" s="1"/>
  <c r="B16" i="114"/>
  <c r="J16" i="114"/>
  <c r="C16" i="114"/>
  <c r="D176" i="114"/>
  <c r="N176" i="114" s="1"/>
  <c r="B176" i="114"/>
  <c r="J176" i="114"/>
  <c r="C176" i="114"/>
  <c r="D152" i="114"/>
  <c r="N152" i="114" s="1"/>
  <c r="B152" i="114"/>
  <c r="J152" i="114"/>
  <c r="C152" i="114"/>
  <c r="D128" i="114"/>
  <c r="N128" i="114" s="1"/>
  <c r="B128" i="114"/>
  <c r="J128" i="114"/>
  <c r="C128" i="114"/>
  <c r="B104" i="114"/>
  <c r="J104" i="114"/>
  <c r="D104" i="114"/>
  <c r="N104" i="114" s="1"/>
  <c r="C104" i="114"/>
  <c r="B80" i="114"/>
  <c r="J80" i="114"/>
  <c r="D80" i="114"/>
  <c r="N80" i="114" s="1"/>
  <c r="C80" i="114"/>
  <c r="B56" i="114"/>
  <c r="D56" i="114"/>
  <c r="N56" i="114" s="1"/>
  <c r="C56" i="114"/>
  <c r="J56" i="114"/>
  <c r="B32" i="114"/>
  <c r="D32" i="114"/>
  <c r="N32" i="114" s="1"/>
  <c r="C32" i="114"/>
  <c r="J32" i="114"/>
  <c r="B193" i="114"/>
  <c r="C193" i="114"/>
  <c r="D193" i="114"/>
  <c r="N193" i="114" s="1"/>
  <c r="J193" i="114"/>
  <c r="J143" i="114"/>
  <c r="C143" i="114"/>
  <c r="D143" i="114"/>
  <c r="N143" i="114" s="1"/>
  <c r="O143" i="114" s="1"/>
  <c r="D35" i="104" s="1"/>
  <c r="B143" i="114"/>
  <c r="B146" i="114"/>
  <c r="D146" i="114"/>
  <c r="N146" i="114" s="1"/>
  <c r="J146" i="114"/>
  <c r="C146" i="114"/>
  <c r="B97" i="114"/>
  <c r="D97" i="114"/>
  <c r="N97" i="114" s="1"/>
  <c r="C97" i="114"/>
  <c r="J97" i="114"/>
  <c r="D47" i="114"/>
  <c r="N47" i="114" s="1"/>
  <c r="O47" i="114" s="1"/>
  <c r="D19" i="104" s="1"/>
  <c r="B47" i="114"/>
  <c r="J47" i="114"/>
  <c r="C47" i="114"/>
  <c r="C50" i="114"/>
  <c r="J50" i="114"/>
  <c r="B50" i="114"/>
  <c r="D50" i="114"/>
  <c r="N50" i="114" s="1"/>
  <c r="B133" i="114"/>
  <c r="C133" i="114"/>
  <c r="D133" i="114"/>
  <c r="N133" i="114" s="1"/>
  <c r="J133" i="114"/>
  <c r="D83" i="114"/>
  <c r="N83" i="114" s="1"/>
  <c r="O83" i="114" s="1"/>
  <c r="D25" i="104" s="1"/>
  <c r="J83" i="114"/>
  <c r="C83" i="114"/>
  <c r="B83" i="114"/>
  <c r="C86" i="114"/>
  <c r="B86" i="114"/>
  <c r="J86" i="114"/>
  <c r="D86" i="114"/>
  <c r="N86" i="114" s="1"/>
  <c r="C37" i="114"/>
  <c r="D37" i="114"/>
  <c r="N37" i="114" s="1"/>
  <c r="J37" i="114"/>
  <c r="B37" i="114"/>
  <c r="D185" i="114"/>
  <c r="N185" i="114" s="1"/>
  <c r="O185" i="114" s="1"/>
  <c r="D42" i="104" s="1"/>
  <c r="B185" i="114"/>
  <c r="J185" i="114"/>
  <c r="C185" i="114"/>
  <c r="D161" i="114"/>
  <c r="N161" i="114" s="1"/>
  <c r="O161" i="114" s="1"/>
  <c r="D38" i="104" s="1"/>
  <c r="B161" i="114"/>
  <c r="J161" i="114"/>
  <c r="C161" i="114"/>
  <c r="D137" i="114"/>
  <c r="N137" i="114" s="1"/>
  <c r="O137" i="114" s="1"/>
  <c r="D34" i="104" s="1"/>
  <c r="B137" i="114"/>
  <c r="J137" i="114"/>
  <c r="C137" i="114"/>
  <c r="B113" i="114"/>
  <c r="J113" i="114"/>
  <c r="D113" i="114"/>
  <c r="N113" i="114" s="1"/>
  <c r="O113" i="114" s="1"/>
  <c r="D30" i="104" s="1"/>
  <c r="C113" i="114"/>
  <c r="J89" i="114"/>
  <c r="B89" i="114"/>
  <c r="C89" i="114"/>
  <c r="D89" i="114"/>
  <c r="N89" i="114" s="1"/>
  <c r="O89" i="114" s="1"/>
  <c r="D26" i="104" s="1"/>
  <c r="J65" i="114"/>
  <c r="D65" i="114"/>
  <c r="N65" i="114" s="1"/>
  <c r="O65" i="114" s="1"/>
  <c r="D22" i="104" s="1"/>
  <c r="C65" i="114"/>
  <c r="B65" i="114"/>
  <c r="J41" i="114"/>
  <c r="C41" i="114"/>
  <c r="B41" i="114"/>
  <c r="D41" i="114"/>
  <c r="N41" i="114" s="1"/>
  <c r="O41" i="114" s="1"/>
  <c r="D18" i="104" s="1"/>
  <c r="J17" i="114"/>
  <c r="D17" i="114"/>
  <c r="N17" i="114" s="1"/>
  <c r="C17" i="114"/>
  <c r="B17" i="114"/>
  <c r="J179" i="114"/>
  <c r="C179" i="114"/>
  <c r="D179" i="114"/>
  <c r="N179" i="114" s="1"/>
  <c r="O179" i="114" s="1"/>
  <c r="D41" i="104" s="1"/>
  <c r="B179" i="114"/>
  <c r="B182" i="114"/>
  <c r="J182" i="114"/>
  <c r="D182" i="114"/>
  <c r="N182" i="114" s="1"/>
  <c r="C182" i="114"/>
  <c r="D184" i="114"/>
  <c r="N184" i="114" s="1"/>
  <c r="C184" i="114"/>
  <c r="B184" i="114"/>
  <c r="J184" i="114"/>
  <c r="AZ42" i="106"/>
  <c r="BA42" i="106"/>
  <c r="AZ19" i="106"/>
  <c r="BA19" i="106"/>
  <c r="AZ41" i="106"/>
  <c r="BA41" i="106"/>
  <c r="AZ39" i="106"/>
  <c r="BA39" i="106"/>
  <c r="AZ36" i="106"/>
  <c r="BA36" i="106"/>
  <c r="BA14" i="106"/>
  <c r="AZ14" i="106"/>
  <c r="AV41" i="106"/>
  <c r="AY41" i="106"/>
  <c r="AU41" i="106"/>
  <c r="AX41" i="106"/>
  <c r="AW41" i="106"/>
  <c r="AT41" i="106"/>
  <c r="AY40" i="106"/>
  <c r="AU40" i="106"/>
  <c r="AT40" i="106"/>
  <c r="AV40" i="106"/>
  <c r="AW40" i="106"/>
  <c r="AX40" i="106"/>
  <c r="AW39" i="106"/>
  <c r="AT39" i="106"/>
  <c r="AV39" i="106"/>
  <c r="AY39" i="106"/>
  <c r="AU39" i="106"/>
  <c r="AX39" i="106"/>
  <c r="AY19" i="106"/>
  <c r="AX19" i="106"/>
  <c r="AT19" i="106"/>
  <c r="AU19" i="106"/>
  <c r="AV19" i="106"/>
  <c r="AW19" i="106"/>
  <c r="AT16" i="106"/>
  <c r="AY16" i="106"/>
  <c r="AU16" i="106"/>
  <c r="AV16" i="106"/>
  <c r="AX16" i="106"/>
  <c r="AW16" i="106"/>
  <c r="AW15" i="106"/>
  <c r="AU15" i="106"/>
  <c r="AT15" i="106"/>
  <c r="AY15" i="106"/>
  <c r="AX15" i="106"/>
  <c r="AV15" i="106"/>
  <c r="AT14" i="106"/>
  <c r="AU14" i="106"/>
  <c r="AX14" i="106"/>
  <c r="AV14" i="106"/>
  <c r="AW14" i="106"/>
  <c r="AY14" i="106"/>
  <c r="AV13" i="106"/>
  <c r="AU13" i="106"/>
  <c r="AY13" i="106"/>
  <c r="AT13" i="106"/>
  <c r="AW13" i="106"/>
  <c r="AX13" i="106"/>
  <c r="AZ35" i="106"/>
  <c r="BA35" i="106"/>
  <c r="BA33" i="106"/>
  <c r="AZ33" i="106"/>
  <c r="BA31" i="106"/>
  <c r="AZ31" i="106"/>
  <c r="BA29" i="106"/>
  <c r="AZ29" i="106"/>
  <c r="AZ27" i="106"/>
  <c r="BA27" i="106"/>
  <c r="AZ25" i="106"/>
  <c r="BA25" i="106"/>
  <c r="BA23" i="106"/>
  <c r="AZ23" i="106"/>
  <c r="AZ21" i="106"/>
  <c r="BA21" i="106"/>
  <c r="BA17" i="106"/>
  <c r="AZ17" i="106"/>
  <c r="BA13" i="106"/>
  <c r="AZ13" i="106"/>
  <c r="B175" i="67"/>
  <c r="C175" i="67"/>
  <c r="D175" i="67"/>
  <c r="N175" i="67" s="1"/>
  <c r="J175" i="67"/>
  <c r="B153" i="67"/>
  <c r="D153" i="67"/>
  <c r="N153" i="67" s="1"/>
  <c r="J153" i="67"/>
  <c r="C153" i="67"/>
  <c r="B152" i="67"/>
  <c r="D152" i="67"/>
  <c r="N152" i="67" s="1"/>
  <c r="J152" i="67"/>
  <c r="C152" i="67"/>
  <c r="B127" i="67"/>
  <c r="D127" i="67"/>
  <c r="N127" i="67" s="1"/>
  <c r="J127" i="67"/>
  <c r="C127" i="67"/>
  <c r="B170" i="67"/>
  <c r="D170" i="67"/>
  <c r="N170" i="67" s="1"/>
  <c r="J170" i="67"/>
  <c r="C170" i="67"/>
  <c r="B172" i="67"/>
  <c r="C172" i="67"/>
  <c r="D172" i="67"/>
  <c r="N172" i="67" s="1"/>
  <c r="J172" i="67"/>
  <c r="B145" i="67"/>
  <c r="C145" i="67"/>
  <c r="D145" i="67"/>
  <c r="N145" i="67" s="1"/>
  <c r="J145" i="67"/>
  <c r="B185" i="67"/>
  <c r="C185" i="67"/>
  <c r="J185" i="67"/>
  <c r="D185" i="67"/>
  <c r="B190" i="67"/>
  <c r="D190" i="67"/>
  <c r="N190" i="67" s="1"/>
  <c r="J190" i="67"/>
  <c r="C190" i="67"/>
  <c r="B164" i="67"/>
  <c r="C164" i="67"/>
  <c r="D164" i="67"/>
  <c r="N164" i="67" s="1"/>
  <c r="J164" i="67"/>
  <c r="B137" i="67"/>
  <c r="D137" i="67"/>
  <c r="C137" i="67"/>
  <c r="J137" i="67"/>
  <c r="B142" i="67"/>
  <c r="D142" i="67"/>
  <c r="N142" i="67" s="1"/>
  <c r="J142" i="67"/>
  <c r="C142" i="67"/>
  <c r="B183" i="67"/>
  <c r="C183" i="67"/>
  <c r="D183" i="67"/>
  <c r="N183" i="67" s="1"/>
  <c r="J183" i="67"/>
  <c r="B158" i="67"/>
  <c r="D158" i="67"/>
  <c r="N158" i="67" s="1"/>
  <c r="J158" i="67"/>
  <c r="C158" i="67"/>
  <c r="B160" i="67"/>
  <c r="C160" i="67"/>
  <c r="D160" i="67"/>
  <c r="N160" i="67" s="1"/>
  <c r="J160" i="67"/>
  <c r="B133" i="67"/>
  <c r="C133" i="67"/>
  <c r="D133" i="67"/>
  <c r="N133" i="67" s="1"/>
  <c r="J133" i="67"/>
  <c r="B173" i="67"/>
  <c r="C173" i="67"/>
  <c r="J173" i="67"/>
  <c r="D173" i="67"/>
  <c r="B178" i="67"/>
  <c r="D178" i="67"/>
  <c r="N178" i="67" s="1"/>
  <c r="J178" i="67"/>
  <c r="C178" i="67"/>
  <c r="B150" i="67"/>
  <c r="C150" i="67"/>
  <c r="D150" i="67"/>
  <c r="N150" i="67" s="1"/>
  <c r="J150" i="67"/>
  <c r="B125" i="67"/>
  <c r="D125" i="67"/>
  <c r="C125" i="67"/>
  <c r="J125" i="67"/>
  <c r="B130" i="67"/>
  <c r="D130" i="67"/>
  <c r="N130" i="67" s="1"/>
  <c r="J130" i="67"/>
  <c r="C130" i="67"/>
  <c r="B171" i="67"/>
  <c r="C171" i="67"/>
  <c r="D171" i="67"/>
  <c r="N171" i="67" s="1"/>
  <c r="J171" i="67"/>
  <c r="B146" i="67"/>
  <c r="C146" i="67"/>
  <c r="D146" i="67"/>
  <c r="N146" i="67" s="1"/>
  <c r="J146" i="67"/>
  <c r="B143" i="67"/>
  <c r="C143" i="67"/>
  <c r="J143" i="67"/>
  <c r="D143" i="67"/>
  <c r="B187" i="67"/>
  <c r="C187" i="67"/>
  <c r="D187" i="67"/>
  <c r="N187" i="67" s="1"/>
  <c r="J187" i="67"/>
  <c r="B165" i="67"/>
  <c r="D165" i="67"/>
  <c r="N165" i="67" s="1"/>
  <c r="J165" i="67"/>
  <c r="C165" i="67"/>
  <c r="B162" i="67"/>
  <c r="D162" i="67"/>
  <c r="N162" i="67" s="1"/>
  <c r="J162" i="67"/>
  <c r="C162" i="67"/>
  <c r="B139" i="67"/>
  <c r="D139" i="67"/>
  <c r="N139" i="67" s="1"/>
  <c r="J139" i="67"/>
  <c r="C139" i="67"/>
  <c r="B182" i="67"/>
  <c r="D182" i="67"/>
  <c r="N182" i="67" s="1"/>
  <c r="J182" i="67"/>
  <c r="C182" i="67"/>
  <c r="B184" i="67"/>
  <c r="C184" i="67"/>
  <c r="D184" i="67"/>
  <c r="N184" i="67" s="1"/>
  <c r="J184" i="67"/>
  <c r="B159" i="67"/>
  <c r="C159" i="67"/>
  <c r="D159" i="67"/>
  <c r="N159" i="67" s="1"/>
  <c r="J159" i="67"/>
  <c r="B134" i="67"/>
  <c r="C134" i="67"/>
  <c r="D134" i="67"/>
  <c r="N134" i="67" s="1"/>
  <c r="J134" i="67"/>
  <c r="B131" i="67"/>
  <c r="D131" i="67"/>
  <c r="J131" i="67"/>
  <c r="C131" i="67"/>
  <c r="C11" i="67"/>
  <c r="B11" i="67"/>
  <c r="J63" i="67"/>
  <c r="B63" i="67"/>
  <c r="C97" i="67"/>
  <c r="B97" i="67"/>
  <c r="C109" i="67"/>
  <c r="B109" i="67"/>
  <c r="D96" i="67"/>
  <c r="N96" i="67" s="1"/>
  <c r="B96" i="67"/>
  <c r="D120" i="67"/>
  <c r="N120" i="67" s="1"/>
  <c r="B120" i="67"/>
  <c r="D16" i="67"/>
  <c r="N16" i="67" s="1"/>
  <c r="B16" i="67"/>
  <c r="D13" i="67"/>
  <c r="N13" i="67" s="1"/>
  <c r="B13" i="67"/>
  <c r="C26" i="67"/>
  <c r="B26" i="67"/>
  <c r="C121" i="67"/>
  <c r="B121" i="67"/>
  <c r="C95" i="67"/>
  <c r="B95" i="67"/>
  <c r="C123" i="67"/>
  <c r="B123" i="67"/>
  <c r="C99" i="67"/>
  <c r="B99" i="67"/>
  <c r="C119" i="67"/>
  <c r="B119" i="67"/>
  <c r="C108" i="67"/>
  <c r="B108" i="67"/>
  <c r="J19" i="67"/>
  <c r="B19" i="67"/>
  <c r="C91" i="67"/>
  <c r="B91" i="67"/>
  <c r="N14" i="46"/>
  <c r="O14" i="46"/>
  <c r="N18" i="46"/>
  <c r="O18" i="46"/>
  <c r="N22" i="46"/>
  <c r="O22" i="46"/>
  <c r="N13" i="46"/>
  <c r="O13" i="46"/>
  <c r="N17" i="46"/>
  <c r="O17" i="46"/>
  <c r="N21" i="46"/>
  <c r="O21" i="46"/>
  <c r="N12" i="46"/>
  <c r="O12" i="46"/>
  <c r="N16" i="46"/>
  <c r="O16" i="46"/>
  <c r="N20" i="46"/>
  <c r="O20" i="46"/>
  <c r="N24" i="46"/>
  <c r="O24" i="46"/>
  <c r="N15" i="46"/>
  <c r="O15" i="46"/>
  <c r="N19" i="46"/>
  <c r="O19" i="46"/>
  <c r="N23" i="46"/>
  <c r="O23" i="46"/>
  <c r="E14" i="46"/>
  <c r="G14" i="46"/>
  <c r="I14" i="46"/>
  <c r="K14" i="46"/>
  <c r="M14" i="46"/>
  <c r="F14" i="46"/>
  <c r="H14" i="46"/>
  <c r="J14" i="46"/>
  <c r="L14" i="46"/>
  <c r="E18" i="46"/>
  <c r="G18" i="46"/>
  <c r="I18" i="46"/>
  <c r="K18" i="46"/>
  <c r="M18" i="46"/>
  <c r="F18" i="46"/>
  <c r="H18" i="46"/>
  <c r="J18" i="46"/>
  <c r="L18" i="46"/>
  <c r="G22" i="46"/>
  <c r="I22" i="46"/>
  <c r="K22" i="46"/>
  <c r="M22" i="46"/>
  <c r="E22" i="46"/>
  <c r="F22" i="46"/>
  <c r="H22" i="46"/>
  <c r="J22" i="46"/>
  <c r="L22" i="46"/>
  <c r="G15" i="46"/>
  <c r="I15" i="46"/>
  <c r="K15" i="46"/>
  <c r="M15" i="46"/>
  <c r="E15" i="46"/>
  <c r="F15" i="46"/>
  <c r="H15" i="46"/>
  <c r="J15" i="46"/>
  <c r="L15" i="46"/>
  <c r="G19" i="46"/>
  <c r="I19" i="46"/>
  <c r="K19" i="46"/>
  <c r="M19" i="46"/>
  <c r="E19" i="46"/>
  <c r="F19" i="46"/>
  <c r="H19" i="46"/>
  <c r="J19" i="46"/>
  <c r="L19" i="46"/>
  <c r="E23" i="46"/>
  <c r="G23" i="46"/>
  <c r="I23" i="46"/>
  <c r="K23" i="46"/>
  <c r="M23" i="46"/>
  <c r="F23" i="46"/>
  <c r="H23" i="46"/>
  <c r="J23" i="46"/>
  <c r="L23" i="46"/>
  <c r="E12" i="46"/>
  <c r="G12" i="46"/>
  <c r="I12" i="46"/>
  <c r="K12" i="46"/>
  <c r="M12" i="46"/>
  <c r="F12" i="46"/>
  <c r="H12" i="46"/>
  <c r="J12" i="46"/>
  <c r="L12" i="46"/>
  <c r="E16" i="46"/>
  <c r="G16" i="46"/>
  <c r="I16" i="46"/>
  <c r="K16" i="46"/>
  <c r="M16" i="46"/>
  <c r="F16" i="46"/>
  <c r="H16" i="46"/>
  <c r="J16" i="46"/>
  <c r="L16" i="46"/>
  <c r="E20" i="46"/>
  <c r="G20" i="46"/>
  <c r="I20" i="46"/>
  <c r="K20" i="46"/>
  <c r="M20" i="46"/>
  <c r="F20" i="46"/>
  <c r="H20" i="46"/>
  <c r="J20" i="46"/>
  <c r="L20" i="46"/>
  <c r="G24" i="46"/>
  <c r="I24" i="46"/>
  <c r="K24" i="46"/>
  <c r="M24" i="46"/>
  <c r="E24" i="46"/>
  <c r="F24" i="46"/>
  <c r="H24" i="46"/>
  <c r="J24" i="46"/>
  <c r="L24" i="46"/>
  <c r="G13" i="46"/>
  <c r="I13" i="46"/>
  <c r="K13" i="46"/>
  <c r="M13" i="46"/>
  <c r="E13" i="46"/>
  <c r="F13" i="46"/>
  <c r="H13" i="46"/>
  <c r="J13" i="46"/>
  <c r="L13" i="46"/>
  <c r="G17" i="46"/>
  <c r="I17" i="46"/>
  <c r="K17" i="46"/>
  <c r="M17" i="46"/>
  <c r="E17" i="46"/>
  <c r="F17" i="46"/>
  <c r="H17" i="46"/>
  <c r="J17" i="46"/>
  <c r="L17" i="46"/>
  <c r="G21" i="46"/>
  <c r="I21" i="46"/>
  <c r="K21" i="46"/>
  <c r="M21" i="46"/>
  <c r="E21" i="46"/>
  <c r="F21" i="46"/>
  <c r="H21" i="46"/>
  <c r="J21" i="46"/>
  <c r="L21" i="46"/>
  <c r="N12" i="62"/>
  <c r="E11" i="114"/>
  <c r="E41" i="114"/>
  <c r="E77" i="114"/>
  <c r="E113" i="114"/>
  <c r="E17" i="114"/>
  <c r="E125" i="114"/>
  <c r="E83" i="114"/>
  <c r="E95" i="114"/>
  <c r="E53" i="114"/>
  <c r="E29" i="114"/>
  <c r="E23" i="114"/>
  <c r="E101" i="114"/>
  <c r="E107" i="114"/>
  <c r="E35" i="114"/>
  <c r="E119" i="114"/>
  <c r="E65" i="114"/>
  <c r="E89" i="114"/>
  <c r="E47" i="114"/>
  <c r="E71" i="114"/>
  <c r="E59" i="114"/>
  <c r="N18" i="62"/>
  <c r="N7" i="62"/>
  <c r="N24" i="62"/>
  <c r="N14" i="62"/>
  <c r="N17" i="62"/>
  <c r="N13" i="62"/>
  <c r="N9" i="62"/>
  <c r="N6" i="62"/>
  <c r="N20" i="62"/>
  <c r="N8" i="62"/>
  <c r="N27" i="62"/>
  <c r="N23" i="62"/>
  <c r="N19" i="62"/>
  <c r="N15" i="62"/>
  <c r="N28" i="62"/>
  <c r="C19" i="67"/>
  <c r="N42" i="46"/>
  <c r="O42" i="46"/>
  <c r="D26" i="67"/>
  <c r="N26" i="67" s="1"/>
  <c r="C63" i="67"/>
  <c r="D11" i="67"/>
  <c r="N11" i="67" s="1"/>
  <c r="J11" i="67"/>
  <c r="J193" i="67"/>
  <c r="J103" i="67"/>
  <c r="D103" i="67"/>
  <c r="N103" i="67" s="1"/>
  <c r="D193" i="67"/>
  <c r="N193" i="67" s="1"/>
  <c r="C103" i="67"/>
  <c r="C193" i="67"/>
  <c r="J91" i="67"/>
  <c r="J115" i="67"/>
  <c r="D91" i="67"/>
  <c r="N91" i="67" s="1"/>
  <c r="D115" i="67"/>
  <c r="N115" i="67" s="1"/>
  <c r="D63" i="67"/>
  <c r="N63" i="67" s="1"/>
  <c r="D19" i="67"/>
  <c r="N19" i="67" s="1"/>
  <c r="J26" i="67"/>
  <c r="C115" i="67"/>
  <c r="J108" i="67"/>
  <c r="D108" i="67"/>
  <c r="N108" i="67" s="1"/>
  <c r="J96" i="67"/>
  <c r="C96" i="67"/>
  <c r="C120" i="67"/>
  <c r="J120" i="67"/>
  <c r="J119" i="67"/>
  <c r="D119" i="67"/>
  <c r="N119" i="67" s="1"/>
  <c r="O119" i="67" s="1"/>
  <c r="J99" i="67"/>
  <c r="D99" i="67"/>
  <c r="N99" i="67" s="1"/>
  <c r="J109" i="67"/>
  <c r="D109" i="67"/>
  <c r="N109" i="67" s="1"/>
  <c r="J95" i="67"/>
  <c r="D95" i="67"/>
  <c r="J123" i="67"/>
  <c r="D123" i="67"/>
  <c r="N123" i="67" s="1"/>
  <c r="J107" i="67"/>
  <c r="D107" i="67"/>
  <c r="N107" i="67" s="1"/>
  <c r="O107" i="67" s="1"/>
  <c r="C107" i="67"/>
  <c r="J121" i="67"/>
  <c r="D121" i="67"/>
  <c r="N121" i="67" s="1"/>
  <c r="J97" i="67"/>
  <c r="D97" i="67"/>
  <c r="N97" i="67" s="1"/>
  <c r="J111" i="67"/>
  <c r="D111" i="67"/>
  <c r="N111" i="67" s="1"/>
  <c r="C111" i="67"/>
  <c r="C100" i="67"/>
  <c r="J100" i="67"/>
  <c r="D100" i="67"/>
  <c r="N100" i="67" s="1"/>
  <c r="C112" i="67"/>
  <c r="J112" i="67"/>
  <c r="D112" i="67"/>
  <c r="N112" i="67" s="1"/>
  <c r="C124" i="67"/>
  <c r="J124" i="67"/>
  <c r="D124" i="67"/>
  <c r="N124" i="67" s="1"/>
  <c r="J21" i="67"/>
  <c r="C21" i="67"/>
  <c r="D21" i="67"/>
  <c r="N21" i="67" s="1"/>
  <c r="J93" i="67"/>
  <c r="D93" i="67"/>
  <c r="N93" i="67" s="1"/>
  <c r="C93" i="67"/>
  <c r="J105" i="67"/>
  <c r="D105" i="67"/>
  <c r="N105" i="67" s="1"/>
  <c r="C105" i="67"/>
  <c r="J117" i="67"/>
  <c r="D117" i="67"/>
  <c r="N117" i="67" s="1"/>
  <c r="C117" i="67"/>
  <c r="J195" i="67"/>
  <c r="D195" i="67"/>
  <c r="N195" i="67" s="1"/>
  <c r="C195" i="67"/>
  <c r="J12" i="67"/>
  <c r="D12" i="67"/>
  <c r="N12" i="67" s="1"/>
  <c r="C12" i="67"/>
  <c r="J94" i="67"/>
  <c r="C94" i="67"/>
  <c r="D94" i="67"/>
  <c r="N94" i="67" s="1"/>
  <c r="D90" i="67"/>
  <c r="N90" i="67" s="1"/>
  <c r="J90" i="67"/>
  <c r="C90" i="67"/>
  <c r="J106" i="67"/>
  <c r="C106" i="67"/>
  <c r="D106" i="67"/>
  <c r="N106" i="67" s="1"/>
  <c r="J102" i="67"/>
  <c r="C102" i="67"/>
  <c r="D102" i="67"/>
  <c r="N102" i="67" s="1"/>
  <c r="J118" i="67"/>
  <c r="C118" i="67"/>
  <c r="D118" i="67"/>
  <c r="N118" i="67" s="1"/>
  <c r="J114" i="67"/>
  <c r="C114" i="67"/>
  <c r="D114" i="67"/>
  <c r="N114" i="67" s="1"/>
  <c r="J196" i="67"/>
  <c r="C196" i="67"/>
  <c r="D196" i="67"/>
  <c r="N196" i="67" s="1"/>
  <c r="J192" i="67"/>
  <c r="C192" i="67"/>
  <c r="D192" i="67"/>
  <c r="N192" i="67" s="1"/>
  <c r="D20" i="67"/>
  <c r="N20" i="67" s="1"/>
  <c r="J20" i="67"/>
  <c r="C20" i="67"/>
  <c r="J15" i="67"/>
  <c r="C15" i="67"/>
  <c r="D15" i="67"/>
  <c r="N15" i="67" s="1"/>
  <c r="J98" i="67"/>
  <c r="C98" i="67"/>
  <c r="D98" i="67"/>
  <c r="N98" i="67" s="1"/>
  <c r="J110" i="67"/>
  <c r="C110" i="67"/>
  <c r="D110" i="67"/>
  <c r="N110" i="67" s="1"/>
  <c r="J122" i="67"/>
  <c r="C122" i="67"/>
  <c r="D122" i="67"/>
  <c r="N122" i="67" s="1"/>
  <c r="J17" i="67"/>
  <c r="C17" i="67"/>
  <c r="D17" i="67"/>
  <c r="N17" i="67" s="1"/>
  <c r="J89" i="67"/>
  <c r="C89" i="67"/>
  <c r="D89" i="67"/>
  <c r="J101" i="67"/>
  <c r="D101" i="67"/>
  <c r="C101" i="67"/>
  <c r="J113" i="67"/>
  <c r="D113" i="67"/>
  <c r="C113" i="67"/>
  <c r="J191" i="67"/>
  <c r="D191" i="67"/>
  <c r="N191" i="67" s="1"/>
  <c r="O191" i="67" s="1"/>
  <c r="C191" i="67"/>
  <c r="C16" i="67"/>
  <c r="J16" i="67"/>
  <c r="D92" i="67"/>
  <c r="N92" i="67" s="1"/>
  <c r="J92" i="67"/>
  <c r="C92" i="67"/>
  <c r="C104" i="67"/>
  <c r="J104" i="67"/>
  <c r="D104" i="67"/>
  <c r="N104" i="67" s="1"/>
  <c r="C116" i="67"/>
  <c r="J116" i="67"/>
  <c r="D116" i="67"/>
  <c r="N116" i="67" s="1"/>
  <c r="C194" i="67"/>
  <c r="J194" i="67"/>
  <c r="D194" i="67"/>
  <c r="N194" i="67" s="1"/>
  <c r="D22" i="67"/>
  <c r="N22" i="67" s="1"/>
  <c r="J22" i="67"/>
  <c r="C22" i="67"/>
  <c r="D18" i="67"/>
  <c r="N18" i="67" s="1"/>
  <c r="J18" i="67"/>
  <c r="C18" i="67"/>
  <c r="J13" i="67"/>
  <c r="C13" i="67"/>
  <c r="J53" i="67"/>
  <c r="D53" i="67"/>
  <c r="N53" i="67" s="1"/>
  <c r="O53" i="67" s="1"/>
  <c r="C53" i="67"/>
  <c r="C50" i="67"/>
  <c r="J50" i="67"/>
  <c r="D50" i="67"/>
  <c r="N50" i="67" s="1"/>
  <c r="J35" i="67"/>
  <c r="D35" i="67"/>
  <c r="N35" i="67" s="1"/>
  <c r="O35" i="67" s="1"/>
  <c r="C35" i="67"/>
  <c r="J39" i="67"/>
  <c r="D39" i="67"/>
  <c r="N39" i="67" s="1"/>
  <c r="C39" i="67"/>
  <c r="J83" i="67"/>
  <c r="D83" i="67"/>
  <c r="C83" i="67"/>
  <c r="C88" i="67"/>
  <c r="J88" i="67"/>
  <c r="D88" i="67"/>
  <c r="N88" i="67" s="1"/>
  <c r="C80" i="67"/>
  <c r="J80" i="67"/>
  <c r="D80" i="67"/>
  <c r="N80" i="67" s="1"/>
  <c r="C82" i="67"/>
  <c r="J82" i="67"/>
  <c r="D82" i="67"/>
  <c r="N82" i="67" s="1"/>
  <c r="C38" i="67"/>
  <c r="J38" i="67"/>
  <c r="D38" i="67"/>
  <c r="N38" i="67" s="1"/>
  <c r="J55" i="67"/>
  <c r="D55" i="67"/>
  <c r="N55" i="67" s="1"/>
  <c r="C55" i="67"/>
  <c r="C46" i="67"/>
  <c r="J46" i="67"/>
  <c r="D46" i="67"/>
  <c r="N46" i="67" s="1"/>
  <c r="J57" i="67"/>
  <c r="D57" i="67"/>
  <c r="N57" i="67" s="1"/>
  <c r="C57" i="67"/>
  <c r="C54" i="67"/>
  <c r="J54" i="67"/>
  <c r="D54" i="67"/>
  <c r="N54" i="67" s="1"/>
  <c r="J45" i="67"/>
  <c r="D45" i="67"/>
  <c r="N45" i="67" s="1"/>
  <c r="C45" i="67"/>
  <c r="J59" i="67"/>
  <c r="D59" i="67"/>
  <c r="C59" i="67"/>
  <c r="J79" i="67"/>
  <c r="D79" i="67"/>
  <c r="N79" i="67" s="1"/>
  <c r="C79" i="67"/>
  <c r="C78" i="67"/>
  <c r="J78" i="67"/>
  <c r="D78" i="67"/>
  <c r="N78" i="67" s="1"/>
  <c r="J61" i="67"/>
  <c r="D61" i="67"/>
  <c r="N61" i="67" s="1"/>
  <c r="C61" i="67"/>
  <c r="J71" i="67"/>
  <c r="D71" i="67"/>
  <c r="N71" i="67" s="1"/>
  <c r="O71" i="67" s="1"/>
  <c r="C71" i="67"/>
  <c r="J77" i="67"/>
  <c r="D77" i="67"/>
  <c r="C77" i="67"/>
  <c r="C60" i="67"/>
  <c r="J60" i="67"/>
  <c r="D60" i="67"/>
  <c r="N60" i="67" s="1"/>
  <c r="C40" i="67"/>
  <c r="J40" i="67"/>
  <c r="D40" i="67"/>
  <c r="N40" i="67" s="1"/>
  <c r="C74" i="67"/>
  <c r="J74" i="67"/>
  <c r="D74" i="67"/>
  <c r="N74" i="67" s="1"/>
  <c r="J75" i="67"/>
  <c r="D75" i="67"/>
  <c r="N75" i="67" s="1"/>
  <c r="C75" i="67"/>
  <c r="C68" i="67"/>
  <c r="J68" i="67"/>
  <c r="D68" i="67"/>
  <c r="N68" i="67" s="1"/>
  <c r="C66" i="67"/>
  <c r="J66" i="67"/>
  <c r="D66" i="67"/>
  <c r="N66" i="67" s="1"/>
  <c r="J37" i="67"/>
  <c r="D37" i="67"/>
  <c r="N37" i="67" s="1"/>
  <c r="C37" i="67"/>
  <c r="J67" i="67"/>
  <c r="D67" i="67"/>
  <c r="N67" i="67" s="1"/>
  <c r="C67" i="67"/>
  <c r="J85" i="67"/>
  <c r="D85" i="67"/>
  <c r="N85" i="67" s="1"/>
  <c r="C85" i="67"/>
  <c r="C56" i="67"/>
  <c r="J56" i="67"/>
  <c r="D56" i="67"/>
  <c r="N56" i="67" s="1"/>
  <c r="C24" i="67"/>
  <c r="J24" i="67"/>
  <c r="D24" i="67"/>
  <c r="N24" i="67" s="1"/>
  <c r="J27" i="67"/>
  <c r="D27" i="67"/>
  <c r="N27" i="67" s="1"/>
  <c r="C27" i="67"/>
  <c r="C32" i="67"/>
  <c r="J32" i="67"/>
  <c r="D32" i="67"/>
  <c r="N32" i="67" s="1"/>
  <c r="J25" i="67"/>
  <c r="D25" i="67"/>
  <c r="N25" i="67" s="1"/>
  <c r="C25" i="67"/>
  <c r="C34" i="67"/>
  <c r="J34" i="67"/>
  <c r="D34" i="67"/>
  <c r="N34" i="67" s="1"/>
  <c r="C36" i="67"/>
  <c r="J36" i="67"/>
  <c r="D36" i="67"/>
  <c r="N36" i="67" s="1"/>
  <c r="C84" i="67"/>
  <c r="J84" i="67"/>
  <c r="D84" i="67"/>
  <c r="N84" i="67" s="1"/>
  <c r="J43" i="67"/>
  <c r="D43" i="67"/>
  <c r="N43" i="67" s="1"/>
  <c r="C43" i="67"/>
  <c r="J47" i="67"/>
  <c r="D47" i="67"/>
  <c r="N47" i="67" s="1"/>
  <c r="O47" i="67" s="1"/>
  <c r="C47" i="67"/>
  <c r="C44" i="67"/>
  <c r="J44" i="67"/>
  <c r="D44" i="67"/>
  <c r="N44" i="67" s="1"/>
  <c r="C48" i="67"/>
  <c r="J48" i="67"/>
  <c r="D48" i="67"/>
  <c r="N48" i="67" s="1"/>
  <c r="C64" i="67"/>
  <c r="J64" i="67"/>
  <c r="D64" i="67"/>
  <c r="N64" i="67" s="1"/>
  <c r="J87" i="67"/>
  <c r="D87" i="67"/>
  <c r="N87" i="67" s="1"/>
  <c r="C87" i="67"/>
  <c r="J73" i="67"/>
  <c r="D73" i="67"/>
  <c r="N73" i="67" s="1"/>
  <c r="C73" i="67"/>
  <c r="C72" i="67"/>
  <c r="J72" i="67"/>
  <c r="D72" i="67"/>
  <c r="N72" i="67" s="1"/>
  <c r="J81" i="67"/>
  <c r="D81" i="67"/>
  <c r="N81" i="67" s="1"/>
  <c r="C81" i="67"/>
  <c r="C62" i="67"/>
  <c r="J62" i="67"/>
  <c r="D62" i="67"/>
  <c r="N62" i="67" s="1"/>
  <c r="J41" i="67"/>
  <c r="D41" i="67"/>
  <c r="N41" i="67" s="1"/>
  <c r="O41" i="67" s="1"/>
  <c r="C41" i="67"/>
  <c r="C42" i="67"/>
  <c r="J42" i="67"/>
  <c r="D42" i="67"/>
  <c r="N42" i="67" s="1"/>
  <c r="C52" i="67"/>
  <c r="J52" i="67"/>
  <c r="D52" i="67"/>
  <c r="N52" i="67" s="1"/>
  <c r="J65" i="67"/>
  <c r="D65" i="67"/>
  <c r="C65" i="67"/>
  <c r="J69" i="67"/>
  <c r="D69" i="67"/>
  <c r="N69" i="67" s="1"/>
  <c r="C69" i="67"/>
  <c r="J49" i="67"/>
  <c r="D49" i="67"/>
  <c r="N49" i="67" s="1"/>
  <c r="C49" i="67"/>
  <c r="J51" i="67"/>
  <c r="D51" i="67"/>
  <c r="N51" i="67" s="1"/>
  <c r="C51" i="67"/>
  <c r="C76" i="67"/>
  <c r="J76" i="67"/>
  <c r="D76" i="67"/>
  <c r="N76" i="67" s="1"/>
  <c r="C28" i="67"/>
  <c r="J28" i="67"/>
  <c r="D28" i="67"/>
  <c r="N28" i="67" s="1"/>
  <c r="J31" i="67"/>
  <c r="D31" i="67"/>
  <c r="N31" i="67" s="1"/>
  <c r="C31" i="67"/>
  <c r="J29" i="67"/>
  <c r="D29" i="67"/>
  <c r="N29" i="67" s="1"/>
  <c r="O29" i="67" s="1"/>
  <c r="C29" i="67"/>
  <c r="J23" i="67"/>
  <c r="D23" i="67"/>
  <c r="N23" i="67" s="1"/>
  <c r="C23" i="67"/>
  <c r="C30" i="67"/>
  <c r="J30" i="67"/>
  <c r="D30" i="67"/>
  <c r="N30" i="67" s="1"/>
  <c r="C58" i="67"/>
  <c r="J58" i="67"/>
  <c r="D58" i="67"/>
  <c r="N58" i="67" s="1"/>
  <c r="C70" i="67"/>
  <c r="J70" i="67"/>
  <c r="D70" i="67"/>
  <c r="N70" i="67" s="1"/>
  <c r="J33" i="67"/>
  <c r="D33" i="67"/>
  <c r="N33" i="67" s="1"/>
  <c r="C33" i="67"/>
  <c r="O17" i="114" l="1"/>
  <c r="D14" i="104" s="1"/>
  <c r="O23" i="114"/>
  <c r="D15" i="104" s="1"/>
  <c r="O11" i="114"/>
  <c r="D13" i="104" s="1"/>
  <c r="U8" i="104" s="1"/>
  <c r="O11" i="67"/>
  <c r="O23" i="67"/>
  <c r="O17" i="67"/>
  <c r="E13" i="92" s="1"/>
  <c r="BC22" i="106"/>
  <c r="AA8" i="105"/>
  <c r="I262" i="105" s="1"/>
  <c r="I541" i="105"/>
  <c r="I540" i="105"/>
  <c r="I539" i="105"/>
  <c r="AC289" i="105" s="1"/>
  <c r="BC33" i="106"/>
  <c r="BC35" i="106"/>
  <c r="BC25" i="106"/>
  <c r="BC23" i="106"/>
  <c r="BC28" i="106"/>
  <c r="BC36" i="106"/>
  <c r="BC13" i="106"/>
  <c r="F255" i="119"/>
  <c r="B266" i="119"/>
  <c r="C255" i="119"/>
  <c r="F255" i="120"/>
  <c r="C255" i="120" s="1"/>
  <c r="B266" i="120"/>
  <c r="C254" i="120"/>
  <c r="B259" i="120" s="1"/>
  <c r="B260" i="120" s="1"/>
  <c r="C259" i="120" s="1"/>
  <c r="C260" i="120" s="1"/>
  <c r="D259" i="120" s="1"/>
  <c r="D260" i="120" s="1"/>
  <c r="E259" i="120" s="1"/>
  <c r="E260" i="120" s="1"/>
  <c r="F259" i="120" s="1"/>
  <c r="F260" i="120" s="1"/>
  <c r="G259" i="120" s="1"/>
  <c r="G260" i="120" s="1"/>
  <c r="H259" i="120" s="1"/>
  <c r="H260" i="120" s="1"/>
  <c r="G254" i="120" s="1"/>
  <c r="I254" i="120" s="1"/>
  <c r="C254" i="119"/>
  <c r="B259" i="119" s="1"/>
  <c r="B260" i="119" s="1"/>
  <c r="C259" i="119" s="1"/>
  <c r="C260" i="119" s="1"/>
  <c r="D259" i="119" s="1"/>
  <c r="D260" i="119" s="1"/>
  <c r="E259" i="119" s="1"/>
  <c r="E260" i="119" s="1"/>
  <c r="F259" i="119" s="1"/>
  <c r="F260" i="119" s="1"/>
  <c r="G259" i="119" s="1"/>
  <c r="G260" i="119" s="1"/>
  <c r="H259" i="119" s="1"/>
  <c r="H260" i="119" s="1"/>
  <c r="G254" i="119" s="1"/>
  <c r="I254" i="119" s="1"/>
  <c r="F244" i="118"/>
  <c r="B255" i="118"/>
  <c r="C243" i="118"/>
  <c r="B248" i="118" s="1"/>
  <c r="B249" i="118" s="1"/>
  <c r="C248" i="118" s="1"/>
  <c r="C249" i="118" s="1"/>
  <c r="D248" i="118" s="1"/>
  <c r="D249" i="118" s="1"/>
  <c r="E248" i="118" s="1"/>
  <c r="E249" i="118" s="1"/>
  <c r="F248" i="118" s="1"/>
  <c r="F249" i="118" s="1"/>
  <c r="G248" i="118" s="1"/>
  <c r="G249" i="118" s="1"/>
  <c r="H248" i="118" s="1"/>
  <c r="H249" i="118" s="1"/>
  <c r="G243" i="118" s="1"/>
  <c r="I243" i="118" s="1"/>
  <c r="C244" i="118"/>
  <c r="I263" i="105"/>
  <c r="BC17" i="106"/>
  <c r="BC29" i="106"/>
  <c r="BC31" i="106"/>
  <c r="N65" i="67"/>
  <c r="N59" i="67"/>
  <c r="N83" i="67"/>
  <c r="N113" i="67"/>
  <c r="N149" i="67"/>
  <c r="O149" i="67" s="1"/>
  <c r="E35" i="92" s="1"/>
  <c r="N77" i="67"/>
  <c r="O77" i="67" s="1"/>
  <c r="E23" i="92" s="1"/>
  <c r="N101" i="67"/>
  <c r="O101" i="67" s="1"/>
  <c r="E27" i="92" s="1"/>
  <c r="N89" i="67"/>
  <c r="O89" i="67" s="1"/>
  <c r="E25" i="92" s="1"/>
  <c r="N95" i="67"/>
  <c r="O95" i="67" s="1"/>
  <c r="E26" i="92" s="1"/>
  <c r="N131" i="67"/>
  <c r="O131" i="67" s="1"/>
  <c r="E32" i="92" s="1"/>
  <c r="N143" i="67"/>
  <c r="O143" i="67" s="1"/>
  <c r="E34" i="92" s="1"/>
  <c r="N125" i="67"/>
  <c r="O125" i="67" s="1"/>
  <c r="E31" i="92" s="1"/>
  <c r="N173" i="67"/>
  <c r="O173" i="67" s="1"/>
  <c r="E39" i="92" s="1"/>
  <c r="N137" i="67"/>
  <c r="O137" i="67" s="1"/>
  <c r="E33" i="92" s="1"/>
  <c r="N185" i="67"/>
  <c r="O185" i="67" s="1"/>
  <c r="E41" i="92" s="1"/>
  <c r="N155" i="67"/>
  <c r="O155" i="67" s="1"/>
  <c r="E36" i="92" s="1"/>
  <c r="N161" i="67"/>
  <c r="O161" i="67" s="1"/>
  <c r="E37" i="92" s="1"/>
  <c r="N167" i="67"/>
  <c r="O167" i="67" s="1"/>
  <c r="E38" i="92" s="1"/>
  <c r="N179" i="67"/>
  <c r="O179" i="67" s="1"/>
  <c r="E40" i="92" s="1"/>
  <c r="AC23" i="105"/>
  <c r="AC26" i="105"/>
  <c r="AC27" i="105"/>
  <c r="AC36" i="105"/>
  <c r="AC40" i="105"/>
  <c r="AC44" i="105"/>
  <c r="AC48" i="105"/>
  <c r="AC52" i="105"/>
  <c r="AC56" i="105"/>
  <c r="AC60" i="105"/>
  <c r="AC64" i="105"/>
  <c r="AC68" i="105"/>
  <c r="AC72" i="105"/>
  <c r="AC76" i="105"/>
  <c r="AC80" i="105"/>
  <c r="AC84" i="105"/>
  <c r="AC88" i="105"/>
  <c r="AC92" i="105"/>
  <c r="AC96" i="105"/>
  <c r="AC100" i="105"/>
  <c r="AC104" i="105"/>
  <c r="AC108" i="105"/>
  <c r="AC114" i="105"/>
  <c r="AC118" i="105"/>
  <c r="AC122" i="105"/>
  <c r="AC126" i="105"/>
  <c r="AC130" i="105"/>
  <c r="AC134" i="105"/>
  <c r="AC138" i="105"/>
  <c r="AC142" i="105"/>
  <c r="AC146" i="105"/>
  <c r="AC150" i="105"/>
  <c r="AC154" i="105"/>
  <c r="AC158" i="105"/>
  <c r="AC164" i="105"/>
  <c r="AC172" i="105"/>
  <c r="AC180" i="105"/>
  <c r="AC190" i="105"/>
  <c r="AC25" i="105"/>
  <c r="AC35" i="105"/>
  <c r="AC39" i="105"/>
  <c r="AC43" i="105"/>
  <c r="AC47" i="105"/>
  <c r="AC51" i="105"/>
  <c r="AC55" i="105"/>
  <c r="AC59" i="105"/>
  <c r="AC63" i="105"/>
  <c r="AC67" i="105"/>
  <c r="AC71" i="105"/>
  <c r="AC75" i="105"/>
  <c r="AC79" i="105"/>
  <c r="AC83" i="105"/>
  <c r="AC87" i="105"/>
  <c r="AC91" i="105"/>
  <c r="AC95" i="105"/>
  <c r="AC99" i="105"/>
  <c r="AC103" i="105"/>
  <c r="AC107" i="105"/>
  <c r="AC111" i="105"/>
  <c r="AC115" i="105"/>
  <c r="AC119" i="105"/>
  <c r="AC123" i="105"/>
  <c r="AC127" i="105"/>
  <c r="AC131" i="105"/>
  <c r="AC135" i="105"/>
  <c r="AC139" i="105"/>
  <c r="AC143" i="105"/>
  <c r="AC147" i="105"/>
  <c r="AC151" i="105"/>
  <c r="AC155" i="105"/>
  <c r="AC159" i="105"/>
  <c r="AC163" i="105"/>
  <c r="AC167" i="105"/>
  <c r="AC171" i="105"/>
  <c r="AC175" i="105"/>
  <c r="AC179" i="105"/>
  <c r="AC183" i="105"/>
  <c r="AC187" i="105"/>
  <c r="AC191" i="105"/>
  <c r="AC195" i="105"/>
  <c r="AC199" i="105"/>
  <c r="AC203" i="105"/>
  <c r="AC207" i="105"/>
  <c r="AC211" i="105"/>
  <c r="AC215" i="105"/>
  <c r="AC219" i="105"/>
  <c r="AC223" i="105"/>
  <c r="AC227" i="105"/>
  <c r="AC231" i="105"/>
  <c r="AC235" i="105"/>
  <c r="AC239" i="105"/>
  <c r="AC243" i="105"/>
  <c r="AC247" i="105"/>
  <c r="AC251" i="105"/>
  <c r="AC255" i="105"/>
  <c r="AC112" i="105"/>
  <c r="AC166" i="105"/>
  <c r="AC174" i="105"/>
  <c r="AC182" i="105"/>
  <c r="AC188" i="105"/>
  <c r="AC196" i="105"/>
  <c r="AC204" i="105"/>
  <c r="AC212" i="105"/>
  <c r="AC220" i="105"/>
  <c r="AC228" i="105"/>
  <c r="AC236" i="105"/>
  <c r="AC244" i="105"/>
  <c r="AC252" i="105"/>
  <c r="AC194" i="105"/>
  <c r="AC202" i="105"/>
  <c r="AC210" i="105"/>
  <c r="AC218" i="105"/>
  <c r="AC226" i="105"/>
  <c r="AC234" i="105"/>
  <c r="AC242" i="105"/>
  <c r="AC250" i="105"/>
  <c r="AC258" i="105"/>
  <c r="AC30" i="105"/>
  <c r="AC32" i="105"/>
  <c r="AC29" i="105"/>
  <c r="AC34" i="105"/>
  <c r="AC38" i="105"/>
  <c r="AC42" i="105"/>
  <c r="AC46" i="105"/>
  <c r="AC50" i="105"/>
  <c r="AC54" i="105"/>
  <c r="AC58" i="105"/>
  <c r="AC62" i="105"/>
  <c r="AC66" i="105"/>
  <c r="AC70" i="105"/>
  <c r="AC74" i="105"/>
  <c r="AC78" i="105"/>
  <c r="AC82" i="105"/>
  <c r="AC86" i="105"/>
  <c r="AC90" i="105"/>
  <c r="AC94" i="105"/>
  <c r="AC98" i="105"/>
  <c r="AC102" i="105"/>
  <c r="AC106" i="105"/>
  <c r="AC110" i="105"/>
  <c r="AC116" i="105"/>
  <c r="AC120" i="105"/>
  <c r="AC124" i="105"/>
  <c r="AC128" i="105"/>
  <c r="AC132" i="105"/>
  <c r="AC136" i="105"/>
  <c r="AC140" i="105"/>
  <c r="AC144" i="105"/>
  <c r="AC148" i="105"/>
  <c r="AC152" i="105"/>
  <c r="AC156" i="105"/>
  <c r="AC160" i="105"/>
  <c r="AC168" i="105"/>
  <c r="AC176" i="105"/>
  <c r="AC184" i="105"/>
  <c r="AC24" i="105"/>
  <c r="AC31" i="105"/>
  <c r="AC28" i="105"/>
  <c r="AC33" i="105"/>
  <c r="AC37" i="105"/>
  <c r="AC41" i="105"/>
  <c r="AC45" i="105"/>
  <c r="AC49" i="105"/>
  <c r="AC53" i="105"/>
  <c r="AC57" i="105"/>
  <c r="AC61" i="105"/>
  <c r="AC65" i="105"/>
  <c r="AC69" i="105"/>
  <c r="AC73" i="105"/>
  <c r="AC77" i="105"/>
  <c r="AC81" i="105"/>
  <c r="AC85" i="105"/>
  <c r="AC89" i="105"/>
  <c r="AC93" i="105"/>
  <c r="AC97" i="105"/>
  <c r="AC101" i="105"/>
  <c r="AC105" i="105"/>
  <c r="AC109" i="105"/>
  <c r="AC113" i="105"/>
  <c r="AC117" i="105"/>
  <c r="AC121" i="105"/>
  <c r="AC125" i="105"/>
  <c r="AC129" i="105"/>
  <c r="AC133" i="105"/>
  <c r="AC137" i="105"/>
  <c r="AC141" i="105"/>
  <c r="AC145" i="105"/>
  <c r="AC149" i="105"/>
  <c r="AC153" i="105"/>
  <c r="AC157" i="105"/>
  <c r="AC161" i="105"/>
  <c r="AC165" i="105"/>
  <c r="AC169" i="105"/>
  <c r="AC173" i="105"/>
  <c r="AC177" i="105"/>
  <c r="AC181" i="105"/>
  <c r="AC185" i="105"/>
  <c r="AC189" i="105"/>
  <c r="AC193" i="105"/>
  <c r="AC197" i="105"/>
  <c r="AC201" i="105"/>
  <c r="AC205" i="105"/>
  <c r="AC209" i="105"/>
  <c r="AC213" i="105"/>
  <c r="AC217" i="105"/>
  <c r="AC221" i="105"/>
  <c r="AC225" i="105"/>
  <c r="AC229" i="105"/>
  <c r="AC233" i="105"/>
  <c r="AC237" i="105"/>
  <c r="AC241" i="105"/>
  <c r="AC245" i="105"/>
  <c r="AC249" i="105"/>
  <c r="AC253" i="105"/>
  <c r="AC257" i="105"/>
  <c r="AC162" i="105"/>
  <c r="AC170" i="105"/>
  <c r="AC178" i="105"/>
  <c r="AC186" i="105"/>
  <c r="AC192" i="105"/>
  <c r="AC200" i="105"/>
  <c r="AC208" i="105"/>
  <c r="AC216" i="105"/>
  <c r="AC224" i="105"/>
  <c r="AC232" i="105"/>
  <c r="AC240" i="105"/>
  <c r="AC248" i="105"/>
  <c r="AC256" i="105"/>
  <c r="AC198" i="105"/>
  <c r="AC206" i="105"/>
  <c r="AC214" i="105"/>
  <c r="AC222" i="105"/>
  <c r="AC230" i="105"/>
  <c r="AC238" i="105"/>
  <c r="AC246" i="105"/>
  <c r="AC254" i="105"/>
  <c r="AC301" i="105"/>
  <c r="AC302" i="105"/>
  <c r="AC304" i="105"/>
  <c r="AC311" i="105"/>
  <c r="AC315" i="105"/>
  <c r="AC319" i="105"/>
  <c r="AC323" i="105"/>
  <c r="AC327" i="105"/>
  <c r="AC331" i="105"/>
  <c r="AC335" i="105"/>
  <c r="AC339" i="105"/>
  <c r="AC343" i="105"/>
  <c r="AC347" i="105"/>
  <c r="AC351" i="105"/>
  <c r="AC355" i="105"/>
  <c r="AC359" i="105"/>
  <c r="AC363" i="105"/>
  <c r="AC367" i="105"/>
  <c r="AC371" i="105"/>
  <c r="AC375" i="105"/>
  <c r="AC379" i="105"/>
  <c r="AC383" i="105"/>
  <c r="AC387" i="105"/>
  <c r="AC391" i="105"/>
  <c r="AC395" i="105"/>
  <c r="AC399" i="105"/>
  <c r="AC403" i="105"/>
  <c r="AC407" i="105"/>
  <c r="AC411" i="105"/>
  <c r="AC415" i="105"/>
  <c r="AC419" i="105"/>
  <c r="AC423" i="105"/>
  <c r="AC427" i="105"/>
  <c r="AC431" i="105"/>
  <c r="AC435" i="105"/>
  <c r="AC439" i="105"/>
  <c r="AC443" i="105"/>
  <c r="AC447" i="105"/>
  <c r="AC451" i="105"/>
  <c r="AC455" i="105"/>
  <c r="AC459" i="105"/>
  <c r="AC463" i="105"/>
  <c r="AC467" i="105"/>
  <c r="AC471" i="105"/>
  <c r="AC475" i="105"/>
  <c r="AC479" i="105"/>
  <c r="AC483" i="105"/>
  <c r="AC487" i="105"/>
  <c r="AC491" i="105"/>
  <c r="AC495" i="105"/>
  <c r="AC499" i="105"/>
  <c r="AC503" i="105"/>
  <c r="AC507" i="105"/>
  <c r="AC511" i="105"/>
  <c r="AC515" i="105"/>
  <c r="AC519" i="105"/>
  <c r="AC523" i="105"/>
  <c r="AC527" i="105"/>
  <c r="AC531" i="105"/>
  <c r="AC287" i="105"/>
  <c r="AC290" i="105"/>
  <c r="AC303" i="105"/>
  <c r="AC305" i="105"/>
  <c r="AC312" i="105"/>
  <c r="AC316" i="105"/>
  <c r="AC320" i="105"/>
  <c r="AC324" i="105"/>
  <c r="AC328" i="105"/>
  <c r="AC332" i="105"/>
  <c r="AC336" i="105"/>
  <c r="AC340" i="105"/>
  <c r="AC344" i="105"/>
  <c r="AC348" i="105"/>
  <c r="AC352" i="105"/>
  <c r="AC356" i="105"/>
  <c r="AC360" i="105"/>
  <c r="AC364" i="105"/>
  <c r="AC368" i="105"/>
  <c r="AC372" i="105"/>
  <c r="AC376" i="105"/>
  <c r="AC380" i="105"/>
  <c r="AC384" i="105"/>
  <c r="AC388" i="105"/>
  <c r="AC392" i="105"/>
  <c r="AC396" i="105"/>
  <c r="AC400" i="105"/>
  <c r="AC404" i="105"/>
  <c r="AC408" i="105"/>
  <c r="AC412" i="105"/>
  <c r="AC416" i="105"/>
  <c r="AC420" i="105"/>
  <c r="AC424" i="105"/>
  <c r="AC428" i="105"/>
  <c r="AC432" i="105"/>
  <c r="AC436" i="105"/>
  <c r="AC440" i="105"/>
  <c r="AC444" i="105"/>
  <c r="AC448" i="105"/>
  <c r="AC452" i="105"/>
  <c r="AC456" i="105"/>
  <c r="AC460" i="105"/>
  <c r="AC464" i="105"/>
  <c r="AC468" i="105"/>
  <c r="AC472" i="105"/>
  <c r="AC476" i="105"/>
  <c r="AC480" i="105"/>
  <c r="AC484" i="105"/>
  <c r="AC488" i="105"/>
  <c r="AC492" i="105"/>
  <c r="AC496" i="105"/>
  <c r="AC500" i="105"/>
  <c r="AC504" i="105"/>
  <c r="AC508" i="105"/>
  <c r="AC512" i="105"/>
  <c r="AC516" i="105"/>
  <c r="AC520" i="105"/>
  <c r="AC524" i="105"/>
  <c r="AC528" i="105"/>
  <c r="AC532" i="105"/>
  <c r="AC288" i="105"/>
  <c r="AC299" i="105"/>
  <c r="AC307" i="105"/>
  <c r="AC292" i="105"/>
  <c r="AC309" i="105"/>
  <c r="AC313" i="105"/>
  <c r="AC317" i="105"/>
  <c r="AC321" i="105"/>
  <c r="AC325" i="105"/>
  <c r="AC329" i="105"/>
  <c r="AC333" i="105"/>
  <c r="AC337" i="105"/>
  <c r="AC341" i="105"/>
  <c r="AC345" i="105"/>
  <c r="AC349" i="105"/>
  <c r="AC353" i="105"/>
  <c r="AC357" i="105"/>
  <c r="AC361" i="105"/>
  <c r="AC365" i="105"/>
  <c r="AC369" i="105"/>
  <c r="AC373" i="105"/>
  <c r="AC377" i="105"/>
  <c r="AC381" i="105"/>
  <c r="AC385" i="105"/>
  <c r="AC389" i="105"/>
  <c r="AC393" i="105"/>
  <c r="AC397" i="105"/>
  <c r="AC401" i="105"/>
  <c r="AC405" i="105"/>
  <c r="AC409" i="105"/>
  <c r="AC413" i="105"/>
  <c r="AC417" i="105"/>
  <c r="AC421" i="105"/>
  <c r="AC425" i="105"/>
  <c r="AC429" i="105"/>
  <c r="AC433" i="105"/>
  <c r="AC437" i="105"/>
  <c r="AC441" i="105"/>
  <c r="AC445" i="105"/>
  <c r="AC449" i="105"/>
  <c r="AC453" i="105"/>
  <c r="AC457" i="105"/>
  <c r="AC461" i="105"/>
  <c r="AC465" i="105"/>
  <c r="AC469" i="105"/>
  <c r="AC473" i="105"/>
  <c r="AC477" i="105"/>
  <c r="AC481" i="105"/>
  <c r="AC485" i="105"/>
  <c r="AC489" i="105"/>
  <c r="AC493" i="105"/>
  <c r="AC497" i="105"/>
  <c r="AC501" i="105"/>
  <c r="AC505" i="105"/>
  <c r="AC509" i="105"/>
  <c r="AC513" i="105"/>
  <c r="AC517" i="105"/>
  <c r="AC521" i="105"/>
  <c r="AC525" i="105"/>
  <c r="AC529" i="105"/>
  <c r="AC533" i="105"/>
  <c r="AC306" i="105"/>
  <c r="AC300" i="105"/>
  <c r="AC308" i="105"/>
  <c r="AC310" i="105"/>
  <c r="AC314" i="105"/>
  <c r="AC318" i="105"/>
  <c r="AC322" i="105"/>
  <c r="AC326" i="105"/>
  <c r="AC330" i="105"/>
  <c r="AC334" i="105"/>
  <c r="AC338" i="105"/>
  <c r="AC342" i="105"/>
  <c r="AC346" i="105"/>
  <c r="AC350" i="105"/>
  <c r="AC354" i="105"/>
  <c r="AC358" i="105"/>
  <c r="AC362" i="105"/>
  <c r="AC366" i="105"/>
  <c r="AC370" i="105"/>
  <c r="AC374" i="105"/>
  <c r="AC378" i="105"/>
  <c r="AC382" i="105"/>
  <c r="AC386" i="105"/>
  <c r="AC390" i="105"/>
  <c r="AC394" i="105"/>
  <c r="AC398" i="105"/>
  <c r="AC402" i="105"/>
  <c r="AC406" i="105"/>
  <c r="AC410" i="105"/>
  <c r="AC414" i="105"/>
  <c r="AC418" i="105"/>
  <c r="AC422" i="105"/>
  <c r="AC426" i="105"/>
  <c r="AC430" i="105"/>
  <c r="AC434" i="105"/>
  <c r="AC438" i="105"/>
  <c r="AC442" i="105"/>
  <c r="AC446" i="105"/>
  <c r="AC450" i="105"/>
  <c r="AC454" i="105"/>
  <c r="AC458" i="105"/>
  <c r="AC462" i="105"/>
  <c r="AC466" i="105"/>
  <c r="AC470" i="105"/>
  <c r="AC474" i="105"/>
  <c r="AC478" i="105"/>
  <c r="AC482" i="105"/>
  <c r="AC486" i="105"/>
  <c r="AC490" i="105"/>
  <c r="AC494" i="105"/>
  <c r="AC498" i="105"/>
  <c r="AC502" i="105"/>
  <c r="AC506" i="105"/>
  <c r="AC510" i="105"/>
  <c r="AC514" i="105"/>
  <c r="AC518" i="105"/>
  <c r="AC522" i="105"/>
  <c r="AC526" i="105"/>
  <c r="AC530" i="105"/>
  <c r="AC534" i="105"/>
  <c r="BC27" i="106"/>
  <c r="BC15" i="106"/>
  <c r="BC42" i="106"/>
  <c r="BC32" i="106"/>
  <c r="BC37" i="106"/>
  <c r="BC18" i="106"/>
  <c r="BB19" i="106"/>
  <c r="BC19" i="106"/>
  <c r="BC12" i="106"/>
  <c r="BE13" i="106"/>
  <c r="V13" i="106" s="1"/>
  <c r="BB13" i="106"/>
  <c r="BD13" i="106"/>
  <c r="W13" i="106" s="1"/>
  <c r="BD17" i="106"/>
  <c r="BE17" i="106"/>
  <c r="BB17" i="106"/>
  <c r="BB23" i="106"/>
  <c r="BE23" i="106"/>
  <c r="BE29" i="106"/>
  <c r="BB29" i="106"/>
  <c r="BD29" i="106"/>
  <c r="BE31" i="106"/>
  <c r="BB31" i="106"/>
  <c r="U31" i="106" s="1"/>
  <c r="BD31" i="106"/>
  <c r="W31" i="106" s="1"/>
  <c r="BE33" i="106"/>
  <c r="BB33" i="106"/>
  <c r="BD33" i="106"/>
  <c r="V39" i="106"/>
  <c r="W39" i="106"/>
  <c r="U39" i="106"/>
  <c r="V41" i="106"/>
  <c r="W41" i="106"/>
  <c r="U41" i="106"/>
  <c r="BB14" i="106"/>
  <c r="BE14" i="106"/>
  <c r="V14" i="106" s="1"/>
  <c r="BD14" i="106"/>
  <c r="W14" i="106" s="1"/>
  <c r="BC39" i="106"/>
  <c r="BC41" i="106"/>
  <c r="BC16" i="106"/>
  <c r="U16" i="106" s="1"/>
  <c r="BC20" i="106"/>
  <c r="BC24" i="106"/>
  <c r="BD26" i="106"/>
  <c r="W26" i="106" s="1"/>
  <c r="BE26" i="106"/>
  <c r="BB26" i="106"/>
  <c r="U26" i="106" s="1"/>
  <c r="BC30" i="106"/>
  <c r="BD32" i="106"/>
  <c r="BB32" i="106"/>
  <c r="BE32" i="106"/>
  <c r="BC34" i="106"/>
  <c r="BE37" i="106"/>
  <c r="BB37" i="106"/>
  <c r="BD37" i="106"/>
  <c r="V17" i="106"/>
  <c r="U17" i="106"/>
  <c r="W17" i="106"/>
  <c r="W18" i="106"/>
  <c r="U18" i="106"/>
  <c r="V18" i="106"/>
  <c r="V21" i="106"/>
  <c r="W21" i="106"/>
  <c r="U21" i="106"/>
  <c r="V23" i="106"/>
  <c r="U23" i="106"/>
  <c r="W23" i="106"/>
  <c r="W29" i="106"/>
  <c r="V29" i="106"/>
  <c r="U29" i="106"/>
  <c r="U32" i="106"/>
  <c r="V32" i="106"/>
  <c r="W32" i="106"/>
  <c r="V33" i="106"/>
  <c r="W33" i="106"/>
  <c r="U33" i="106"/>
  <c r="BB35" i="106"/>
  <c r="U36" i="106"/>
  <c r="V36" i="106"/>
  <c r="W36" i="106"/>
  <c r="W37" i="106"/>
  <c r="V37" i="106"/>
  <c r="U37" i="106"/>
  <c r="V38" i="106"/>
  <c r="W38" i="106"/>
  <c r="U38" i="106"/>
  <c r="V42" i="106"/>
  <c r="W42" i="106"/>
  <c r="U42" i="106"/>
  <c r="BC38" i="106"/>
  <c r="BC40" i="106"/>
  <c r="AC11" i="105"/>
  <c r="BD12" i="106"/>
  <c r="W12" i="106" s="1"/>
  <c r="BB12" i="106"/>
  <c r="BE12" i="106"/>
  <c r="V12" i="106" s="1"/>
  <c r="BD18" i="106"/>
  <c r="BB18" i="106"/>
  <c r="BE18" i="106"/>
  <c r="I8" i="114"/>
  <c r="BE21" i="106"/>
  <c r="BD21" i="106"/>
  <c r="BB21" i="106"/>
  <c r="BE25" i="106"/>
  <c r="BB25" i="106"/>
  <c r="U25" i="106" s="1"/>
  <c r="BD25" i="106"/>
  <c r="W25" i="106" s="1"/>
  <c r="BB27" i="106"/>
  <c r="U27" i="106" s="1"/>
  <c r="BD27" i="106"/>
  <c r="W27" i="106" s="1"/>
  <c r="BE27" i="106"/>
  <c r="BE35" i="106"/>
  <c r="BD35" i="106"/>
  <c r="V15" i="106"/>
  <c r="W15" i="106"/>
  <c r="V16" i="106"/>
  <c r="W16" i="106"/>
  <c r="V19" i="106"/>
  <c r="W19" i="106"/>
  <c r="U19" i="106"/>
  <c r="V40" i="106"/>
  <c r="W40" i="106"/>
  <c r="U40" i="106"/>
  <c r="BC14" i="106"/>
  <c r="BD36" i="106"/>
  <c r="BB36" i="106"/>
  <c r="BE36" i="106"/>
  <c r="BB39" i="106"/>
  <c r="BD39" i="106"/>
  <c r="BE39" i="106"/>
  <c r="BD41" i="106"/>
  <c r="BE41" i="106"/>
  <c r="BB41" i="106"/>
  <c r="BE19" i="106"/>
  <c r="BD19" i="106"/>
  <c r="BD42" i="106"/>
  <c r="BE42" i="106"/>
  <c r="BB42" i="106"/>
  <c r="BD16" i="106"/>
  <c r="BE16" i="106"/>
  <c r="BB16" i="106"/>
  <c r="BE20" i="106"/>
  <c r="BD20" i="106"/>
  <c r="W20" i="106" s="1"/>
  <c r="BB20" i="106"/>
  <c r="U20" i="106" s="1"/>
  <c r="BE22" i="106"/>
  <c r="BB22" i="106"/>
  <c r="U22" i="106" s="1"/>
  <c r="BD22" i="106"/>
  <c r="W22" i="106" s="1"/>
  <c r="BD24" i="106"/>
  <c r="W24" i="106" s="1"/>
  <c r="BB24" i="106"/>
  <c r="U24" i="106" s="1"/>
  <c r="BE24" i="106"/>
  <c r="V24" i="106" s="1"/>
  <c r="BE28" i="106"/>
  <c r="BD28" i="106"/>
  <c r="W28" i="106" s="1"/>
  <c r="BB28" i="106"/>
  <c r="U28" i="106" s="1"/>
  <c r="BD30" i="106"/>
  <c r="W30" i="106" s="1"/>
  <c r="BE30" i="106"/>
  <c r="BB30" i="106"/>
  <c r="U30" i="106" s="1"/>
  <c r="BD34" i="106"/>
  <c r="BE34" i="106"/>
  <c r="BB34" i="106"/>
  <c r="BC21" i="106"/>
  <c r="BD23" i="106"/>
  <c r="V34" i="106"/>
  <c r="W34" i="106"/>
  <c r="U34" i="106"/>
  <c r="V35" i="106"/>
  <c r="W35" i="106"/>
  <c r="U35" i="106"/>
  <c r="BE15" i="106"/>
  <c r="BB15" i="106"/>
  <c r="U15" i="106" s="1"/>
  <c r="BD15" i="106"/>
  <c r="BE38" i="106"/>
  <c r="BD38" i="106"/>
  <c r="BB38" i="106"/>
  <c r="BD40" i="106"/>
  <c r="BB40" i="106"/>
  <c r="BE40" i="106"/>
  <c r="E42" i="46"/>
  <c r="F42" i="46"/>
  <c r="J42" i="46"/>
  <c r="K42" i="46"/>
  <c r="G42" i="46"/>
  <c r="L42" i="46"/>
  <c r="H42" i="46"/>
  <c r="M42" i="46"/>
  <c r="I42" i="46"/>
  <c r="E18" i="92"/>
  <c r="E15" i="92"/>
  <c r="E14" i="92"/>
  <c r="E17" i="92"/>
  <c r="E22" i="92"/>
  <c r="E16" i="92"/>
  <c r="E19" i="92"/>
  <c r="E42" i="92"/>
  <c r="E28" i="92"/>
  <c r="E30" i="92"/>
  <c r="C49" i="46"/>
  <c r="C86" i="67"/>
  <c r="J86" i="67"/>
  <c r="D86" i="67"/>
  <c r="N86" i="67" s="1"/>
  <c r="AC296" i="105" l="1"/>
  <c r="AC294" i="105"/>
  <c r="AC293" i="105"/>
  <c r="AC295" i="105"/>
  <c r="AC298" i="105"/>
  <c r="AC297" i="105"/>
  <c r="AC291" i="105"/>
  <c r="U12" i="106"/>
  <c r="I264" i="105"/>
  <c r="I265" i="105"/>
  <c r="U14" i="106"/>
  <c r="U13" i="106"/>
  <c r="F266" i="119"/>
  <c r="B277" i="119"/>
  <c r="C266" i="119"/>
  <c r="F266" i="120"/>
  <c r="C266" i="120" s="1"/>
  <c r="B277" i="120"/>
  <c r="C265" i="120"/>
  <c r="B270" i="120" s="1"/>
  <c r="B271" i="120" s="1"/>
  <c r="C270" i="120" s="1"/>
  <c r="C271" i="120" s="1"/>
  <c r="D270" i="120" s="1"/>
  <c r="D271" i="120" s="1"/>
  <c r="E270" i="120" s="1"/>
  <c r="E271" i="120" s="1"/>
  <c r="F270" i="120" s="1"/>
  <c r="F271" i="120" s="1"/>
  <c r="G270" i="120" s="1"/>
  <c r="G271" i="120" s="1"/>
  <c r="H270" i="120" s="1"/>
  <c r="H271" i="120" s="1"/>
  <c r="G265" i="120" s="1"/>
  <c r="I265" i="120" s="1"/>
  <c r="C265" i="119"/>
  <c r="B270" i="119" s="1"/>
  <c r="B271" i="119" s="1"/>
  <c r="C270" i="119" s="1"/>
  <c r="C271" i="119" s="1"/>
  <c r="D270" i="119" s="1"/>
  <c r="D271" i="119" s="1"/>
  <c r="E270" i="119" s="1"/>
  <c r="E271" i="119" s="1"/>
  <c r="F270" i="119" s="1"/>
  <c r="F271" i="119" s="1"/>
  <c r="G270" i="119" s="1"/>
  <c r="G271" i="119" s="1"/>
  <c r="H270" i="119" s="1"/>
  <c r="H271" i="119" s="1"/>
  <c r="G265" i="119" s="1"/>
  <c r="I265" i="119" s="1"/>
  <c r="F255" i="118"/>
  <c r="B266" i="118"/>
  <c r="C254" i="118"/>
  <c r="B259" i="118" s="1"/>
  <c r="B260" i="118" s="1"/>
  <c r="C259" i="118" s="1"/>
  <c r="C260" i="118" s="1"/>
  <c r="D259" i="118" s="1"/>
  <c r="D260" i="118" s="1"/>
  <c r="E259" i="118" s="1"/>
  <c r="E260" i="118" s="1"/>
  <c r="F259" i="118" s="1"/>
  <c r="F260" i="118" s="1"/>
  <c r="G259" i="118" s="1"/>
  <c r="G260" i="118" s="1"/>
  <c r="H259" i="118" s="1"/>
  <c r="H260" i="118" s="1"/>
  <c r="G254" i="118" s="1"/>
  <c r="I254" i="118" s="1"/>
  <c r="C255" i="118"/>
  <c r="AD8" i="106"/>
  <c r="Z12" i="106" s="1"/>
  <c r="O83" i="67"/>
  <c r="E24" i="92" s="1"/>
  <c r="O65" i="67"/>
  <c r="E21" i="92" s="1"/>
  <c r="O113" i="67"/>
  <c r="E29" i="92" s="1"/>
  <c r="O59" i="67"/>
  <c r="E20" i="92" s="1"/>
  <c r="E12" i="92"/>
  <c r="D47" i="104"/>
  <c r="E200" i="114" s="1"/>
  <c r="D46" i="104"/>
  <c r="E199" i="114" s="1"/>
  <c r="D45" i="104"/>
  <c r="AE8" i="106"/>
  <c r="AA35" i="106" s="1"/>
  <c r="F33" i="72" s="1"/>
  <c r="O33" i="72" s="1"/>
  <c r="D50" i="104"/>
  <c r="E203" i="114" s="1"/>
  <c r="D48" i="104"/>
  <c r="E201" i="114" s="1"/>
  <c r="D49" i="104"/>
  <c r="E202" i="114" s="1"/>
  <c r="C42" i="46"/>
  <c r="AC18" i="105" l="1"/>
  <c r="AC20" i="105"/>
  <c r="AC19" i="105"/>
  <c r="AC12" i="105"/>
  <c r="AC15" i="105"/>
  <c r="AC13" i="105"/>
  <c r="AC22" i="105"/>
  <c r="AC21" i="105"/>
  <c r="AC14" i="105"/>
  <c r="AC17" i="105"/>
  <c r="AC16" i="105"/>
  <c r="AC8" i="92"/>
  <c r="J8" i="67" s="1"/>
  <c r="AC8" i="106"/>
  <c r="Y12" i="106" s="1"/>
  <c r="F277" i="119"/>
  <c r="B288" i="119"/>
  <c r="C277" i="119"/>
  <c r="F277" i="120"/>
  <c r="C277" i="120" s="1"/>
  <c r="B288" i="120"/>
  <c r="C276" i="120"/>
  <c r="B281" i="120" s="1"/>
  <c r="B282" i="120" s="1"/>
  <c r="C281" i="120" s="1"/>
  <c r="C282" i="120" s="1"/>
  <c r="D281" i="120" s="1"/>
  <c r="D282" i="120" s="1"/>
  <c r="E281" i="120" s="1"/>
  <c r="E282" i="120" s="1"/>
  <c r="F281" i="120" s="1"/>
  <c r="F282" i="120" s="1"/>
  <c r="G281" i="120" s="1"/>
  <c r="G282" i="120" s="1"/>
  <c r="H281" i="120" s="1"/>
  <c r="H282" i="120" s="1"/>
  <c r="G276" i="120" s="1"/>
  <c r="I276" i="120" s="1"/>
  <c r="C276" i="119"/>
  <c r="B281" i="119" s="1"/>
  <c r="B282" i="119" s="1"/>
  <c r="C281" i="119" s="1"/>
  <c r="C282" i="119" s="1"/>
  <c r="D281" i="119" s="1"/>
  <c r="D282" i="119" s="1"/>
  <c r="E281" i="119" s="1"/>
  <c r="E282" i="119" s="1"/>
  <c r="F281" i="119" s="1"/>
  <c r="F282" i="119" s="1"/>
  <c r="G281" i="119" s="1"/>
  <c r="G282" i="119" s="1"/>
  <c r="H281" i="119" s="1"/>
  <c r="H282" i="119" s="1"/>
  <c r="G276" i="119" s="1"/>
  <c r="I276" i="119" s="1"/>
  <c r="F266" i="118"/>
  <c r="B277" i="118"/>
  <c r="C265" i="118"/>
  <c r="B270" i="118" s="1"/>
  <c r="B271" i="118" s="1"/>
  <c r="C270" i="118" s="1"/>
  <c r="C271" i="118" s="1"/>
  <c r="D270" i="118" s="1"/>
  <c r="D271" i="118" s="1"/>
  <c r="E270" i="118" s="1"/>
  <c r="E271" i="118" s="1"/>
  <c r="F270" i="118" s="1"/>
  <c r="F271" i="118" s="1"/>
  <c r="G270" i="118" s="1"/>
  <c r="G271" i="118" s="1"/>
  <c r="H270" i="118" s="1"/>
  <c r="H271" i="118" s="1"/>
  <c r="G265" i="118" s="1"/>
  <c r="I265" i="118" s="1"/>
  <c r="C266" i="118"/>
  <c r="Z25" i="106"/>
  <c r="Z21" i="106"/>
  <c r="Z22" i="106"/>
  <c r="Z39" i="106"/>
  <c r="Z38" i="106"/>
  <c r="Z36" i="106"/>
  <c r="Z31" i="106"/>
  <c r="Z20" i="106"/>
  <c r="Z33" i="106"/>
  <c r="Z41" i="106"/>
  <c r="Z26" i="106"/>
  <c r="Z14" i="106"/>
  <c r="Z30" i="106"/>
  <c r="Z15" i="106"/>
  <c r="Z19" i="106"/>
  <c r="Z17" i="106"/>
  <c r="Z23" i="106"/>
  <c r="Z32" i="106"/>
  <c r="Z37" i="106"/>
  <c r="Z13" i="106"/>
  <c r="Z18" i="106"/>
  <c r="Z24" i="106"/>
  <c r="Z29" i="106"/>
  <c r="Z42" i="106"/>
  <c r="Z40" i="106"/>
  <c r="Z27" i="106"/>
  <c r="Z34" i="106"/>
  <c r="Z35" i="106"/>
  <c r="Z16" i="106"/>
  <c r="Z28" i="106"/>
  <c r="N19" i="72"/>
  <c r="F65" i="114"/>
  <c r="F71" i="114"/>
  <c r="N20" i="72"/>
  <c r="F83" i="114"/>
  <c r="N22" i="72"/>
  <c r="N26" i="72"/>
  <c r="F107" i="114"/>
  <c r="N23" i="72"/>
  <c r="F89" i="114"/>
  <c r="F23" i="114"/>
  <c r="N12" i="72"/>
  <c r="N29" i="72"/>
  <c r="F125" i="114"/>
  <c r="N24" i="72"/>
  <c r="F95" i="114"/>
  <c r="N18" i="72"/>
  <c r="F59" i="114"/>
  <c r="N14" i="72"/>
  <c r="F35" i="114"/>
  <c r="F149" i="114"/>
  <c r="N33" i="72"/>
  <c r="N35" i="72"/>
  <c r="F161" i="114"/>
  <c r="F131" i="114"/>
  <c r="N30" i="72"/>
  <c r="F167" i="114"/>
  <c r="N36" i="72"/>
  <c r="N40" i="72"/>
  <c r="F191" i="114"/>
  <c r="N39" i="72"/>
  <c r="F185" i="114"/>
  <c r="F101" i="114"/>
  <c r="N25" i="72"/>
  <c r="F119" i="114"/>
  <c r="N28" i="72"/>
  <c r="N21" i="72"/>
  <c r="F77" i="114"/>
  <c r="N27" i="72"/>
  <c r="F113" i="114"/>
  <c r="N17" i="72"/>
  <c r="F53" i="114"/>
  <c r="N15" i="72"/>
  <c r="F41" i="114"/>
  <c r="N11" i="72"/>
  <c r="F17" i="114"/>
  <c r="N16" i="72"/>
  <c r="F47" i="114"/>
  <c r="N13" i="72"/>
  <c r="F29" i="114"/>
  <c r="F11" i="114"/>
  <c r="N10" i="72"/>
  <c r="N31" i="72"/>
  <c r="F137" i="114"/>
  <c r="N34" i="72"/>
  <c r="F155" i="114"/>
  <c r="N32" i="72"/>
  <c r="F143" i="114"/>
  <c r="F179" i="114"/>
  <c r="N38" i="72"/>
  <c r="N37" i="72"/>
  <c r="F173" i="114"/>
  <c r="Y21" i="106"/>
  <c r="Y15" i="104"/>
  <c r="I23" i="114" s="1"/>
  <c r="Y17" i="104"/>
  <c r="I35" i="114" s="1"/>
  <c r="Y19" i="104"/>
  <c r="I47" i="114" s="1"/>
  <c r="Y21" i="104"/>
  <c r="I59" i="114" s="1"/>
  <c r="Y23" i="104"/>
  <c r="I71" i="114" s="1"/>
  <c r="Y25" i="104"/>
  <c r="I83" i="114" s="1"/>
  <c r="Y27" i="104"/>
  <c r="I95" i="114" s="1"/>
  <c r="Y29" i="104"/>
  <c r="I107" i="114" s="1"/>
  <c r="Y31" i="104"/>
  <c r="I119" i="114" s="1"/>
  <c r="Y33" i="104"/>
  <c r="I131" i="114" s="1"/>
  <c r="Y35" i="104"/>
  <c r="I143" i="114" s="1"/>
  <c r="Y37" i="104"/>
  <c r="I155" i="114" s="1"/>
  <c r="Y39" i="104"/>
  <c r="I167" i="114" s="1"/>
  <c r="Y41" i="104"/>
  <c r="I179" i="114" s="1"/>
  <c r="Y43" i="104"/>
  <c r="I191" i="114" s="1"/>
  <c r="Y14" i="104"/>
  <c r="I17" i="114" s="1"/>
  <c r="Y16" i="104"/>
  <c r="I29" i="114" s="1"/>
  <c r="Y18" i="104"/>
  <c r="I41" i="114" s="1"/>
  <c r="Y20" i="104"/>
  <c r="I53" i="114" s="1"/>
  <c r="Y22" i="104"/>
  <c r="I65" i="114" s="1"/>
  <c r="Y24" i="104"/>
  <c r="I77" i="114" s="1"/>
  <c r="Y26" i="104"/>
  <c r="I89" i="114" s="1"/>
  <c r="Y28" i="104"/>
  <c r="I101" i="114" s="1"/>
  <c r="Y30" i="104"/>
  <c r="I113" i="114" s="1"/>
  <c r="Y32" i="104"/>
  <c r="I125" i="114" s="1"/>
  <c r="Y34" i="104"/>
  <c r="I137" i="114" s="1"/>
  <c r="Y36" i="104"/>
  <c r="I149" i="114" s="1"/>
  <c r="Y38" i="104"/>
  <c r="I161" i="114" s="1"/>
  <c r="Y40" i="104"/>
  <c r="I173" i="114" s="1"/>
  <c r="Y42" i="104"/>
  <c r="I185" i="114" s="1"/>
  <c r="E198" i="114"/>
  <c r="Y13" i="104"/>
  <c r="I11" i="114" s="1"/>
  <c r="Y16" i="106"/>
  <c r="Y33" i="106"/>
  <c r="AA17" i="106"/>
  <c r="F15" i="72" s="1"/>
  <c r="O15" i="72" s="1"/>
  <c r="AA41" i="106"/>
  <c r="F39" i="72" s="1"/>
  <c r="O39" i="72" s="1"/>
  <c r="AA24" i="106"/>
  <c r="F22" i="72" s="1"/>
  <c r="O22" i="72" s="1"/>
  <c r="AA29" i="106"/>
  <c r="F27" i="72" s="1"/>
  <c r="O27" i="72" s="1"/>
  <c r="AA36" i="106"/>
  <c r="F34" i="72" s="1"/>
  <c r="O34" i="72" s="1"/>
  <c r="Y31" i="106"/>
  <c r="Y39" i="106"/>
  <c r="Y14" i="106"/>
  <c r="Y18" i="106"/>
  <c r="Y29" i="106"/>
  <c r="Y36" i="106"/>
  <c r="Y38" i="106"/>
  <c r="Y13" i="106"/>
  <c r="Y41" i="106"/>
  <c r="Y26" i="106"/>
  <c r="Y17" i="106"/>
  <c r="Y23" i="106"/>
  <c r="Y24" i="106"/>
  <c r="Y22" i="106"/>
  <c r="Y19" i="106"/>
  <c r="Y35" i="106"/>
  <c r="Y42" i="106"/>
  <c r="Y20" i="106"/>
  <c r="Y30" i="106"/>
  <c r="Y15" i="106"/>
  <c r="Y25" i="106"/>
  <c r="Y34" i="106"/>
  <c r="Y40" i="106"/>
  <c r="Y27" i="106"/>
  <c r="Y28" i="106"/>
  <c r="AA42" i="106"/>
  <c r="F40" i="72" s="1"/>
  <c r="O40" i="72" s="1"/>
  <c r="AA13" i="106"/>
  <c r="F11" i="72" s="1"/>
  <c r="O11" i="72" s="1"/>
  <c r="AA21" i="106"/>
  <c r="F19" i="72" s="1"/>
  <c r="O19" i="72" s="1"/>
  <c r="AA23" i="106"/>
  <c r="F21" i="72" s="1"/>
  <c r="O21" i="72" s="1"/>
  <c r="AA12" i="106"/>
  <c r="AA27" i="106"/>
  <c r="F25" i="72" s="1"/>
  <c r="O25" i="72" s="1"/>
  <c r="AA40" i="106"/>
  <c r="F38" i="72" s="1"/>
  <c r="O38" i="72" s="1"/>
  <c r="AA30" i="106"/>
  <c r="F28" i="72" s="1"/>
  <c r="O28" i="72" s="1"/>
  <c r="AA31" i="106"/>
  <c r="F29" i="72" s="1"/>
  <c r="O29" i="72" s="1"/>
  <c r="AA18" i="106"/>
  <c r="F16" i="72" s="1"/>
  <c r="O16" i="72" s="1"/>
  <c r="AA32" i="106"/>
  <c r="F30" i="72" s="1"/>
  <c r="O30" i="72" s="1"/>
  <c r="AA15" i="106"/>
  <c r="F13" i="72" s="1"/>
  <c r="O13" i="72" s="1"/>
  <c r="AA19" i="106"/>
  <c r="F17" i="72" s="1"/>
  <c r="O17" i="72" s="1"/>
  <c r="AA22" i="106"/>
  <c r="F20" i="72" s="1"/>
  <c r="O20" i="72" s="1"/>
  <c r="AA25" i="106"/>
  <c r="F23" i="72" s="1"/>
  <c r="O23" i="72" s="1"/>
  <c r="AA14" i="106"/>
  <c r="F12" i="72" s="1"/>
  <c r="O12" i="72" s="1"/>
  <c r="AA28" i="106"/>
  <c r="F26" i="72" s="1"/>
  <c r="O26" i="72" s="1"/>
  <c r="AA34" i="106"/>
  <c r="F32" i="72" s="1"/>
  <c r="O32" i="72" s="1"/>
  <c r="AA39" i="106"/>
  <c r="F37" i="72" s="1"/>
  <c r="O37" i="72" s="1"/>
  <c r="AA26" i="106"/>
  <c r="F24" i="72" s="1"/>
  <c r="O24" i="72" s="1"/>
  <c r="AA33" i="106"/>
  <c r="F31" i="72" s="1"/>
  <c r="O31" i="72" s="1"/>
  <c r="AA37" i="106"/>
  <c r="F35" i="72" s="1"/>
  <c r="O35" i="72" s="1"/>
  <c r="AA38" i="106"/>
  <c r="F36" i="72" s="1"/>
  <c r="O36" i="72" s="1"/>
  <c r="AA16" i="106"/>
  <c r="F14" i="72" s="1"/>
  <c r="O14" i="72" s="1"/>
  <c r="AA20" i="106"/>
  <c r="F18" i="72" s="1"/>
  <c r="O18" i="72" s="1"/>
  <c r="E49" i="92" l="1"/>
  <c r="E203" i="67" s="1"/>
  <c r="E48" i="92"/>
  <c r="E202" i="67" s="1"/>
  <c r="E47" i="92"/>
  <c r="E201" i="67" s="1"/>
  <c r="E45" i="92"/>
  <c r="AF21" i="92" s="1"/>
  <c r="I65" i="67" s="1"/>
  <c r="E46" i="92"/>
  <c r="Y37" i="106"/>
  <c r="Y32" i="106"/>
  <c r="C288" i="119"/>
  <c r="B299" i="119"/>
  <c r="F288" i="119"/>
  <c r="F288" i="120"/>
  <c r="C288" i="120" s="1"/>
  <c r="B299" i="120"/>
  <c r="C287" i="120"/>
  <c r="B292" i="120" s="1"/>
  <c r="B293" i="120" s="1"/>
  <c r="C292" i="120" s="1"/>
  <c r="C293" i="120" s="1"/>
  <c r="D292" i="120" s="1"/>
  <c r="D293" i="120" s="1"/>
  <c r="E292" i="120" s="1"/>
  <c r="E293" i="120" s="1"/>
  <c r="F292" i="120" s="1"/>
  <c r="F293" i="120" s="1"/>
  <c r="G292" i="120" s="1"/>
  <c r="G293" i="120" s="1"/>
  <c r="H292" i="120" s="1"/>
  <c r="H293" i="120" s="1"/>
  <c r="G287" i="120" s="1"/>
  <c r="I287" i="120" s="1"/>
  <c r="C287" i="119"/>
  <c r="B292" i="119" s="1"/>
  <c r="B293" i="119" s="1"/>
  <c r="C292" i="119" s="1"/>
  <c r="C293" i="119" s="1"/>
  <c r="D292" i="119" s="1"/>
  <c r="D293" i="119" s="1"/>
  <c r="E292" i="119" s="1"/>
  <c r="E293" i="119" s="1"/>
  <c r="F292" i="119" s="1"/>
  <c r="F293" i="119" s="1"/>
  <c r="G292" i="119" s="1"/>
  <c r="G293" i="119" s="1"/>
  <c r="H292" i="119" s="1"/>
  <c r="H293" i="119" s="1"/>
  <c r="G287" i="119" s="1"/>
  <c r="I287" i="119" s="1"/>
  <c r="F277" i="118"/>
  <c r="B288" i="118"/>
  <c r="C277" i="118"/>
  <c r="C276" i="118"/>
  <c r="B281" i="118" s="1"/>
  <c r="B282" i="118" s="1"/>
  <c r="C281" i="118" s="1"/>
  <c r="C282" i="118" s="1"/>
  <c r="D281" i="118" s="1"/>
  <c r="D282" i="118" s="1"/>
  <c r="E281" i="118" s="1"/>
  <c r="E282" i="118" s="1"/>
  <c r="F281" i="118" s="1"/>
  <c r="F282" i="118" s="1"/>
  <c r="G281" i="118" s="1"/>
  <c r="G282" i="118" s="1"/>
  <c r="H281" i="118" s="1"/>
  <c r="H282" i="118" s="1"/>
  <c r="G276" i="118" s="1"/>
  <c r="I276" i="118" s="1"/>
  <c r="M38" i="72"/>
  <c r="M34" i="72"/>
  <c r="M13" i="72"/>
  <c r="M11" i="72"/>
  <c r="M17" i="72"/>
  <c r="M27" i="72"/>
  <c r="M21" i="72"/>
  <c r="M28" i="72"/>
  <c r="M25" i="72"/>
  <c r="M40" i="72"/>
  <c r="M36" i="72"/>
  <c r="M35" i="72"/>
  <c r="M18" i="72"/>
  <c r="M12" i="72"/>
  <c r="M23" i="72"/>
  <c r="M20" i="72"/>
  <c r="M37" i="72"/>
  <c r="M32" i="72"/>
  <c r="M31" i="72"/>
  <c r="M16" i="72"/>
  <c r="M15" i="72"/>
  <c r="M39" i="72"/>
  <c r="M30" i="72"/>
  <c r="M33" i="72"/>
  <c r="M14" i="72"/>
  <c r="M24" i="72"/>
  <c r="M29" i="72"/>
  <c r="M26" i="72"/>
  <c r="M22" i="72"/>
  <c r="M19" i="72"/>
  <c r="F10" i="72"/>
  <c r="O10" i="72" s="1"/>
  <c r="H21" i="72"/>
  <c r="AF30" i="92"/>
  <c r="I119" i="67" s="1"/>
  <c r="AF36" i="92" l="1"/>
  <c r="I155" i="67" s="1"/>
  <c r="AF31" i="92"/>
  <c r="I125" i="67" s="1"/>
  <c r="AF23" i="92"/>
  <c r="I77" i="67" s="1"/>
  <c r="AF22" i="92"/>
  <c r="I71" i="67" s="1"/>
  <c r="AF20" i="92"/>
  <c r="I59" i="67" s="1"/>
  <c r="AF15" i="92"/>
  <c r="I29" i="67" s="1"/>
  <c r="AF37" i="92"/>
  <c r="I161" i="67" s="1"/>
  <c r="AF39" i="92"/>
  <c r="I173" i="67" s="1"/>
  <c r="AF38" i="92"/>
  <c r="I167" i="67" s="1"/>
  <c r="AF24" i="92"/>
  <c r="I83" i="67" s="1"/>
  <c r="AF35" i="92"/>
  <c r="I149" i="67" s="1"/>
  <c r="AF19" i="92"/>
  <c r="I53" i="67" s="1"/>
  <c r="AF34" i="92"/>
  <c r="I143" i="67" s="1"/>
  <c r="AF18" i="92"/>
  <c r="I47" i="67" s="1"/>
  <c r="AF33" i="92"/>
  <c r="I137" i="67" s="1"/>
  <c r="AF17" i="92"/>
  <c r="I41" i="67" s="1"/>
  <c r="AF32" i="92"/>
  <c r="I131" i="67" s="1"/>
  <c r="AF16" i="92"/>
  <c r="I35" i="67" s="1"/>
  <c r="AF13" i="92"/>
  <c r="AF14" i="92"/>
  <c r="F23" i="67" s="1"/>
  <c r="AF29" i="92"/>
  <c r="I113" i="67" s="1"/>
  <c r="AF28" i="92"/>
  <c r="I107" i="67" s="1"/>
  <c r="AF12" i="92"/>
  <c r="E200" i="67"/>
  <c r="AF27" i="92"/>
  <c r="I101" i="67" s="1"/>
  <c r="AF42" i="92"/>
  <c r="I191" i="67" s="1"/>
  <c r="AF26" i="92"/>
  <c r="I95" i="67" s="1"/>
  <c r="AF41" i="92"/>
  <c r="I185" i="67" s="1"/>
  <c r="AF25" i="92"/>
  <c r="I89" i="67" s="1"/>
  <c r="AF40" i="92"/>
  <c r="I179" i="67" s="1"/>
  <c r="I23" i="67"/>
  <c r="J12" i="72"/>
  <c r="I17" i="67"/>
  <c r="J11" i="72"/>
  <c r="F17" i="67"/>
  <c r="I11" i="67"/>
  <c r="J10" i="72"/>
  <c r="F11" i="67"/>
  <c r="F299" i="119"/>
  <c r="B310" i="119"/>
  <c r="C299" i="119"/>
  <c r="F299" i="120"/>
  <c r="C299" i="120" s="1"/>
  <c r="B310" i="120"/>
  <c r="C298" i="120"/>
  <c r="B303" i="120" s="1"/>
  <c r="B304" i="120" s="1"/>
  <c r="C303" i="120" s="1"/>
  <c r="C304" i="120" s="1"/>
  <c r="D303" i="120" s="1"/>
  <c r="D304" i="120" s="1"/>
  <c r="E303" i="120" s="1"/>
  <c r="E304" i="120" s="1"/>
  <c r="F303" i="120" s="1"/>
  <c r="F304" i="120" s="1"/>
  <c r="G303" i="120" s="1"/>
  <c r="G304" i="120" s="1"/>
  <c r="H303" i="120" s="1"/>
  <c r="H304" i="120" s="1"/>
  <c r="G298" i="120" s="1"/>
  <c r="I298" i="120" s="1"/>
  <c r="C298" i="119"/>
  <c r="B303" i="119" s="1"/>
  <c r="B304" i="119" s="1"/>
  <c r="C303" i="119" s="1"/>
  <c r="C304" i="119" s="1"/>
  <c r="D303" i="119" s="1"/>
  <c r="D304" i="119" s="1"/>
  <c r="E303" i="119" s="1"/>
  <c r="E304" i="119" s="1"/>
  <c r="F303" i="119" s="1"/>
  <c r="F304" i="119" s="1"/>
  <c r="G303" i="119" s="1"/>
  <c r="G304" i="119" s="1"/>
  <c r="H303" i="119" s="1"/>
  <c r="H304" i="119" s="1"/>
  <c r="G298" i="119" s="1"/>
  <c r="I298" i="119" s="1"/>
  <c r="F288" i="118"/>
  <c r="B299" i="118"/>
  <c r="C288" i="118"/>
  <c r="C287" i="118"/>
  <c r="B292" i="118" s="1"/>
  <c r="B293" i="118" s="1"/>
  <c r="C292" i="118" s="1"/>
  <c r="C293" i="118" s="1"/>
  <c r="D292" i="118" s="1"/>
  <c r="D293" i="118" s="1"/>
  <c r="E292" i="118" s="1"/>
  <c r="E293" i="118" s="1"/>
  <c r="F292" i="118" s="1"/>
  <c r="F293" i="118" s="1"/>
  <c r="G292" i="118" s="1"/>
  <c r="G293" i="118" s="1"/>
  <c r="H292" i="118" s="1"/>
  <c r="H293" i="118" s="1"/>
  <c r="G287" i="118" s="1"/>
  <c r="I287" i="118" s="1"/>
  <c r="H39" i="72"/>
  <c r="H29" i="72"/>
  <c r="H28" i="72"/>
  <c r="H15" i="72"/>
  <c r="H14" i="72"/>
  <c r="H34" i="72"/>
  <c r="H24" i="72"/>
  <c r="H20" i="72"/>
  <c r="H17" i="72"/>
  <c r="H38" i="72"/>
  <c r="H36" i="72"/>
  <c r="H35" i="72"/>
  <c r="H33" i="72"/>
  <c r="H11" i="72"/>
  <c r="H32" i="72"/>
  <c r="H23" i="72"/>
  <c r="H22" i="72"/>
  <c r="H19" i="72"/>
  <c r="H18" i="72"/>
  <c r="H12" i="72"/>
  <c r="H31" i="72"/>
  <c r="H30" i="72"/>
  <c r="H27" i="72"/>
  <c r="H25" i="72"/>
  <c r="H16" i="72"/>
  <c r="H13" i="72"/>
  <c r="H26" i="72"/>
  <c r="H40" i="72"/>
  <c r="H37" i="72"/>
  <c r="H10" i="72"/>
  <c r="E198" i="67"/>
  <c r="E199" i="67"/>
  <c r="F310" i="119" l="1"/>
  <c r="C310" i="119"/>
  <c r="B321" i="119"/>
  <c r="F310" i="120"/>
  <c r="C310" i="120" s="1"/>
  <c r="B321" i="120"/>
  <c r="F321" i="120" s="1"/>
  <c r="C321" i="120" s="1"/>
  <c r="C309" i="120"/>
  <c r="B314" i="120" s="1"/>
  <c r="B315" i="120" s="1"/>
  <c r="C314" i="120" s="1"/>
  <c r="C315" i="120" s="1"/>
  <c r="D314" i="120" s="1"/>
  <c r="D315" i="120" s="1"/>
  <c r="E314" i="120" s="1"/>
  <c r="E315" i="120" s="1"/>
  <c r="F314" i="120" s="1"/>
  <c r="F315" i="120" s="1"/>
  <c r="G314" i="120" s="1"/>
  <c r="G315" i="120" s="1"/>
  <c r="H314" i="120" s="1"/>
  <c r="H315" i="120" s="1"/>
  <c r="G309" i="120" s="1"/>
  <c r="I309" i="120" s="1"/>
  <c r="C309" i="119"/>
  <c r="B314" i="119" s="1"/>
  <c r="B315" i="119" s="1"/>
  <c r="C314" i="119" s="1"/>
  <c r="C315" i="119" s="1"/>
  <c r="D314" i="119" s="1"/>
  <c r="D315" i="119" s="1"/>
  <c r="E314" i="119" s="1"/>
  <c r="E315" i="119" s="1"/>
  <c r="F314" i="119" s="1"/>
  <c r="F315" i="119" s="1"/>
  <c r="G314" i="119" s="1"/>
  <c r="G315" i="119" s="1"/>
  <c r="H314" i="119" s="1"/>
  <c r="H315" i="119" s="1"/>
  <c r="G309" i="119" s="1"/>
  <c r="I309" i="119" s="1"/>
  <c r="F299" i="118"/>
  <c r="B310" i="118"/>
  <c r="C299" i="118"/>
  <c r="C298" i="118"/>
  <c r="B303" i="118" s="1"/>
  <c r="B304" i="118" s="1"/>
  <c r="C303" i="118" s="1"/>
  <c r="C304" i="118" s="1"/>
  <c r="D303" i="118" s="1"/>
  <c r="D304" i="118" s="1"/>
  <c r="E303" i="118" s="1"/>
  <c r="E304" i="118" s="1"/>
  <c r="F303" i="118" s="1"/>
  <c r="F304" i="118" s="1"/>
  <c r="G303" i="118" s="1"/>
  <c r="G304" i="118" s="1"/>
  <c r="H303" i="118" s="1"/>
  <c r="H304" i="118" s="1"/>
  <c r="G298" i="118" s="1"/>
  <c r="I298" i="118" s="1"/>
  <c r="F321" i="119" l="1"/>
  <c r="B332" i="119"/>
  <c r="C321" i="119"/>
  <c r="C320" i="120"/>
  <c r="B325" i="120" s="1"/>
  <c r="B326" i="120" s="1"/>
  <c r="C325" i="120" s="1"/>
  <c r="C326" i="120" s="1"/>
  <c r="D325" i="120" s="1"/>
  <c r="D326" i="120" s="1"/>
  <c r="E325" i="120" s="1"/>
  <c r="E326" i="120" s="1"/>
  <c r="F325" i="120" s="1"/>
  <c r="F326" i="120" s="1"/>
  <c r="G325" i="120" s="1"/>
  <c r="G326" i="120" s="1"/>
  <c r="H325" i="120" s="1"/>
  <c r="H326" i="120" s="1"/>
  <c r="G320" i="120" s="1"/>
  <c r="I320" i="120" s="1"/>
  <c r="C320" i="119"/>
  <c r="B325" i="119" s="1"/>
  <c r="B326" i="119" s="1"/>
  <c r="C325" i="119" s="1"/>
  <c r="C326" i="119" s="1"/>
  <c r="D325" i="119" s="1"/>
  <c r="D326" i="119" s="1"/>
  <c r="E325" i="119" s="1"/>
  <c r="E326" i="119" s="1"/>
  <c r="F325" i="119" s="1"/>
  <c r="F326" i="119" s="1"/>
  <c r="G325" i="119" s="1"/>
  <c r="G326" i="119" s="1"/>
  <c r="H325" i="119" s="1"/>
  <c r="H326" i="119" s="1"/>
  <c r="G320" i="119" s="1"/>
  <c r="I320" i="119" s="1"/>
  <c r="F310" i="118"/>
  <c r="B321" i="118"/>
  <c r="C310" i="118"/>
  <c r="C309" i="118"/>
  <c r="B314" i="118" s="1"/>
  <c r="B315" i="118" s="1"/>
  <c r="C314" i="118" s="1"/>
  <c r="C315" i="118" s="1"/>
  <c r="D314" i="118" s="1"/>
  <c r="D315" i="118" s="1"/>
  <c r="E314" i="118" s="1"/>
  <c r="E315" i="118" s="1"/>
  <c r="F314" i="118" s="1"/>
  <c r="F315" i="118" s="1"/>
  <c r="G314" i="118" s="1"/>
  <c r="G315" i="118" s="1"/>
  <c r="H314" i="118" s="1"/>
  <c r="H315" i="118" s="1"/>
  <c r="G309" i="118" s="1"/>
  <c r="I309" i="118" s="1"/>
  <c r="F332" i="119" l="1"/>
  <c r="C332" i="119"/>
  <c r="B343" i="119"/>
  <c r="C331" i="119"/>
  <c r="B336" i="119" s="1"/>
  <c r="B337" i="119" s="1"/>
  <c r="C336" i="119" s="1"/>
  <c r="C337" i="119" s="1"/>
  <c r="D336" i="119" s="1"/>
  <c r="D337" i="119" s="1"/>
  <c r="E336" i="119" s="1"/>
  <c r="E337" i="119" s="1"/>
  <c r="F336" i="119" s="1"/>
  <c r="F337" i="119" s="1"/>
  <c r="G336" i="119" s="1"/>
  <c r="G337" i="119" s="1"/>
  <c r="H336" i="119" s="1"/>
  <c r="H337" i="119" s="1"/>
  <c r="G331" i="119" s="1"/>
  <c r="I331" i="119" s="1"/>
  <c r="F321" i="118"/>
  <c r="B332" i="118"/>
  <c r="C321" i="118"/>
  <c r="C320" i="118"/>
  <c r="B325" i="118" s="1"/>
  <c r="B326" i="118" s="1"/>
  <c r="C325" i="118" s="1"/>
  <c r="C326" i="118" s="1"/>
  <c r="D325" i="118" s="1"/>
  <c r="D326" i="118" s="1"/>
  <c r="E325" i="118" s="1"/>
  <c r="E326" i="118" s="1"/>
  <c r="F325" i="118" s="1"/>
  <c r="F326" i="118" s="1"/>
  <c r="G325" i="118" s="1"/>
  <c r="G326" i="118" s="1"/>
  <c r="H325" i="118" s="1"/>
  <c r="H326" i="118" s="1"/>
  <c r="G320" i="118" s="1"/>
  <c r="I320" i="118" s="1"/>
  <c r="F343" i="119" l="1"/>
  <c r="B354" i="119"/>
  <c r="C343" i="119"/>
  <c r="C342" i="119"/>
  <c r="B347" i="119" s="1"/>
  <c r="B348" i="119" s="1"/>
  <c r="C347" i="119" s="1"/>
  <c r="C348" i="119" s="1"/>
  <c r="D347" i="119" s="1"/>
  <c r="D348" i="119" s="1"/>
  <c r="E347" i="119" s="1"/>
  <c r="E348" i="119" s="1"/>
  <c r="F347" i="119" s="1"/>
  <c r="F348" i="119" s="1"/>
  <c r="G347" i="119" s="1"/>
  <c r="G348" i="119" s="1"/>
  <c r="H347" i="119" s="1"/>
  <c r="H348" i="119" s="1"/>
  <c r="G342" i="119" s="1"/>
  <c r="I342" i="119" s="1"/>
  <c r="F332" i="118"/>
  <c r="B343" i="118"/>
  <c r="C332" i="118"/>
  <c r="C331" i="118"/>
  <c r="B336" i="118" s="1"/>
  <c r="B337" i="118" s="1"/>
  <c r="C336" i="118" s="1"/>
  <c r="C337" i="118" s="1"/>
  <c r="D336" i="118" s="1"/>
  <c r="D337" i="118" s="1"/>
  <c r="E336" i="118" s="1"/>
  <c r="E337" i="118" s="1"/>
  <c r="F336" i="118" s="1"/>
  <c r="F337" i="118" s="1"/>
  <c r="G336" i="118" s="1"/>
  <c r="G337" i="118" s="1"/>
  <c r="H336" i="118" s="1"/>
  <c r="H337" i="118" s="1"/>
  <c r="G331" i="118" s="1"/>
  <c r="I331" i="118" s="1"/>
  <c r="C354" i="119" l="1"/>
  <c r="B365" i="119"/>
  <c r="F354" i="119"/>
  <c r="C353" i="119"/>
  <c r="B358" i="119" s="1"/>
  <c r="B359" i="119" s="1"/>
  <c r="C358" i="119" s="1"/>
  <c r="C359" i="119" s="1"/>
  <c r="D358" i="119" s="1"/>
  <c r="D359" i="119" s="1"/>
  <c r="E358" i="119" s="1"/>
  <c r="E359" i="119" s="1"/>
  <c r="F358" i="119" s="1"/>
  <c r="F359" i="119" s="1"/>
  <c r="G358" i="119" s="1"/>
  <c r="G359" i="119" s="1"/>
  <c r="H358" i="119" s="1"/>
  <c r="H359" i="119" s="1"/>
  <c r="G353" i="119" s="1"/>
  <c r="I353" i="119" s="1"/>
  <c r="F343" i="118"/>
  <c r="B354" i="118"/>
  <c r="C343" i="118"/>
  <c r="C342" i="118"/>
  <c r="B347" i="118" s="1"/>
  <c r="B348" i="118" s="1"/>
  <c r="C347" i="118" s="1"/>
  <c r="C348" i="118" s="1"/>
  <c r="D347" i="118" s="1"/>
  <c r="D348" i="118" s="1"/>
  <c r="E347" i="118" s="1"/>
  <c r="E348" i="118" s="1"/>
  <c r="F347" i="118" s="1"/>
  <c r="F348" i="118" s="1"/>
  <c r="G347" i="118" s="1"/>
  <c r="G348" i="118" s="1"/>
  <c r="H347" i="118" s="1"/>
  <c r="H348" i="118" s="1"/>
  <c r="G342" i="118" s="1"/>
  <c r="I342" i="118" s="1"/>
  <c r="F365" i="119" l="1"/>
  <c r="B376" i="119"/>
  <c r="C365" i="119"/>
  <c r="C364" i="119"/>
  <c r="B369" i="119" s="1"/>
  <c r="B370" i="119" s="1"/>
  <c r="C369" i="119" s="1"/>
  <c r="C370" i="119" s="1"/>
  <c r="D369" i="119" s="1"/>
  <c r="D370" i="119" s="1"/>
  <c r="E369" i="119" s="1"/>
  <c r="E370" i="119" s="1"/>
  <c r="F369" i="119" s="1"/>
  <c r="F370" i="119" s="1"/>
  <c r="G369" i="119" s="1"/>
  <c r="G370" i="119" s="1"/>
  <c r="H369" i="119" s="1"/>
  <c r="H370" i="119" s="1"/>
  <c r="G364" i="119" s="1"/>
  <c r="I364" i="119" s="1"/>
  <c r="F354" i="118"/>
  <c r="B365" i="118"/>
  <c r="C354" i="118"/>
  <c r="C353" i="118"/>
  <c r="B358" i="118" s="1"/>
  <c r="B359" i="118" s="1"/>
  <c r="C358" i="118" s="1"/>
  <c r="C359" i="118" s="1"/>
  <c r="D358" i="118" s="1"/>
  <c r="D359" i="118" s="1"/>
  <c r="E358" i="118" s="1"/>
  <c r="E359" i="118" s="1"/>
  <c r="F358" i="118" s="1"/>
  <c r="F359" i="118" s="1"/>
  <c r="G358" i="118" s="1"/>
  <c r="G359" i="118" s="1"/>
  <c r="H358" i="118" s="1"/>
  <c r="H359" i="118" s="1"/>
  <c r="G353" i="118" s="1"/>
  <c r="I353" i="118" s="1"/>
  <c r="C376" i="119" l="1"/>
  <c r="B387" i="119"/>
  <c r="F376" i="119"/>
  <c r="C375" i="119"/>
  <c r="B380" i="119" s="1"/>
  <c r="B381" i="119" s="1"/>
  <c r="C380" i="119" s="1"/>
  <c r="C381" i="119" s="1"/>
  <c r="D380" i="119" s="1"/>
  <c r="D381" i="119" s="1"/>
  <c r="E380" i="119" s="1"/>
  <c r="E381" i="119" s="1"/>
  <c r="F380" i="119" s="1"/>
  <c r="F381" i="119" s="1"/>
  <c r="G380" i="119" s="1"/>
  <c r="G381" i="119" s="1"/>
  <c r="H380" i="119" s="1"/>
  <c r="H381" i="119" s="1"/>
  <c r="G375" i="119" s="1"/>
  <c r="I375" i="119" s="1"/>
  <c r="F365" i="118"/>
  <c r="B376" i="118"/>
  <c r="C365" i="118"/>
  <c r="C364" i="118"/>
  <c r="B369" i="118" s="1"/>
  <c r="B370" i="118" s="1"/>
  <c r="C369" i="118" s="1"/>
  <c r="C370" i="118" s="1"/>
  <c r="D369" i="118" s="1"/>
  <c r="D370" i="118" s="1"/>
  <c r="E369" i="118" s="1"/>
  <c r="E370" i="118" s="1"/>
  <c r="F369" i="118" s="1"/>
  <c r="F370" i="118" s="1"/>
  <c r="G369" i="118" s="1"/>
  <c r="G370" i="118" s="1"/>
  <c r="H369" i="118" s="1"/>
  <c r="H370" i="118" s="1"/>
  <c r="G364" i="118" s="1"/>
  <c r="I364" i="118" s="1"/>
  <c r="F387" i="119" l="1"/>
  <c r="C387" i="119"/>
  <c r="B398" i="119"/>
  <c r="C386" i="119"/>
  <c r="B391" i="119" s="1"/>
  <c r="B392" i="119" s="1"/>
  <c r="C391" i="119" s="1"/>
  <c r="C392" i="119" s="1"/>
  <c r="D391" i="119" s="1"/>
  <c r="D392" i="119" s="1"/>
  <c r="E391" i="119" s="1"/>
  <c r="E392" i="119" s="1"/>
  <c r="F391" i="119" s="1"/>
  <c r="F392" i="119" s="1"/>
  <c r="G391" i="119" s="1"/>
  <c r="G392" i="119" s="1"/>
  <c r="H391" i="119" s="1"/>
  <c r="H392" i="119" s="1"/>
  <c r="G386" i="119" s="1"/>
  <c r="I386" i="119" s="1"/>
  <c r="F376" i="118"/>
  <c r="B387" i="118"/>
  <c r="C376" i="118"/>
  <c r="C375" i="118"/>
  <c r="B380" i="118" s="1"/>
  <c r="B381" i="118" s="1"/>
  <c r="C380" i="118" s="1"/>
  <c r="C381" i="118" s="1"/>
  <c r="D380" i="118" s="1"/>
  <c r="D381" i="118" s="1"/>
  <c r="E380" i="118" s="1"/>
  <c r="E381" i="118" s="1"/>
  <c r="F380" i="118" s="1"/>
  <c r="F381" i="118" s="1"/>
  <c r="G380" i="118" s="1"/>
  <c r="G381" i="118" s="1"/>
  <c r="H380" i="118" s="1"/>
  <c r="H381" i="118" s="1"/>
  <c r="G375" i="118" s="1"/>
  <c r="I375" i="118" s="1"/>
  <c r="F398" i="119" l="1"/>
  <c r="C398" i="119"/>
  <c r="B409" i="119"/>
  <c r="C397" i="119"/>
  <c r="B402" i="119" s="1"/>
  <c r="B403" i="119" s="1"/>
  <c r="C402" i="119" s="1"/>
  <c r="C403" i="119" s="1"/>
  <c r="D402" i="119" s="1"/>
  <c r="D403" i="119" s="1"/>
  <c r="E402" i="119" s="1"/>
  <c r="E403" i="119" s="1"/>
  <c r="F402" i="119" s="1"/>
  <c r="F403" i="119" s="1"/>
  <c r="G402" i="119" s="1"/>
  <c r="G403" i="119" s="1"/>
  <c r="H402" i="119" s="1"/>
  <c r="H403" i="119" s="1"/>
  <c r="G397" i="119" s="1"/>
  <c r="I397" i="119" s="1"/>
  <c r="F387" i="118"/>
  <c r="B398" i="118"/>
  <c r="C387" i="118"/>
  <c r="C386" i="118"/>
  <c r="B391" i="118" s="1"/>
  <c r="B392" i="118" s="1"/>
  <c r="C391" i="118" s="1"/>
  <c r="C392" i="118" s="1"/>
  <c r="D391" i="118" s="1"/>
  <c r="D392" i="118" s="1"/>
  <c r="E391" i="118" s="1"/>
  <c r="E392" i="118" s="1"/>
  <c r="F391" i="118" s="1"/>
  <c r="F392" i="118" s="1"/>
  <c r="G391" i="118" s="1"/>
  <c r="G392" i="118" s="1"/>
  <c r="H391" i="118" s="1"/>
  <c r="H392" i="118" s="1"/>
  <c r="G386" i="118" s="1"/>
  <c r="I386" i="118" s="1"/>
  <c r="F409" i="119" l="1"/>
  <c r="B420" i="119"/>
  <c r="C409" i="119"/>
  <c r="C408" i="119"/>
  <c r="B413" i="119" s="1"/>
  <c r="B414" i="119" s="1"/>
  <c r="C413" i="119" s="1"/>
  <c r="C414" i="119" s="1"/>
  <c r="D413" i="119" s="1"/>
  <c r="D414" i="119" s="1"/>
  <c r="E413" i="119" s="1"/>
  <c r="E414" i="119" s="1"/>
  <c r="F413" i="119" s="1"/>
  <c r="F414" i="119" s="1"/>
  <c r="G413" i="119" s="1"/>
  <c r="G414" i="119" s="1"/>
  <c r="H413" i="119" s="1"/>
  <c r="H414" i="119" s="1"/>
  <c r="G408" i="119" s="1"/>
  <c r="I408" i="119" s="1"/>
  <c r="F398" i="118"/>
  <c r="B409" i="118"/>
  <c r="C398" i="118"/>
  <c r="C397" i="118"/>
  <c r="B402" i="118" s="1"/>
  <c r="B403" i="118" s="1"/>
  <c r="C402" i="118" s="1"/>
  <c r="C403" i="118" s="1"/>
  <c r="D402" i="118" s="1"/>
  <c r="D403" i="118" s="1"/>
  <c r="E402" i="118" s="1"/>
  <c r="E403" i="118" s="1"/>
  <c r="F402" i="118" s="1"/>
  <c r="F403" i="118" s="1"/>
  <c r="G402" i="118" s="1"/>
  <c r="G403" i="118" s="1"/>
  <c r="H402" i="118" s="1"/>
  <c r="H403" i="118" s="1"/>
  <c r="G397" i="118" s="1"/>
  <c r="I397" i="118" s="1"/>
  <c r="F420" i="119" l="1"/>
  <c r="C420" i="119"/>
  <c r="B431" i="119"/>
  <c r="C419" i="119"/>
  <c r="B424" i="119" s="1"/>
  <c r="B425" i="119" s="1"/>
  <c r="C424" i="119" s="1"/>
  <c r="C425" i="119" s="1"/>
  <c r="D424" i="119" s="1"/>
  <c r="D425" i="119" s="1"/>
  <c r="E424" i="119" s="1"/>
  <c r="E425" i="119" s="1"/>
  <c r="F424" i="119" s="1"/>
  <c r="F425" i="119" s="1"/>
  <c r="G424" i="119" s="1"/>
  <c r="G425" i="119" s="1"/>
  <c r="H424" i="119" s="1"/>
  <c r="H425" i="119" s="1"/>
  <c r="G419" i="119" s="1"/>
  <c r="I419" i="119" s="1"/>
  <c r="F409" i="118"/>
  <c r="B420" i="118"/>
  <c r="C409" i="118"/>
  <c r="C408" i="118"/>
  <c r="B413" i="118" s="1"/>
  <c r="B414" i="118" s="1"/>
  <c r="C413" i="118" s="1"/>
  <c r="C414" i="118" s="1"/>
  <c r="D413" i="118" s="1"/>
  <c r="D414" i="118" s="1"/>
  <c r="E413" i="118" s="1"/>
  <c r="E414" i="118" s="1"/>
  <c r="F413" i="118" s="1"/>
  <c r="F414" i="118" s="1"/>
  <c r="G413" i="118" s="1"/>
  <c r="G414" i="118" s="1"/>
  <c r="H413" i="118" s="1"/>
  <c r="H414" i="118" s="1"/>
  <c r="G408" i="118" s="1"/>
  <c r="I408" i="118" s="1"/>
  <c r="F431" i="119" l="1"/>
  <c r="C431" i="119"/>
  <c r="B442" i="119"/>
  <c r="C430" i="119"/>
  <c r="B435" i="119" s="1"/>
  <c r="B436" i="119" s="1"/>
  <c r="C435" i="119" s="1"/>
  <c r="C436" i="119" s="1"/>
  <c r="D435" i="119" s="1"/>
  <c r="D436" i="119" s="1"/>
  <c r="E435" i="119" s="1"/>
  <c r="E436" i="119" s="1"/>
  <c r="F435" i="119" s="1"/>
  <c r="F436" i="119" s="1"/>
  <c r="G435" i="119" s="1"/>
  <c r="G436" i="119" s="1"/>
  <c r="H435" i="119" s="1"/>
  <c r="H436" i="119" s="1"/>
  <c r="G430" i="119" s="1"/>
  <c r="I430" i="119" s="1"/>
  <c r="F420" i="118"/>
  <c r="B431" i="118"/>
  <c r="C420" i="118"/>
  <c r="C419" i="118"/>
  <c r="B424" i="118" s="1"/>
  <c r="B425" i="118" s="1"/>
  <c r="C424" i="118" s="1"/>
  <c r="C425" i="118" s="1"/>
  <c r="D424" i="118" s="1"/>
  <c r="D425" i="118" s="1"/>
  <c r="E424" i="118" s="1"/>
  <c r="E425" i="118" s="1"/>
  <c r="F424" i="118" s="1"/>
  <c r="F425" i="118" s="1"/>
  <c r="G424" i="118" s="1"/>
  <c r="G425" i="118" s="1"/>
  <c r="H424" i="118" s="1"/>
  <c r="H425" i="118" s="1"/>
  <c r="G419" i="118" s="1"/>
  <c r="I419" i="118" s="1"/>
  <c r="F442" i="119" l="1"/>
  <c r="B453" i="119"/>
  <c r="C442" i="119"/>
  <c r="C441" i="119"/>
  <c r="B446" i="119" s="1"/>
  <c r="B447" i="119" s="1"/>
  <c r="C446" i="119" s="1"/>
  <c r="C447" i="119" s="1"/>
  <c r="D446" i="119" s="1"/>
  <c r="D447" i="119" s="1"/>
  <c r="E446" i="119" s="1"/>
  <c r="E447" i="119" s="1"/>
  <c r="F446" i="119" s="1"/>
  <c r="F447" i="119" s="1"/>
  <c r="G446" i="119" s="1"/>
  <c r="G447" i="119" s="1"/>
  <c r="H446" i="119" s="1"/>
  <c r="H447" i="119" s="1"/>
  <c r="G441" i="119" s="1"/>
  <c r="I441" i="119" s="1"/>
  <c r="F431" i="118"/>
  <c r="B442" i="118"/>
  <c r="C431" i="118"/>
  <c r="C430" i="118"/>
  <c r="B435" i="118" s="1"/>
  <c r="B436" i="118" s="1"/>
  <c r="C435" i="118" s="1"/>
  <c r="C436" i="118" s="1"/>
  <c r="D435" i="118" s="1"/>
  <c r="D436" i="118" s="1"/>
  <c r="E435" i="118" s="1"/>
  <c r="E436" i="118" s="1"/>
  <c r="F435" i="118" s="1"/>
  <c r="F436" i="118" s="1"/>
  <c r="G435" i="118" s="1"/>
  <c r="G436" i="118" s="1"/>
  <c r="H435" i="118" s="1"/>
  <c r="H436" i="118" s="1"/>
  <c r="G430" i="118" s="1"/>
  <c r="I430" i="118" s="1"/>
  <c r="F453" i="119" l="1"/>
  <c r="C453" i="119"/>
  <c r="B464" i="119"/>
  <c r="C452" i="119"/>
  <c r="B457" i="119" s="1"/>
  <c r="B458" i="119" s="1"/>
  <c r="C457" i="119" s="1"/>
  <c r="C458" i="119" s="1"/>
  <c r="D457" i="119" s="1"/>
  <c r="D458" i="119" s="1"/>
  <c r="E457" i="119" s="1"/>
  <c r="E458" i="119" s="1"/>
  <c r="F457" i="119" s="1"/>
  <c r="F458" i="119" s="1"/>
  <c r="G457" i="119" s="1"/>
  <c r="G458" i="119" s="1"/>
  <c r="H457" i="119" s="1"/>
  <c r="H458" i="119" s="1"/>
  <c r="G452" i="119" s="1"/>
  <c r="I452" i="119" s="1"/>
  <c r="F442" i="118"/>
  <c r="B453" i="118"/>
  <c r="C442" i="118"/>
  <c r="C441" i="118"/>
  <c r="B446" i="118" s="1"/>
  <c r="B447" i="118" s="1"/>
  <c r="C446" i="118" s="1"/>
  <c r="C447" i="118" s="1"/>
  <c r="D446" i="118" s="1"/>
  <c r="D447" i="118" s="1"/>
  <c r="E446" i="118" s="1"/>
  <c r="E447" i="118" s="1"/>
  <c r="F446" i="118" s="1"/>
  <c r="F447" i="118" s="1"/>
  <c r="G446" i="118" s="1"/>
  <c r="G447" i="118" s="1"/>
  <c r="H446" i="118" s="1"/>
  <c r="H447" i="118" s="1"/>
  <c r="G441" i="118" s="1"/>
  <c r="I441" i="118" s="1"/>
  <c r="F464" i="119" l="1"/>
  <c r="B475" i="119"/>
  <c r="C464" i="119"/>
  <c r="C463" i="119"/>
  <c r="B468" i="119" s="1"/>
  <c r="B469" i="119" s="1"/>
  <c r="C468" i="119" s="1"/>
  <c r="C469" i="119" s="1"/>
  <c r="D468" i="119" s="1"/>
  <c r="D469" i="119" s="1"/>
  <c r="E468" i="119" s="1"/>
  <c r="E469" i="119" s="1"/>
  <c r="F468" i="119" s="1"/>
  <c r="F469" i="119" s="1"/>
  <c r="G468" i="119" s="1"/>
  <c r="G469" i="119" s="1"/>
  <c r="H468" i="119" s="1"/>
  <c r="H469" i="119" s="1"/>
  <c r="G463" i="119" s="1"/>
  <c r="I463" i="119" s="1"/>
  <c r="F453" i="118"/>
  <c r="B464" i="118"/>
  <c r="C453" i="118"/>
  <c r="C452" i="118"/>
  <c r="B457" i="118" s="1"/>
  <c r="B458" i="118" s="1"/>
  <c r="C457" i="118" s="1"/>
  <c r="C458" i="118" s="1"/>
  <c r="D457" i="118" s="1"/>
  <c r="D458" i="118" s="1"/>
  <c r="E457" i="118" s="1"/>
  <c r="E458" i="118" s="1"/>
  <c r="F457" i="118" s="1"/>
  <c r="F458" i="118" s="1"/>
  <c r="G457" i="118" s="1"/>
  <c r="G458" i="118" s="1"/>
  <c r="H457" i="118" s="1"/>
  <c r="H458" i="118" s="1"/>
  <c r="G452" i="118" s="1"/>
  <c r="I452" i="118" s="1"/>
  <c r="C475" i="119" l="1"/>
  <c r="F475" i="119"/>
  <c r="B486" i="119"/>
  <c r="C474" i="119"/>
  <c r="B479" i="119" s="1"/>
  <c r="B480" i="119" s="1"/>
  <c r="C479" i="119" s="1"/>
  <c r="C480" i="119" s="1"/>
  <c r="D479" i="119" s="1"/>
  <c r="D480" i="119" s="1"/>
  <c r="E479" i="119" s="1"/>
  <c r="E480" i="119" s="1"/>
  <c r="F479" i="119" s="1"/>
  <c r="F480" i="119" s="1"/>
  <c r="G479" i="119" s="1"/>
  <c r="G480" i="119" s="1"/>
  <c r="H479" i="119" s="1"/>
  <c r="H480" i="119" s="1"/>
  <c r="G474" i="119" s="1"/>
  <c r="I474" i="119" s="1"/>
  <c r="F464" i="118"/>
  <c r="B475" i="118"/>
  <c r="C464" i="118"/>
  <c r="C463" i="118"/>
  <c r="B468" i="118" s="1"/>
  <c r="B469" i="118" s="1"/>
  <c r="C468" i="118" s="1"/>
  <c r="C469" i="118" s="1"/>
  <c r="D468" i="118" s="1"/>
  <c r="D469" i="118" s="1"/>
  <c r="E468" i="118" s="1"/>
  <c r="E469" i="118" s="1"/>
  <c r="F468" i="118" s="1"/>
  <c r="F469" i="118" s="1"/>
  <c r="G468" i="118" s="1"/>
  <c r="G469" i="118" s="1"/>
  <c r="H468" i="118" s="1"/>
  <c r="H469" i="118" s="1"/>
  <c r="G463" i="118" s="1"/>
  <c r="I463" i="118" s="1"/>
  <c r="C486" i="119" l="1"/>
  <c r="B497" i="119"/>
  <c r="F486" i="119"/>
  <c r="C485" i="119"/>
  <c r="B490" i="119" s="1"/>
  <c r="B491" i="119" s="1"/>
  <c r="C490" i="119" s="1"/>
  <c r="C491" i="119" s="1"/>
  <c r="D490" i="119" s="1"/>
  <c r="D491" i="119" s="1"/>
  <c r="E490" i="119" s="1"/>
  <c r="E491" i="119" s="1"/>
  <c r="F490" i="119" s="1"/>
  <c r="F491" i="119" s="1"/>
  <c r="G490" i="119" s="1"/>
  <c r="G491" i="119" s="1"/>
  <c r="H490" i="119" s="1"/>
  <c r="H491" i="119" s="1"/>
  <c r="G485" i="119" s="1"/>
  <c r="I485" i="119" s="1"/>
  <c r="F475" i="118"/>
  <c r="B486" i="118"/>
  <c r="C475" i="118"/>
  <c r="C474" i="118"/>
  <c r="B479" i="118" s="1"/>
  <c r="B480" i="118" s="1"/>
  <c r="C479" i="118" s="1"/>
  <c r="C480" i="118" s="1"/>
  <c r="D479" i="118" s="1"/>
  <c r="D480" i="118" s="1"/>
  <c r="E479" i="118" s="1"/>
  <c r="E480" i="118" s="1"/>
  <c r="F479" i="118" s="1"/>
  <c r="F480" i="118" s="1"/>
  <c r="G479" i="118" s="1"/>
  <c r="G480" i="118" s="1"/>
  <c r="H479" i="118" s="1"/>
  <c r="H480" i="118" s="1"/>
  <c r="G474" i="118" s="1"/>
  <c r="I474" i="118" s="1"/>
  <c r="F497" i="119" l="1"/>
  <c r="B508" i="119"/>
  <c r="C497" i="119"/>
  <c r="C496" i="119"/>
  <c r="B501" i="119" s="1"/>
  <c r="B502" i="119" s="1"/>
  <c r="C501" i="119" s="1"/>
  <c r="C502" i="119" s="1"/>
  <c r="D501" i="119" s="1"/>
  <c r="D502" i="119" s="1"/>
  <c r="E501" i="119" s="1"/>
  <c r="E502" i="119" s="1"/>
  <c r="F501" i="119" s="1"/>
  <c r="F502" i="119" s="1"/>
  <c r="G501" i="119" s="1"/>
  <c r="G502" i="119" s="1"/>
  <c r="H501" i="119" s="1"/>
  <c r="H502" i="119" s="1"/>
  <c r="G496" i="119" s="1"/>
  <c r="I496" i="119" s="1"/>
  <c r="F486" i="118"/>
  <c r="B497" i="118"/>
  <c r="C486" i="118"/>
  <c r="C485" i="118"/>
  <c r="B490" i="118" s="1"/>
  <c r="B491" i="118" s="1"/>
  <c r="C490" i="118" s="1"/>
  <c r="C491" i="118" s="1"/>
  <c r="D490" i="118" s="1"/>
  <c r="D491" i="118" s="1"/>
  <c r="E490" i="118" s="1"/>
  <c r="E491" i="118" s="1"/>
  <c r="F490" i="118" s="1"/>
  <c r="F491" i="118" s="1"/>
  <c r="G490" i="118" s="1"/>
  <c r="G491" i="118" s="1"/>
  <c r="H490" i="118" s="1"/>
  <c r="H491" i="118" s="1"/>
  <c r="G485" i="118" s="1"/>
  <c r="I485" i="118" s="1"/>
  <c r="F508" i="119" l="1"/>
  <c r="B519" i="119"/>
  <c r="C508" i="119"/>
  <c r="C507" i="119"/>
  <c r="B512" i="119" s="1"/>
  <c r="B513" i="119" s="1"/>
  <c r="C512" i="119" s="1"/>
  <c r="C513" i="119" s="1"/>
  <c r="D512" i="119" s="1"/>
  <c r="D513" i="119" s="1"/>
  <c r="E512" i="119" s="1"/>
  <c r="E513" i="119" s="1"/>
  <c r="F512" i="119" s="1"/>
  <c r="F513" i="119" s="1"/>
  <c r="G512" i="119" s="1"/>
  <c r="G513" i="119" s="1"/>
  <c r="H512" i="119" s="1"/>
  <c r="H513" i="119" s="1"/>
  <c r="G507" i="119" s="1"/>
  <c r="I507" i="119" s="1"/>
  <c r="C497" i="118"/>
  <c r="B508" i="118"/>
  <c r="C496" i="118"/>
  <c r="B501" i="118" s="1"/>
  <c r="B502" i="118" s="1"/>
  <c r="C501" i="118" s="1"/>
  <c r="C502" i="118" s="1"/>
  <c r="D501" i="118" s="1"/>
  <c r="D502" i="118" s="1"/>
  <c r="E501" i="118" s="1"/>
  <c r="E502" i="118" s="1"/>
  <c r="F501" i="118" s="1"/>
  <c r="F502" i="118" s="1"/>
  <c r="G501" i="118" s="1"/>
  <c r="G502" i="118" s="1"/>
  <c r="H501" i="118" s="1"/>
  <c r="H502" i="118" s="1"/>
  <c r="G496" i="118" s="1"/>
  <c r="I496" i="118" s="1"/>
  <c r="F497" i="118"/>
  <c r="F519" i="119" l="1"/>
  <c r="B530" i="119"/>
  <c r="C519" i="119"/>
  <c r="C518" i="119"/>
  <c r="B523" i="119" s="1"/>
  <c r="B524" i="119" s="1"/>
  <c r="C523" i="119" s="1"/>
  <c r="C524" i="119" s="1"/>
  <c r="D523" i="119" s="1"/>
  <c r="D524" i="119" s="1"/>
  <c r="E523" i="119" s="1"/>
  <c r="E524" i="119" s="1"/>
  <c r="F523" i="119" s="1"/>
  <c r="F524" i="119" s="1"/>
  <c r="G523" i="119" s="1"/>
  <c r="G524" i="119" s="1"/>
  <c r="H523" i="119" s="1"/>
  <c r="H524" i="119" s="1"/>
  <c r="G518" i="119" s="1"/>
  <c r="I518" i="119" s="1"/>
  <c r="F508" i="118"/>
  <c r="B519" i="118"/>
  <c r="C508" i="118"/>
  <c r="C507" i="118"/>
  <c r="B512" i="118" s="1"/>
  <c r="B513" i="118" s="1"/>
  <c r="C512" i="118" s="1"/>
  <c r="C513" i="118" s="1"/>
  <c r="D512" i="118" s="1"/>
  <c r="D513" i="118" s="1"/>
  <c r="E512" i="118" s="1"/>
  <c r="E513" i="118" s="1"/>
  <c r="F512" i="118" s="1"/>
  <c r="F513" i="118" s="1"/>
  <c r="G512" i="118" s="1"/>
  <c r="G513" i="118" s="1"/>
  <c r="H512" i="118" s="1"/>
  <c r="H513" i="118" s="1"/>
  <c r="G507" i="118" s="1"/>
  <c r="I507" i="118" s="1"/>
  <c r="F530" i="119" l="1"/>
  <c r="B541" i="119"/>
  <c r="C530" i="119"/>
  <c r="C529" i="119"/>
  <c r="B534" i="119" s="1"/>
  <c r="B535" i="119" s="1"/>
  <c r="C534" i="119" s="1"/>
  <c r="C535" i="119" s="1"/>
  <c r="D534" i="119" s="1"/>
  <c r="D535" i="119" s="1"/>
  <c r="E534" i="119" s="1"/>
  <c r="E535" i="119" s="1"/>
  <c r="F534" i="119" s="1"/>
  <c r="F535" i="119" s="1"/>
  <c r="G534" i="119" s="1"/>
  <c r="G535" i="119" s="1"/>
  <c r="H534" i="119" s="1"/>
  <c r="H535" i="119" s="1"/>
  <c r="G529" i="119" s="1"/>
  <c r="I529" i="119" s="1"/>
  <c r="F519" i="118"/>
  <c r="B530" i="118"/>
  <c r="C519" i="118"/>
  <c r="C518" i="118"/>
  <c r="B523" i="118" s="1"/>
  <c r="B524" i="118" s="1"/>
  <c r="C523" i="118" s="1"/>
  <c r="C524" i="118" s="1"/>
  <c r="D523" i="118" s="1"/>
  <c r="D524" i="118" s="1"/>
  <c r="E523" i="118" s="1"/>
  <c r="E524" i="118" s="1"/>
  <c r="F523" i="118" s="1"/>
  <c r="F524" i="118" s="1"/>
  <c r="G523" i="118" s="1"/>
  <c r="G524" i="118" s="1"/>
  <c r="H523" i="118" s="1"/>
  <c r="H524" i="118" s="1"/>
  <c r="G518" i="118" s="1"/>
  <c r="I518" i="118" s="1"/>
  <c r="F541" i="119" l="1"/>
  <c r="B552" i="119"/>
  <c r="C541" i="119"/>
  <c r="C540" i="119"/>
  <c r="B545" i="119" s="1"/>
  <c r="B546" i="119" s="1"/>
  <c r="C545" i="119" s="1"/>
  <c r="C546" i="119" s="1"/>
  <c r="D545" i="119" s="1"/>
  <c r="D546" i="119" s="1"/>
  <c r="E545" i="119" s="1"/>
  <c r="E546" i="119" s="1"/>
  <c r="F545" i="119" s="1"/>
  <c r="F546" i="119" s="1"/>
  <c r="G545" i="119" s="1"/>
  <c r="G546" i="119" s="1"/>
  <c r="H545" i="119" s="1"/>
  <c r="H546" i="119" s="1"/>
  <c r="G540" i="119" s="1"/>
  <c r="I540" i="119" s="1"/>
  <c r="F530" i="118"/>
  <c r="B541" i="118"/>
  <c r="B552" i="118" s="1"/>
  <c r="C530" i="118"/>
  <c r="C529" i="118"/>
  <c r="B534" i="118" s="1"/>
  <c r="B535" i="118" s="1"/>
  <c r="C534" i="118" s="1"/>
  <c r="C535" i="118" s="1"/>
  <c r="D534" i="118" s="1"/>
  <c r="D535" i="118" s="1"/>
  <c r="E534" i="118" s="1"/>
  <c r="E535" i="118" s="1"/>
  <c r="F534" i="118" s="1"/>
  <c r="F535" i="118" s="1"/>
  <c r="G534" i="118" s="1"/>
  <c r="G535" i="118" s="1"/>
  <c r="H534" i="118" s="1"/>
  <c r="H535" i="118" s="1"/>
  <c r="G529" i="118" s="1"/>
  <c r="I529" i="118" s="1"/>
  <c r="F552" i="119" l="1"/>
  <c r="B563" i="119"/>
  <c r="C552" i="119"/>
  <c r="F552" i="118"/>
  <c r="B563" i="118"/>
  <c r="C552" i="118"/>
  <c r="C551" i="118"/>
  <c r="B556" i="118" s="1"/>
  <c r="B557" i="118" s="1"/>
  <c r="C556" i="118" s="1"/>
  <c r="C557" i="118" s="1"/>
  <c r="D556" i="118" s="1"/>
  <c r="D557" i="118" s="1"/>
  <c r="E556" i="118" s="1"/>
  <c r="E557" i="118" s="1"/>
  <c r="F556" i="118" s="1"/>
  <c r="F557" i="118" s="1"/>
  <c r="G556" i="118" s="1"/>
  <c r="G557" i="118" s="1"/>
  <c r="H556" i="118" s="1"/>
  <c r="H557" i="118" s="1"/>
  <c r="G551" i="118" s="1"/>
  <c r="I551" i="118" s="1"/>
  <c r="C551" i="119"/>
  <c r="B556" i="119" s="1"/>
  <c r="B557" i="119" s="1"/>
  <c r="C556" i="119" s="1"/>
  <c r="C557" i="119" s="1"/>
  <c r="D556" i="119" s="1"/>
  <c r="D557" i="119" s="1"/>
  <c r="E556" i="119" s="1"/>
  <c r="E557" i="119" s="1"/>
  <c r="F556" i="119" s="1"/>
  <c r="F557" i="119" s="1"/>
  <c r="G556" i="119" s="1"/>
  <c r="G557" i="119" s="1"/>
  <c r="H556" i="119" s="1"/>
  <c r="H557" i="119" s="1"/>
  <c r="G551" i="119" s="1"/>
  <c r="I551" i="119" s="1"/>
  <c r="F541" i="118"/>
  <c r="C541" i="118"/>
  <c r="C540" i="118"/>
  <c r="B545" i="118" s="1"/>
  <c r="B546" i="118" s="1"/>
  <c r="C545" i="118" s="1"/>
  <c r="C546" i="118" s="1"/>
  <c r="D545" i="118" s="1"/>
  <c r="D546" i="118" s="1"/>
  <c r="E545" i="118" s="1"/>
  <c r="E546" i="118" s="1"/>
  <c r="F545" i="118" s="1"/>
  <c r="F546" i="118" s="1"/>
  <c r="G545" i="118" s="1"/>
  <c r="G546" i="118" s="1"/>
  <c r="H545" i="118" s="1"/>
  <c r="H546" i="118" s="1"/>
  <c r="G540" i="118" s="1"/>
  <c r="I540" i="118" s="1"/>
  <c r="C563" i="119" l="1"/>
  <c r="B574" i="119"/>
  <c r="F563" i="119"/>
  <c r="F563" i="118"/>
  <c r="B574" i="118"/>
  <c r="C562" i="118"/>
  <c r="B567" i="118" s="1"/>
  <c r="B568" i="118" s="1"/>
  <c r="C567" i="118" s="1"/>
  <c r="C568" i="118" s="1"/>
  <c r="D567" i="118" s="1"/>
  <c r="D568" i="118" s="1"/>
  <c r="E567" i="118" s="1"/>
  <c r="E568" i="118" s="1"/>
  <c r="F567" i="118" s="1"/>
  <c r="F568" i="118" s="1"/>
  <c r="G567" i="118" s="1"/>
  <c r="G568" i="118" s="1"/>
  <c r="H567" i="118" s="1"/>
  <c r="H568" i="118" s="1"/>
  <c r="G562" i="118" s="1"/>
  <c r="I562" i="118" s="1"/>
  <c r="C563" i="118"/>
  <c r="C562" i="119"/>
  <c r="B567" i="119" s="1"/>
  <c r="B568" i="119" s="1"/>
  <c r="C567" i="119" s="1"/>
  <c r="C568" i="119" s="1"/>
  <c r="D567" i="119" s="1"/>
  <c r="D568" i="119" s="1"/>
  <c r="E567" i="119" s="1"/>
  <c r="E568" i="119" s="1"/>
  <c r="F567" i="119" s="1"/>
  <c r="F568" i="119" s="1"/>
  <c r="G567" i="119" s="1"/>
  <c r="G568" i="119" s="1"/>
  <c r="H567" i="119" s="1"/>
  <c r="H568" i="119" s="1"/>
  <c r="G562" i="119" s="1"/>
  <c r="I562" i="119" s="1"/>
  <c r="F574" i="119" l="1"/>
  <c r="C574" i="119"/>
  <c r="B585" i="119"/>
  <c r="F574" i="118"/>
  <c r="B585" i="118"/>
  <c r="C573" i="118"/>
  <c r="B578" i="118" s="1"/>
  <c r="B579" i="118" s="1"/>
  <c r="C578" i="118" s="1"/>
  <c r="C579" i="118" s="1"/>
  <c r="D578" i="118" s="1"/>
  <c r="D579" i="118" s="1"/>
  <c r="E578" i="118" s="1"/>
  <c r="E579" i="118" s="1"/>
  <c r="F578" i="118" s="1"/>
  <c r="F579" i="118" s="1"/>
  <c r="G578" i="118" s="1"/>
  <c r="G579" i="118" s="1"/>
  <c r="H578" i="118" s="1"/>
  <c r="H579" i="118" s="1"/>
  <c r="G573" i="118" s="1"/>
  <c r="I573" i="118" s="1"/>
  <c r="C574" i="118"/>
  <c r="C573" i="119"/>
  <c r="B578" i="119" s="1"/>
  <c r="B579" i="119" s="1"/>
  <c r="C578" i="119" s="1"/>
  <c r="C579" i="119" s="1"/>
  <c r="D578" i="119" s="1"/>
  <c r="D579" i="119" s="1"/>
  <c r="E578" i="119" s="1"/>
  <c r="E579" i="119" s="1"/>
  <c r="F578" i="119" s="1"/>
  <c r="F579" i="119" s="1"/>
  <c r="G578" i="119" s="1"/>
  <c r="G579" i="119" s="1"/>
  <c r="H578" i="119" s="1"/>
  <c r="H579" i="119" s="1"/>
  <c r="G573" i="119" s="1"/>
  <c r="I573" i="119" s="1"/>
  <c r="C585" i="119" l="1"/>
  <c r="B596" i="119"/>
  <c r="F585" i="119"/>
  <c r="F585" i="118"/>
  <c r="B596" i="118"/>
  <c r="C584" i="118"/>
  <c r="B589" i="118" s="1"/>
  <c r="B590" i="118" s="1"/>
  <c r="C589" i="118" s="1"/>
  <c r="C590" i="118" s="1"/>
  <c r="D589" i="118" s="1"/>
  <c r="D590" i="118" s="1"/>
  <c r="E589" i="118" s="1"/>
  <c r="E590" i="118" s="1"/>
  <c r="F589" i="118" s="1"/>
  <c r="F590" i="118" s="1"/>
  <c r="G589" i="118" s="1"/>
  <c r="G590" i="118" s="1"/>
  <c r="H589" i="118" s="1"/>
  <c r="H590" i="118" s="1"/>
  <c r="G584" i="118" s="1"/>
  <c r="I584" i="118" s="1"/>
  <c r="C585" i="118"/>
  <c r="C584" i="119"/>
  <c r="B589" i="119" s="1"/>
  <c r="B590" i="119" s="1"/>
  <c r="C589" i="119" s="1"/>
  <c r="C590" i="119" s="1"/>
  <c r="D589" i="119" s="1"/>
  <c r="D590" i="119" s="1"/>
  <c r="E589" i="119" s="1"/>
  <c r="E590" i="119" s="1"/>
  <c r="F589" i="119" s="1"/>
  <c r="F590" i="119" s="1"/>
  <c r="G589" i="119" s="1"/>
  <c r="G590" i="119" s="1"/>
  <c r="H589" i="119" s="1"/>
  <c r="H590" i="119" s="1"/>
  <c r="G584" i="119" s="1"/>
  <c r="I584" i="119" s="1"/>
  <c r="C596" i="119" l="1"/>
  <c r="B607" i="119"/>
  <c r="F596" i="119"/>
  <c r="F596" i="118"/>
  <c r="B607" i="118"/>
  <c r="C595" i="118"/>
  <c r="B600" i="118" s="1"/>
  <c r="B601" i="118" s="1"/>
  <c r="C600" i="118" s="1"/>
  <c r="C601" i="118" s="1"/>
  <c r="D600" i="118" s="1"/>
  <c r="D601" i="118" s="1"/>
  <c r="E600" i="118" s="1"/>
  <c r="E601" i="118" s="1"/>
  <c r="F600" i="118" s="1"/>
  <c r="F601" i="118" s="1"/>
  <c r="G600" i="118" s="1"/>
  <c r="G601" i="118" s="1"/>
  <c r="H600" i="118" s="1"/>
  <c r="H601" i="118" s="1"/>
  <c r="G595" i="118" s="1"/>
  <c r="I595" i="118" s="1"/>
  <c r="C596" i="118"/>
  <c r="C595" i="119"/>
  <c r="B600" i="119" s="1"/>
  <c r="B601" i="119" s="1"/>
  <c r="C600" i="119" s="1"/>
  <c r="C601" i="119" s="1"/>
  <c r="D600" i="119" s="1"/>
  <c r="D601" i="119" s="1"/>
  <c r="E600" i="119" s="1"/>
  <c r="E601" i="119" s="1"/>
  <c r="F600" i="119" s="1"/>
  <c r="F601" i="119" s="1"/>
  <c r="G600" i="119" s="1"/>
  <c r="G601" i="119" s="1"/>
  <c r="H600" i="119" s="1"/>
  <c r="H601" i="119" s="1"/>
  <c r="G595" i="119" s="1"/>
  <c r="I595" i="119" s="1"/>
  <c r="F607" i="119" l="1"/>
  <c r="C607" i="119"/>
  <c r="B618" i="119"/>
  <c r="F607" i="118"/>
  <c r="B618" i="118"/>
  <c r="C607" i="118"/>
  <c r="C606" i="118"/>
  <c r="B611" i="118" s="1"/>
  <c r="B612" i="118" s="1"/>
  <c r="C611" i="118" s="1"/>
  <c r="C612" i="118" s="1"/>
  <c r="D611" i="118" s="1"/>
  <c r="D612" i="118" s="1"/>
  <c r="E611" i="118" s="1"/>
  <c r="E612" i="118" s="1"/>
  <c r="F611" i="118" s="1"/>
  <c r="F612" i="118" s="1"/>
  <c r="G611" i="118" s="1"/>
  <c r="G612" i="118" s="1"/>
  <c r="H611" i="118" s="1"/>
  <c r="H612" i="118" s="1"/>
  <c r="G606" i="118" s="1"/>
  <c r="I606" i="118" s="1"/>
  <c r="C606" i="119"/>
  <c r="B611" i="119" s="1"/>
  <c r="B612" i="119" s="1"/>
  <c r="C611" i="119" s="1"/>
  <c r="C612" i="119" s="1"/>
  <c r="D611" i="119" s="1"/>
  <c r="D612" i="119" s="1"/>
  <c r="E611" i="119" s="1"/>
  <c r="E612" i="119" s="1"/>
  <c r="F611" i="119" s="1"/>
  <c r="F612" i="119" s="1"/>
  <c r="G611" i="119" s="1"/>
  <c r="G612" i="119" s="1"/>
  <c r="H611" i="119" s="1"/>
  <c r="H612" i="119" s="1"/>
  <c r="G606" i="119" s="1"/>
  <c r="I606" i="119" s="1"/>
  <c r="F618" i="119" l="1"/>
  <c r="B629" i="119"/>
  <c r="C618" i="119"/>
  <c r="F618" i="118"/>
  <c r="B629" i="118"/>
  <c r="C618" i="118"/>
  <c r="C617" i="118"/>
  <c r="B622" i="118" s="1"/>
  <c r="B623" i="118" s="1"/>
  <c r="C622" i="118" s="1"/>
  <c r="C623" i="118" s="1"/>
  <c r="D622" i="118" s="1"/>
  <c r="D623" i="118" s="1"/>
  <c r="E622" i="118" s="1"/>
  <c r="E623" i="118" s="1"/>
  <c r="F622" i="118" s="1"/>
  <c r="F623" i="118" s="1"/>
  <c r="G622" i="118" s="1"/>
  <c r="G623" i="118" s="1"/>
  <c r="H622" i="118" s="1"/>
  <c r="H623" i="118" s="1"/>
  <c r="G617" i="118" s="1"/>
  <c r="I617" i="118" s="1"/>
  <c r="C617" i="119"/>
  <c r="B622" i="119" s="1"/>
  <c r="B623" i="119" s="1"/>
  <c r="C622" i="119" s="1"/>
  <c r="C623" i="119" s="1"/>
  <c r="D622" i="119" s="1"/>
  <c r="D623" i="119" s="1"/>
  <c r="E622" i="119" s="1"/>
  <c r="E623" i="119" s="1"/>
  <c r="F622" i="119" s="1"/>
  <c r="F623" i="119" s="1"/>
  <c r="G622" i="119" s="1"/>
  <c r="G623" i="119" s="1"/>
  <c r="H622" i="119" s="1"/>
  <c r="H623" i="119" s="1"/>
  <c r="G617" i="119" s="1"/>
  <c r="I617" i="119" s="1"/>
  <c r="F629" i="119" l="1"/>
  <c r="C629" i="119"/>
  <c r="B640" i="119"/>
  <c r="F629" i="118"/>
  <c r="B640" i="118"/>
  <c r="C629" i="118"/>
  <c r="C628" i="118"/>
  <c r="B633" i="118" s="1"/>
  <c r="B634" i="118" s="1"/>
  <c r="C633" i="118" s="1"/>
  <c r="C634" i="118" s="1"/>
  <c r="D633" i="118" s="1"/>
  <c r="D634" i="118" s="1"/>
  <c r="E633" i="118" s="1"/>
  <c r="E634" i="118" s="1"/>
  <c r="F633" i="118" s="1"/>
  <c r="F634" i="118" s="1"/>
  <c r="G633" i="118" s="1"/>
  <c r="G634" i="118" s="1"/>
  <c r="H633" i="118" s="1"/>
  <c r="H634" i="118" s="1"/>
  <c r="G628" i="118" s="1"/>
  <c r="I628" i="118" s="1"/>
  <c r="C628" i="119"/>
  <c r="B633" i="119" s="1"/>
  <c r="B634" i="119" s="1"/>
  <c r="C633" i="119" s="1"/>
  <c r="C634" i="119" s="1"/>
  <c r="D633" i="119" s="1"/>
  <c r="D634" i="119" s="1"/>
  <c r="E633" i="119" s="1"/>
  <c r="E634" i="119" s="1"/>
  <c r="F633" i="119" s="1"/>
  <c r="F634" i="119" s="1"/>
  <c r="G633" i="119" s="1"/>
  <c r="G634" i="119" s="1"/>
  <c r="H633" i="119" s="1"/>
  <c r="H634" i="119" s="1"/>
  <c r="G628" i="119" s="1"/>
  <c r="I628" i="119" s="1"/>
  <c r="F640" i="119" l="1"/>
  <c r="B651" i="119"/>
  <c r="C640" i="119"/>
  <c r="F640" i="118"/>
  <c r="B651" i="118"/>
  <c r="C640" i="118"/>
  <c r="C639" i="118"/>
  <c r="B644" i="118" s="1"/>
  <c r="B645" i="118" s="1"/>
  <c r="C644" i="118" s="1"/>
  <c r="C645" i="118" s="1"/>
  <c r="D644" i="118" s="1"/>
  <c r="D645" i="118" s="1"/>
  <c r="E644" i="118" s="1"/>
  <c r="E645" i="118" s="1"/>
  <c r="F644" i="118" s="1"/>
  <c r="F645" i="118" s="1"/>
  <c r="G644" i="118" s="1"/>
  <c r="G645" i="118" s="1"/>
  <c r="H644" i="118" s="1"/>
  <c r="H645" i="118" s="1"/>
  <c r="G639" i="118" s="1"/>
  <c r="I639" i="118" s="1"/>
  <c r="C639" i="119"/>
  <c r="B644" i="119" s="1"/>
  <c r="B645" i="119" s="1"/>
  <c r="C644" i="119" s="1"/>
  <c r="C645" i="119" s="1"/>
  <c r="D644" i="119" s="1"/>
  <c r="D645" i="119" s="1"/>
  <c r="E644" i="119" s="1"/>
  <c r="E645" i="119" s="1"/>
  <c r="F644" i="119" s="1"/>
  <c r="F645" i="119" s="1"/>
  <c r="G644" i="119" s="1"/>
  <c r="G645" i="119" s="1"/>
  <c r="H644" i="119" s="1"/>
  <c r="H645" i="119" s="1"/>
  <c r="G639" i="119" s="1"/>
  <c r="I639" i="119" s="1"/>
  <c r="F651" i="119" l="1"/>
  <c r="C651" i="119"/>
  <c r="B662" i="119"/>
  <c r="F651" i="118"/>
  <c r="B662" i="118"/>
  <c r="C651" i="118"/>
  <c r="C650" i="118"/>
  <c r="B655" i="118" s="1"/>
  <c r="B656" i="118" s="1"/>
  <c r="C655" i="118" s="1"/>
  <c r="C656" i="118" s="1"/>
  <c r="D655" i="118" s="1"/>
  <c r="D656" i="118" s="1"/>
  <c r="E655" i="118" s="1"/>
  <c r="E656" i="118" s="1"/>
  <c r="F655" i="118" s="1"/>
  <c r="F656" i="118" s="1"/>
  <c r="G655" i="118" s="1"/>
  <c r="G656" i="118" s="1"/>
  <c r="H655" i="118" s="1"/>
  <c r="H656" i="118" s="1"/>
  <c r="G650" i="118" s="1"/>
  <c r="I650" i="118" s="1"/>
  <c r="C650" i="119"/>
  <c r="B655" i="119" s="1"/>
  <c r="B656" i="119" s="1"/>
  <c r="C655" i="119" s="1"/>
  <c r="C656" i="119" s="1"/>
  <c r="D655" i="119" s="1"/>
  <c r="D656" i="119" s="1"/>
  <c r="E655" i="119" s="1"/>
  <c r="E656" i="119" s="1"/>
  <c r="F655" i="119" s="1"/>
  <c r="F656" i="119" s="1"/>
  <c r="G655" i="119" s="1"/>
  <c r="G656" i="119" s="1"/>
  <c r="H655" i="119" s="1"/>
  <c r="H656" i="119" s="1"/>
  <c r="G650" i="119" s="1"/>
  <c r="I650" i="119" s="1"/>
  <c r="F662" i="119" l="1"/>
  <c r="B673" i="119"/>
  <c r="C662" i="119"/>
  <c r="F662" i="118"/>
  <c r="B673" i="118"/>
  <c r="C662" i="118"/>
  <c r="C661" i="118"/>
  <c r="B666" i="118" s="1"/>
  <c r="B667" i="118" s="1"/>
  <c r="C666" i="118" s="1"/>
  <c r="C667" i="118" s="1"/>
  <c r="D666" i="118" s="1"/>
  <c r="D667" i="118" s="1"/>
  <c r="E666" i="118" s="1"/>
  <c r="E667" i="118" s="1"/>
  <c r="F666" i="118" s="1"/>
  <c r="F667" i="118" s="1"/>
  <c r="G666" i="118" s="1"/>
  <c r="G667" i="118" s="1"/>
  <c r="H666" i="118" s="1"/>
  <c r="H667" i="118" s="1"/>
  <c r="G661" i="118" s="1"/>
  <c r="I661" i="118" s="1"/>
  <c r="C661" i="119"/>
  <c r="B666" i="119" s="1"/>
  <c r="B667" i="119" s="1"/>
  <c r="C666" i="119" s="1"/>
  <c r="C667" i="119" s="1"/>
  <c r="D666" i="119" s="1"/>
  <c r="D667" i="119" s="1"/>
  <c r="E666" i="119" s="1"/>
  <c r="E667" i="119" s="1"/>
  <c r="F666" i="119" s="1"/>
  <c r="F667" i="119" s="1"/>
  <c r="G666" i="119" s="1"/>
  <c r="G667" i="119" s="1"/>
  <c r="H666" i="119" s="1"/>
  <c r="H667" i="119" s="1"/>
  <c r="G661" i="119" s="1"/>
  <c r="I661" i="119" s="1"/>
  <c r="F673" i="119" l="1"/>
  <c r="C673" i="119"/>
  <c r="B684" i="119"/>
  <c r="F673" i="118"/>
  <c r="B684" i="118"/>
  <c r="C673" i="118"/>
  <c r="C672" i="118"/>
  <c r="B677" i="118" s="1"/>
  <c r="B678" i="118" s="1"/>
  <c r="C677" i="118" s="1"/>
  <c r="C678" i="118" s="1"/>
  <c r="D677" i="118" s="1"/>
  <c r="D678" i="118" s="1"/>
  <c r="E677" i="118" s="1"/>
  <c r="E678" i="118" s="1"/>
  <c r="F677" i="118" s="1"/>
  <c r="F678" i="118" s="1"/>
  <c r="G677" i="118" s="1"/>
  <c r="G678" i="118" s="1"/>
  <c r="H677" i="118" s="1"/>
  <c r="H678" i="118" s="1"/>
  <c r="G672" i="118" s="1"/>
  <c r="I672" i="118" s="1"/>
  <c r="C672" i="119"/>
  <c r="B677" i="119" s="1"/>
  <c r="B678" i="119" s="1"/>
  <c r="C677" i="119" s="1"/>
  <c r="C678" i="119" s="1"/>
  <c r="D677" i="119" s="1"/>
  <c r="D678" i="119" s="1"/>
  <c r="E677" i="119" s="1"/>
  <c r="E678" i="119" s="1"/>
  <c r="F677" i="119" s="1"/>
  <c r="F678" i="119" s="1"/>
  <c r="G677" i="119" s="1"/>
  <c r="G678" i="119" s="1"/>
  <c r="H677" i="119" s="1"/>
  <c r="H678" i="119" s="1"/>
  <c r="G672" i="119" s="1"/>
  <c r="I672" i="119" s="1"/>
  <c r="F684" i="119" l="1"/>
  <c r="B695" i="119"/>
  <c r="C684" i="119"/>
  <c r="F684" i="118"/>
  <c r="B695" i="118"/>
  <c r="C684" i="118"/>
  <c r="C683" i="118"/>
  <c r="B688" i="118" s="1"/>
  <c r="B689" i="118" s="1"/>
  <c r="C688" i="118" s="1"/>
  <c r="C689" i="118" s="1"/>
  <c r="D688" i="118" s="1"/>
  <c r="D689" i="118" s="1"/>
  <c r="E688" i="118" s="1"/>
  <c r="E689" i="118" s="1"/>
  <c r="F688" i="118" s="1"/>
  <c r="F689" i="118" s="1"/>
  <c r="G688" i="118" s="1"/>
  <c r="G689" i="118" s="1"/>
  <c r="H688" i="118" s="1"/>
  <c r="H689" i="118" s="1"/>
  <c r="G683" i="118" s="1"/>
  <c r="I683" i="118" s="1"/>
  <c r="C683" i="119"/>
  <c r="B688" i="119" s="1"/>
  <c r="B689" i="119" s="1"/>
  <c r="C688" i="119" s="1"/>
  <c r="C689" i="119" s="1"/>
  <c r="D688" i="119" s="1"/>
  <c r="D689" i="119" s="1"/>
  <c r="E688" i="119" s="1"/>
  <c r="E689" i="119" s="1"/>
  <c r="F688" i="119" s="1"/>
  <c r="F689" i="119" s="1"/>
  <c r="G688" i="119" s="1"/>
  <c r="G689" i="119" s="1"/>
  <c r="H688" i="119" s="1"/>
  <c r="H689" i="119" s="1"/>
  <c r="G683" i="119" s="1"/>
  <c r="I683" i="119" s="1"/>
  <c r="F695" i="119" l="1"/>
  <c r="C695" i="119"/>
  <c r="B706" i="119"/>
  <c r="F695" i="118"/>
  <c r="B706" i="118"/>
  <c r="C695" i="118"/>
  <c r="C694" i="118"/>
  <c r="B699" i="118" s="1"/>
  <c r="B700" i="118" s="1"/>
  <c r="C699" i="118" s="1"/>
  <c r="C700" i="118" s="1"/>
  <c r="D699" i="118" s="1"/>
  <c r="D700" i="118" s="1"/>
  <c r="E699" i="118" s="1"/>
  <c r="E700" i="118" s="1"/>
  <c r="F699" i="118" s="1"/>
  <c r="F700" i="118" s="1"/>
  <c r="G699" i="118" s="1"/>
  <c r="G700" i="118" s="1"/>
  <c r="H699" i="118" s="1"/>
  <c r="H700" i="118" s="1"/>
  <c r="G694" i="118" s="1"/>
  <c r="I694" i="118" s="1"/>
  <c r="C694" i="119"/>
  <c r="B699" i="119" s="1"/>
  <c r="B700" i="119" s="1"/>
  <c r="C699" i="119" s="1"/>
  <c r="C700" i="119" s="1"/>
  <c r="D699" i="119" s="1"/>
  <c r="D700" i="119" s="1"/>
  <c r="E699" i="119" s="1"/>
  <c r="E700" i="119" s="1"/>
  <c r="F699" i="119" s="1"/>
  <c r="F700" i="119" s="1"/>
  <c r="G699" i="119" s="1"/>
  <c r="G700" i="119" s="1"/>
  <c r="H699" i="119" s="1"/>
  <c r="H700" i="119" s="1"/>
  <c r="G694" i="119" s="1"/>
  <c r="I694" i="119" s="1"/>
  <c r="F706" i="119" l="1"/>
  <c r="B717" i="119"/>
  <c r="C706" i="119"/>
  <c r="F706" i="118"/>
  <c r="B717" i="118"/>
  <c r="C706" i="118"/>
  <c r="C705" i="118"/>
  <c r="B710" i="118" s="1"/>
  <c r="B711" i="118" s="1"/>
  <c r="C710" i="118" s="1"/>
  <c r="C711" i="118" s="1"/>
  <c r="D710" i="118" s="1"/>
  <c r="D711" i="118" s="1"/>
  <c r="E710" i="118" s="1"/>
  <c r="E711" i="118" s="1"/>
  <c r="F710" i="118" s="1"/>
  <c r="F711" i="118" s="1"/>
  <c r="G710" i="118" s="1"/>
  <c r="G711" i="118" s="1"/>
  <c r="H710" i="118" s="1"/>
  <c r="H711" i="118" s="1"/>
  <c r="G705" i="118" s="1"/>
  <c r="I705" i="118" s="1"/>
  <c r="C705" i="119"/>
  <c r="B710" i="119" s="1"/>
  <c r="B711" i="119" s="1"/>
  <c r="C710" i="119" s="1"/>
  <c r="C711" i="119" s="1"/>
  <c r="D710" i="119" s="1"/>
  <c r="D711" i="119" s="1"/>
  <c r="E710" i="119" s="1"/>
  <c r="E711" i="119" s="1"/>
  <c r="F710" i="119" s="1"/>
  <c r="F711" i="119" s="1"/>
  <c r="G710" i="119" s="1"/>
  <c r="G711" i="119" s="1"/>
  <c r="H710" i="119" s="1"/>
  <c r="H711" i="119" s="1"/>
  <c r="G705" i="119" s="1"/>
  <c r="I705" i="119" s="1"/>
  <c r="F717" i="119" l="1"/>
  <c r="C717" i="119"/>
  <c r="B728" i="119"/>
  <c r="F717" i="118"/>
  <c r="B728" i="118"/>
  <c r="C717" i="118"/>
  <c r="C716" i="118"/>
  <c r="B721" i="118" s="1"/>
  <c r="B722" i="118" s="1"/>
  <c r="C721" i="118" s="1"/>
  <c r="C722" i="118" s="1"/>
  <c r="D721" i="118" s="1"/>
  <c r="D722" i="118" s="1"/>
  <c r="E721" i="118" s="1"/>
  <c r="E722" i="118" s="1"/>
  <c r="F721" i="118" s="1"/>
  <c r="F722" i="118" s="1"/>
  <c r="G721" i="118" s="1"/>
  <c r="G722" i="118" s="1"/>
  <c r="H721" i="118" s="1"/>
  <c r="H722" i="118" s="1"/>
  <c r="G716" i="118" s="1"/>
  <c r="I716" i="118" s="1"/>
  <c r="C716" i="119"/>
  <c r="B721" i="119" s="1"/>
  <c r="B722" i="119" s="1"/>
  <c r="C721" i="119" s="1"/>
  <c r="C722" i="119" s="1"/>
  <c r="D721" i="119" s="1"/>
  <c r="D722" i="119" s="1"/>
  <c r="E721" i="119" s="1"/>
  <c r="E722" i="119" s="1"/>
  <c r="F721" i="119" s="1"/>
  <c r="F722" i="119" s="1"/>
  <c r="G721" i="119" s="1"/>
  <c r="G722" i="119" s="1"/>
  <c r="H721" i="119" s="1"/>
  <c r="H722" i="119" s="1"/>
  <c r="G716" i="119" s="1"/>
  <c r="I716" i="119" s="1"/>
  <c r="F728" i="119" l="1"/>
  <c r="B739" i="119"/>
  <c r="C728" i="119"/>
  <c r="F728" i="118"/>
  <c r="B739" i="118"/>
  <c r="C728" i="118"/>
  <c r="C727" i="118"/>
  <c r="B732" i="118" s="1"/>
  <c r="B733" i="118" s="1"/>
  <c r="C732" i="118" s="1"/>
  <c r="C733" i="118" s="1"/>
  <c r="D732" i="118" s="1"/>
  <c r="D733" i="118" s="1"/>
  <c r="E732" i="118" s="1"/>
  <c r="E733" i="118" s="1"/>
  <c r="F732" i="118" s="1"/>
  <c r="F733" i="118" s="1"/>
  <c r="G732" i="118" s="1"/>
  <c r="G733" i="118" s="1"/>
  <c r="H732" i="118" s="1"/>
  <c r="H733" i="118" s="1"/>
  <c r="G727" i="118" s="1"/>
  <c r="I727" i="118" s="1"/>
  <c r="C727" i="119"/>
  <c r="B732" i="119" s="1"/>
  <c r="B733" i="119" s="1"/>
  <c r="C732" i="119" s="1"/>
  <c r="C733" i="119" s="1"/>
  <c r="D732" i="119" s="1"/>
  <c r="D733" i="119" s="1"/>
  <c r="E732" i="119" s="1"/>
  <c r="E733" i="119" s="1"/>
  <c r="F732" i="119" s="1"/>
  <c r="F733" i="119" s="1"/>
  <c r="G732" i="119" s="1"/>
  <c r="G733" i="119" s="1"/>
  <c r="H732" i="119" s="1"/>
  <c r="H733" i="119" s="1"/>
  <c r="G727" i="119" s="1"/>
  <c r="I727" i="119" s="1"/>
  <c r="F739" i="119" l="1"/>
  <c r="C739" i="119"/>
  <c r="B750" i="119"/>
  <c r="F739" i="118"/>
  <c r="B750" i="118"/>
  <c r="C739" i="118"/>
  <c r="C738" i="118"/>
  <c r="B743" i="118" s="1"/>
  <c r="B744" i="118" s="1"/>
  <c r="C743" i="118" s="1"/>
  <c r="C744" i="118" s="1"/>
  <c r="D743" i="118" s="1"/>
  <c r="D744" i="118" s="1"/>
  <c r="E743" i="118" s="1"/>
  <c r="E744" i="118" s="1"/>
  <c r="F743" i="118" s="1"/>
  <c r="F744" i="118" s="1"/>
  <c r="G743" i="118" s="1"/>
  <c r="G744" i="118" s="1"/>
  <c r="H743" i="118" s="1"/>
  <c r="H744" i="118" s="1"/>
  <c r="G738" i="118" s="1"/>
  <c r="I738" i="118" s="1"/>
  <c r="C738" i="119"/>
  <c r="B743" i="119" s="1"/>
  <c r="B744" i="119" s="1"/>
  <c r="C743" i="119" s="1"/>
  <c r="C744" i="119" s="1"/>
  <c r="D743" i="119" s="1"/>
  <c r="D744" i="119" s="1"/>
  <c r="E743" i="119" s="1"/>
  <c r="E744" i="119" s="1"/>
  <c r="F743" i="119" s="1"/>
  <c r="F744" i="119" s="1"/>
  <c r="G743" i="119" s="1"/>
  <c r="G744" i="119" s="1"/>
  <c r="H743" i="119" s="1"/>
  <c r="H744" i="119" s="1"/>
  <c r="G738" i="119" s="1"/>
  <c r="I738" i="119" s="1"/>
  <c r="F750" i="119" l="1"/>
  <c r="B761" i="119"/>
  <c r="C750" i="119"/>
  <c r="F750" i="118"/>
  <c r="B761" i="118"/>
  <c r="C750" i="118"/>
  <c r="C749" i="118"/>
  <c r="B754" i="118" s="1"/>
  <c r="B755" i="118" s="1"/>
  <c r="C754" i="118" s="1"/>
  <c r="C755" i="118" s="1"/>
  <c r="D754" i="118" s="1"/>
  <c r="D755" i="118" s="1"/>
  <c r="E754" i="118" s="1"/>
  <c r="E755" i="118" s="1"/>
  <c r="F754" i="118" s="1"/>
  <c r="F755" i="118" s="1"/>
  <c r="G754" i="118" s="1"/>
  <c r="G755" i="118" s="1"/>
  <c r="H754" i="118" s="1"/>
  <c r="H755" i="118" s="1"/>
  <c r="G749" i="118" s="1"/>
  <c r="I749" i="118" s="1"/>
  <c r="C749" i="119"/>
  <c r="B754" i="119" s="1"/>
  <c r="B755" i="119" s="1"/>
  <c r="C754" i="119" s="1"/>
  <c r="C755" i="119" s="1"/>
  <c r="D754" i="119" s="1"/>
  <c r="D755" i="119" s="1"/>
  <c r="E754" i="119" s="1"/>
  <c r="E755" i="119" s="1"/>
  <c r="F754" i="119" s="1"/>
  <c r="F755" i="119" s="1"/>
  <c r="G754" i="119" s="1"/>
  <c r="G755" i="119" s="1"/>
  <c r="H754" i="119" s="1"/>
  <c r="H755" i="119" s="1"/>
  <c r="G749" i="119" s="1"/>
  <c r="I749" i="119" s="1"/>
  <c r="F761" i="119" l="1"/>
  <c r="C761" i="119"/>
  <c r="B772" i="119"/>
  <c r="F761" i="118"/>
  <c r="B772" i="118"/>
  <c r="C761" i="118"/>
  <c r="C760" i="118"/>
  <c r="B765" i="118" s="1"/>
  <c r="B766" i="118" s="1"/>
  <c r="C765" i="118" s="1"/>
  <c r="C766" i="118" s="1"/>
  <c r="D765" i="118" s="1"/>
  <c r="D766" i="118" s="1"/>
  <c r="E765" i="118" s="1"/>
  <c r="E766" i="118" s="1"/>
  <c r="F765" i="118" s="1"/>
  <c r="F766" i="118" s="1"/>
  <c r="G765" i="118" s="1"/>
  <c r="G766" i="118" s="1"/>
  <c r="H765" i="118" s="1"/>
  <c r="H766" i="118" s="1"/>
  <c r="G760" i="118" s="1"/>
  <c r="I760" i="118" s="1"/>
  <c r="C760" i="119"/>
  <c r="B765" i="119" s="1"/>
  <c r="B766" i="119" s="1"/>
  <c r="C765" i="119" s="1"/>
  <c r="C766" i="119" s="1"/>
  <c r="D765" i="119" s="1"/>
  <c r="D766" i="119" s="1"/>
  <c r="E765" i="119" s="1"/>
  <c r="E766" i="119" s="1"/>
  <c r="F765" i="119" s="1"/>
  <c r="F766" i="119" s="1"/>
  <c r="G765" i="119" s="1"/>
  <c r="G766" i="119" s="1"/>
  <c r="H765" i="119" s="1"/>
  <c r="H766" i="119" s="1"/>
  <c r="G760" i="119" s="1"/>
  <c r="I760" i="119" s="1"/>
  <c r="F772" i="119" l="1"/>
  <c r="B783" i="119"/>
  <c r="C772" i="119"/>
  <c r="F772" i="118"/>
  <c r="B783" i="118"/>
  <c r="C772" i="118"/>
  <c r="C771" i="118"/>
  <c r="B776" i="118" s="1"/>
  <c r="B777" i="118" s="1"/>
  <c r="C776" i="118" s="1"/>
  <c r="C777" i="118" s="1"/>
  <c r="D776" i="118" s="1"/>
  <c r="D777" i="118" s="1"/>
  <c r="E776" i="118" s="1"/>
  <c r="E777" i="118" s="1"/>
  <c r="F776" i="118" s="1"/>
  <c r="F777" i="118" s="1"/>
  <c r="G776" i="118" s="1"/>
  <c r="G777" i="118" s="1"/>
  <c r="H776" i="118" s="1"/>
  <c r="H777" i="118" s="1"/>
  <c r="G771" i="118" s="1"/>
  <c r="I771" i="118" s="1"/>
  <c r="C771" i="119"/>
  <c r="B776" i="119" s="1"/>
  <c r="B777" i="119" s="1"/>
  <c r="C776" i="119" s="1"/>
  <c r="C777" i="119" s="1"/>
  <c r="D776" i="119" s="1"/>
  <c r="D777" i="119" s="1"/>
  <c r="E776" i="119" s="1"/>
  <c r="E777" i="119" s="1"/>
  <c r="F776" i="119" s="1"/>
  <c r="F777" i="119" s="1"/>
  <c r="G776" i="119" s="1"/>
  <c r="G777" i="119" s="1"/>
  <c r="H776" i="119" s="1"/>
  <c r="H777" i="119" s="1"/>
  <c r="G771" i="119" s="1"/>
  <c r="I771" i="119" s="1"/>
  <c r="C783" i="119" l="1"/>
  <c r="F783" i="119"/>
  <c r="B794" i="119"/>
  <c r="F783" i="118"/>
  <c r="C782" i="118"/>
  <c r="B787" i="118" s="1"/>
  <c r="B788" i="118" s="1"/>
  <c r="C787" i="118" s="1"/>
  <c r="C788" i="118" s="1"/>
  <c r="D787" i="118" s="1"/>
  <c r="D788" i="118" s="1"/>
  <c r="E787" i="118" s="1"/>
  <c r="E788" i="118" s="1"/>
  <c r="F787" i="118" s="1"/>
  <c r="F788" i="118" s="1"/>
  <c r="G787" i="118" s="1"/>
  <c r="G788" i="118" s="1"/>
  <c r="H787" i="118" s="1"/>
  <c r="H788" i="118" s="1"/>
  <c r="G782" i="118" s="1"/>
  <c r="I782" i="118" s="1"/>
  <c r="B794" i="118"/>
  <c r="C783" i="118"/>
  <c r="C782" i="119"/>
  <c r="B787" i="119" s="1"/>
  <c r="B788" i="119" s="1"/>
  <c r="C787" i="119" s="1"/>
  <c r="C788" i="119" s="1"/>
  <c r="D787" i="119" s="1"/>
  <c r="D788" i="119" s="1"/>
  <c r="E787" i="119" s="1"/>
  <c r="E788" i="119" s="1"/>
  <c r="F787" i="119" s="1"/>
  <c r="F788" i="119" s="1"/>
  <c r="G787" i="119" s="1"/>
  <c r="G788" i="119" s="1"/>
  <c r="H787" i="119" s="1"/>
  <c r="H788" i="119" s="1"/>
  <c r="G782" i="119" s="1"/>
  <c r="I782" i="119" s="1"/>
  <c r="F794" i="119" l="1"/>
  <c r="B805" i="119"/>
  <c r="C794" i="119"/>
  <c r="C794" i="118"/>
  <c r="F794" i="118"/>
  <c r="B805" i="118"/>
  <c r="C793" i="118"/>
  <c r="B798" i="118" s="1"/>
  <c r="B799" i="118" s="1"/>
  <c r="C798" i="118" s="1"/>
  <c r="C799" i="118" s="1"/>
  <c r="D798" i="118" s="1"/>
  <c r="D799" i="118" s="1"/>
  <c r="E798" i="118" s="1"/>
  <c r="E799" i="118" s="1"/>
  <c r="F798" i="118" s="1"/>
  <c r="F799" i="118" s="1"/>
  <c r="G798" i="118" s="1"/>
  <c r="G799" i="118" s="1"/>
  <c r="H798" i="118" s="1"/>
  <c r="H799" i="118" s="1"/>
  <c r="G793" i="118" s="1"/>
  <c r="I793" i="118" s="1"/>
  <c r="C793" i="119"/>
  <c r="B798" i="119" s="1"/>
  <c r="B799" i="119" s="1"/>
  <c r="C798" i="119" s="1"/>
  <c r="C799" i="119" s="1"/>
  <c r="D798" i="119" s="1"/>
  <c r="D799" i="119" s="1"/>
  <c r="E798" i="119" s="1"/>
  <c r="E799" i="119" s="1"/>
  <c r="F798" i="119" s="1"/>
  <c r="F799" i="119" s="1"/>
  <c r="G798" i="119" s="1"/>
  <c r="G799" i="119" s="1"/>
  <c r="H798" i="119" s="1"/>
  <c r="H799" i="119" s="1"/>
  <c r="G793" i="119" s="1"/>
  <c r="I793" i="119" s="1"/>
  <c r="F805" i="119" l="1"/>
  <c r="C805" i="119"/>
  <c r="B816" i="119"/>
  <c r="F805" i="118"/>
  <c r="C805" i="118"/>
  <c r="B816" i="118"/>
  <c r="C804" i="118"/>
  <c r="B809" i="118" s="1"/>
  <c r="B810" i="118" s="1"/>
  <c r="C809" i="118" s="1"/>
  <c r="C810" i="118" s="1"/>
  <c r="D809" i="118" s="1"/>
  <c r="D810" i="118" s="1"/>
  <c r="E809" i="118" s="1"/>
  <c r="E810" i="118" s="1"/>
  <c r="F809" i="118" s="1"/>
  <c r="F810" i="118" s="1"/>
  <c r="G809" i="118" s="1"/>
  <c r="G810" i="118" s="1"/>
  <c r="H809" i="118" s="1"/>
  <c r="H810" i="118" s="1"/>
  <c r="G804" i="118" s="1"/>
  <c r="I804" i="118" s="1"/>
  <c r="C804" i="119"/>
  <c r="B809" i="119" s="1"/>
  <c r="B810" i="119" s="1"/>
  <c r="C809" i="119" s="1"/>
  <c r="C810" i="119" s="1"/>
  <c r="D809" i="119" s="1"/>
  <c r="D810" i="119" s="1"/>
  <c r="E809" i="119" s="1"/>
  <c r="E810" i="119" s="1"/>
  <c r="F809" i="119" s="1"/>
  <c r="F810" i="119" s="1"/>
  <c r="G809" i="119" s="1"/>
  <c r="G810" i="119" s="1"/>
  <c r="H809" i="119" s="1"/>
  <c r="H810" i="119" s="1"/>
  <c r="G804" i="119" s="1"/>
  <c r="I804" i="119" s="1"/>
  <c r="C816" i="119" l="1"/>
  <c r="B827" i="119"/>
  <c r="F816" i="119"/>
  <c r="B827" i="118"/>
  <c r="C815" i="118"/>
  <c r="B820" i="118" s="1"/>
  <c r="B821" i="118" s="1"/>
  <c r="C820" i="118" s="1"/>
  <c r="C821" i="118" s="1"/>
  <c r="D820" i="118" s="1"/>
  <c r="D821" i="118" s="1"/>
  <c r="E820" i="118" s="1"/>
  <c r="E821" i="118" s="1"/>
  <c r="F820" i="118" s="1"/>
  <c r="F821" i="118" s="1"/>
  <c r="G820" i="118" s="1"/>
  <c r="G821" i="118" s="1"/>
  <c r="H820" i="118" s="1"/>
  <c r="H821" i="118" s="1"/>
  <c r="G815" i="118" s="1"/>
  <c r="I815" i="118" s="1"/>
  <c r="C816" i="118"/>
  <c r="F816" i="118"/>
  <c r="C815" i="119"/>
  <c r="B820" i="119" s="1"/>
  <c r="B821" i="119" s="1"/>
  <c r="C820" i="119" s="1"/>
  <c r="C821" i="119" s="1"/>
  <c r="D820" i="119" s="1"/>
  <c r="D821" i="119" s="1"/>
  <c r="E820" i="119" s="1"/>
  <c r="E821" i="119" s="1"/>
  <c r="F820" i="119" s="1"/>
  <c r="F821" i="119" s="1"/>
  <c r="G820" i="119" s="1"/>
  <c r="G821" i="119" s="1"/>
  <c r="H820" i="119" s="1"/>
  <c r="H821" i="119" s="1"/>
  <c r="G815" i="119" s="1"/>
  <c r="I815" i="119" s="1"/>
  <c r="F827" i="119" l="1"/>
  <c r="B838" i="119"/>
  <c r="C827" i="119"/>
  <c r="F827" i="118"/>
  <c r="C827" i="118"/>
  <c r="B838" i="118"/>
  <c r="C826" i="118"/>
  <c r="B831" i="118" s="1"/>
  <c r="B832" i="118" s="1"/>
  <c r="C831" i="118" s="1"/>
  <c r="C832" i="118" s="1"/>
  <c r="D831" i="118" s="1"/>
  <c r="D832" i="118" s="1"/>
  <c r="E831" i="118" s="1"/>
  <c r="E832" i="118" s="1"/>
  <c r="F831" i="118" s="1"/>
  <c r="F832" i="118" s="1"/>
  <c r="G831" i="118" s="1"/>
  <c r="G832" i="118" s="1"/>
  <c r="H831" i="118" s="1"/>
  <c r="H832" i="118" s="1"/>
  <c r="G826" i="118" s="1"/>
  <c r="I826" i="118" s="1"/>
  <c r="C826" i="119"/>
  <c r="B831" i="119" s="1"/>
  <c r="B832" i="119" s="1"/>
  <c r="C831" i="119" s="1"/>
  <c r="C832" i="119" s="1"/>
  <c r="D831" i="119" s="1"/>
  <c r="D832" i="119" s="1"/>
  <c r="E831" i="119" s="1"/>
  <c r="E832" i="119" s="1"/>
  <c r="F831" i="119" s="1"/>
  <c r="F832" i="119" s="1"/>
  <c r="G831" i="119" s="1"/>
  <c r="G832" i="119" s="1"/>
  <c r="H831" i="119" s="1"/>
  <c r="H832" i="119" s="1"/>
  <c r="G826" i="119" s="1"/>
  <c r="I826" i="119" s="1"/>
  <c r="F838" i="119" l="1"/>
  <c r="B849" i="119"/>
  <c r="C838" i="119"/>
  <c r="C838" i="118"/>
  <c r="F838" i="118"/>
  <c r="B849" i="118"/>
  <c r="C837" i="118"/>
  <c r="B842" i="118" s="1"/>
  <c r="B843" i="118" s="1"/>
  <c r="C842" i="118" s="1"/>
  <c r="C843" i="118" s="1"/>
  <c r="D842" i="118" s="1"/>
  <c r="D843" i="118" s="1"/>
  <c r="E842" i="118" s="1"/>
  <c r="E843" i="118" s="1"/>
  <c r="F842" i="118" s="1"/>
  <c r="F843" i="118" s="1"/>
  <c r="G842" i="118" s="1"/>
  <c r="G843" i="118" s="1"/>
  <c r="H842" i="118" s="1"/>
  <c r="H843" i="118" s="1"/>
  <c r="G837" i="118" s="1"/>
  <c r="I837" i="118" s="1"/>
  <c r="C837" i="119"/>
  <c r="B842" i="119" s="1"/>
  <c r="B843" i="119" s="1"/>
  <c r="C842" i="119" s="1"/>
  <c r="C843" i="119" s="1"/>
  <c r="D842" i="119" s="1"/>
  <c r="D843" i="119" s="1"/>
  <c r="E842" i="119" s="1"/>
  <c r="E843" i="119" s="1"/>
  <c r="F842" i="119" s="1"/>
  <c r="F843" i="119" s="1"/>
  <c r="G842" i="119" s="1"/>
  <c r="G843" i="119" s="1"/>
  <c r="H842" i="119" s="1"/>
  <c r="H843" i="119" s="1"/>
  <c r="G837" i="119" s="1"/>
  <c r="I837" i="119" s="1"/>
  <c r="C849" i="119" l="1"/>
  <c r="B860" i="119"/>
  <c r="F849" i="119"/>
  <c r="B860" i="118"/>
  <c r="C848" i="118"/>
  <c r="B853" i="118" s="1"/>
  <c r="B854" i="118" s="1"/>
  <c r="C853" i="118" s="1"/>
  <c r="C854" i="118" s="1"/>
  <c r="D853" i="118" s="1"/>
  <c r="D854" i="118" s="1"/>
  <c r="E853" i="118" s="1"/>
  <c r="E854" i="118" s="1"/>
  <c r="F853" i="118" s="1"/>
  <c r="F854" i="118" s="1"/>
  <c r="G853" i="118" s="1"/>
  <c r="G854" i="118" s="1"/>
  <c r="H853" i="118" s="1"/>
  <c r="H854" i="118" s="1"/>
  <c r="G848" i="118" s="1"/>
  <c r="I848" i="118" s="1"/>
  <c r="F849" i="118"/>
  <c r="C849" i="118"/>
  <c r="C848" i="119"/>
  <c r="B853" i="119" s="1"/>
  <c r="B854" i="119" s="1"/>
  <c r="C853" i="119" s="1"/>
  <c r="C854" i="119" s="1"/>
  <c r="D853" i="119" s="1"/>
  <c r="D854" i="119" s="1"/>
  <c r="E853" i="119" s="1"/>
  <c r="E854" i="119" s="1"/>
  <c r="F853" i="119" s="1"/>
  <c r="F854" i="119" s="1"/>
  <c r="G853" i="119" s="1"/>
  <c r="G854" i="119" s="1"/>
  <c r="H853" i="119" s="1"/>
  <c r="H854" i="119" s="1"/>
  <c r="G848" i="119" s="1"/>
  <c r="I848" i="119" s="1"/>
  <c r="F860" i="119" l="1"/>
  <c r="C860" i="119"/>
  <c r="B871" i="119"/>
  <c r="B871" i="118"/>
  <c r="C859" i="118"/>
  <c r="B864" i="118" s="1"/>
  <c r="B865" i="118" s="1"/>
  <c r="C864" i="118" s="1"/>
  <c r="C865" i="118" s="1"/>
  <c r="D864" i="118" s="1"/>
  <c r="D865" i="118" s="1"/>
  <c r="E864" i="118" s="1"/>
  <c r="E865" i="118" s="1"/>
  <c r="F864" i="118" s="1"/>
  <c r="F865" i="118" s="1"/>
  <c r="G864" i="118" s="1"/>
  <c r="G865" i="118" s="1"/>
  <c r="H864" i="118" s="1"/>
  <c r="H865" i="118" s="1"/>
  <c r="G859" i="118" s="1"/>
  <c r="I859" i="118" s="1"/>
  <c r="C860" i="118"/>
  <c r="F860" i="118"/>
  <c r="C859" i="119"/>
  <c r="B864" i="119" s="1"/>
  <c r="B865" i="119" s="1"/>
  <c r="C864" i="119" s="1"/>
  <c r="C865" i="119" s="1"/>
  <c r="D864" i="119" s="1"/>
  <c r="D865" i="119" s="1"/>
  <c r="E864" i="119" s="1"/>
  <c r="E865" i="119" s="1"/>
  <c r="F864" i="119" s="1"/>
  <c r="F865" i="119" s="1"/>
  <c r="G864" i="119" s="1"/>
  <c r="G865" i="119" s="1"/>
  <c r="H864" i="119" s="1"/>
  <c r="H865" i="119" s="1"/>
  <c r="G859" i="119" s="1"/>
  <c r="I859" i="119" s="1"/>
  <c r="C871" i="119" l="1"/>
  <c r="B882" i="119"/>
  <c r="F871" i="119"/>
  <c r="B882" i="118"/>
  <c r="C870" i="118"/>
  <c r="B875" i="118" s="1"/>
  <c r="B876" i="118" s="1"/>
  <c r="C875" i="118" s="1"/>
  <c r="C876" i="118" s="1"/>
  <c r="D875" i="118" s="1"/>
  <c r="D876" i="118" s="1"/>
  <c r="E875" i="118" s="1"/>
  <c r="E876" i="118" s="1"/>
  <c r="F875" i="118" s="1"/>
  <c r="F876" i="118" s="1"/>
  <c r="G875" i="118" s="1"/>
  <c r="G876" i="118" s="1"/>
  <c r="H875" i="118" s="1"/>
  <c r="H876" i="118" s="1"/>
  <c r="G870" i="118" s="1"/>
  <c r="I870" i="118" s="1"/>
  <c r="F871" i="118"/>
  <c r="C871" i="118"/>
  <c r="C870" i="119"/>
  <c r="B875" i="119" s="1"/>
  <c r="B876" i="119" s="1"/>
  <c r="C875" i="119" s="1"/>
  <c r="C876" i="119" s="1"/>
  <c r="D875" i="119" s="1"/>
  <c r="D876" i="119" s="1"/>
  <c r="E875" i="119" s="1"/>
  <c r="E876" i="119" s="1"/>
  <c r="F875" i="119" s="1"/>
  <c r="F876" i="119" s="1"/>
  <c r="G875" i="119" s="1"/>
  <c r="G876" i="119" s="1"/>
  <c r="H875" i="119" s="1"/>
  <c r="H876" i="119" s="1"/>
  <c r="G870" i="119" s="1"/>
  <c r="I870" i="119" s="1"/>
  <c r="F882" i="119" l="1"/>
  <c r="B893" i="119"/>
  <c r="C882" i="119"/>
  <c r="C882" i="118"/>
  <c r="F882" i="118"/>
  <c r="B893" i="118"/>
  <c r="C881" i="118"/>
  <c r="B886" i="118" s="1"/>
  <c r="B887" i="118" s="1"/>
  <c r="C886" i="118" s="1"/>
  <c r="C887" i="118" s="1"/>
  <c r="D886" i="118" s="1"/>
  <c r="D887" i="118" s="1"/>
  <c r="E886" i="118" s="1"/>
  <c r="E887" i="118" s="1"/>
  <c r="F886" i="118" s="1"/>
  <c r="F887" i="118" s="1"/>
  <c r="G886" i="118" s="1"/>
  <c r="G887" i="118" s="1"/>
  <c r="H886" i="118" s="1"/>
  <c r="H887" i="118" s="1"/>
  <c r="G881" i="118" s="1"/>
  <c r="I881" i="118" s="1"/>
  <c r="C881" i="119"/>
  <c r="B886" i="119" s="1"/>
  <c r="B887" i="119" s="1"/>
  <c r="C886" i="119" s="1"/>
  <c r="C887" i="119" s="1"/>
  <c r="D886" i="119" s="1"/>
  <c r="D887" i="119" s="1"/>
  <c r="E886" i="119" s="1"/>
  <c r="E887" i="119" s="1"/>
  <c r="F886" i="119" s="1"/>
  <c r="F887" i="119" s="1"/>
  <c r="G886" i="119" s="1"/>
  <c r="G887" i="119" s="1"/>
  <c r="H886" i="119" s="1"/>
  <c r="H887" i="119" s="1"/>
  <c r="G881" i="119" s="1"/>
  <c r="I881" i="119" s="1"/>
  <c r="F893" i="119" l="1"/>
  <c r="B904" i="119"/>
  <c r="C893" i="119"/>
  <c r="B904" i="118"/>
  <c r="C892" i="118"/>
  <c r="B897" i="118" s="1"/>
  <c r="B898" i="118" s="1"/>
  <c r="C897" i="118" s="1"/>
  <c r="C898" i="118" s="1"/>
  <c r="D897" i="118" s="1"/>
  <c r="D898" i="118" s="1"/>
  <c r="E897" i="118" s="1"/>
  <c r="E898" i="118" s="1"/>
  <c r="F897" i="118" s="1"/>
  <c r="F898" i="118" s="1"/>
  <c r="G897" i="118" s="1"/>
  <c r="G898" i="118" s="1"/>
  <c r="H897" i="118" s="1"/>
  <c r="H898" i="118" s="1"/>
  <c r="G892" i="118" s="1"/>
  <c r="I892" i="118" s="1"/>
  <c r="F893" i="118"/>
  <c r="C893" i="118"/>
  <c r="C892" i="119"/>
  <c r="B897" i="119" s="1"/>
  <c r="B898" i="119" s="1"/>
  <c r="C897" i="119" s="1"/>
  <c r="C898" i="119" s="1"/>
  <c r="D897" i="119" s="1"/>
  <c r="D898" i="119" s="1"/>
  <c r="E897" i="119" s="1"/>
  <c r="E898" i="119" s="1"/>
  <c r="F897" i="119" s="1"/>
  <c r="F898" i="119" s="1"/>
  <c r="G897" i="119" s="1"/>
  <c r="G898" i="119" s="1"/>
  <c r="H897" i="119" s="1"/>
  <c r="H898" i="119" s="1"/>
  <c r="G892" i="119" s="1"/>
  <c r="I892" i="119" s="1"/>
  <c r="F904" i="119" l="1"/>
  <c r="B915" i="119"/>
  <c r="C904" i="119"/>
  <c r="C904" i="118"/>
  <c r="F904" i="118"/>
  <c r="B915" i="118"/>
  <c r="C903" i="118"/>
  <c r="B908" i="118" s="1"/>
  <c r="B909" i="118" s="1"/>
  <c r="C908" i="118" s="1"/>
  <c r="C909" i="118" s="1"/>
  <c r="D908" i="118" s="1"/>
  <c r="D909" i="118" s="1"/>
  <c r="E908" i="118" s="1"/>
  <c r="E909" i="118" s="1"/>
  <c r="F908" i="118" s="1"/>
  <c r="F909" i="118" s="1"/>
  <c r="G908" i="118" s="1"/>
  <c r="G909" i="118" s="1"/>
  <c r="H908" i="118" s="1"/>
  <c r="H909" i="118" s="1"/>
  <c r="G903" i="118" s="1"/>
  <c r="I903" i="118" s="1"/>
  <c r="C903" i="119"/>
  <c r="B908" i="119" s="1"/>
  <c r="B909" i="119" s="1"/>
  <c r="C908" i="119" s="1"/>
  <c r="C909" i="119" s="1"/>
  <c r="D908" i="119" s="1"/>
  <c r="D909" i="119" s="1"/>
  <c r="E908" i="119" s="1"/>
  <c r="E909" i="119" s="1"/>
  <c r="F908" i="119" s="1"/>
  <c r="F909" i="119" s="1"/>
  <c r="G908" i="119" s="1"/>
  <c r="G909" i="119" s="1"/>
  <c r="H908" i="119" s="1"/>
  <c r="H909" i="119" s="1"/>
  <c r="G903" i="119" s="1"/>
  <c r="I903" i="119" s="1"/>
  <c r="F915" i="119" l="1"/>
  <c r="B926" i="119"/>
  <c r="C915" i="119"/>
  <c r="B926" i="118"/>
  <c r="C914" i="118"/>
  <c r="B919" i="118" s="1"/>
  <c r="B920" i="118" s="1"/>
  <c r="C919" i="118" s="1"/>
  <c r="C920" i="118" s="1"/>
  <c r="D919" i="118" s="1"/>
  <c r="D920" i="118" s="1"/>
  <c r="E919" i="118" s="1"/>
  <c r="E920" i="118" s="1"/>
  <c r="F919" i="118" s="1"/>
  <c r="F920" i="118" s="1"/>
  <c r="G919" i="118" s="1"/>
  <c r="G920" i="118" s="1"/>
  <c r="H919" i="118" s="1"/>
  <c r="H920" i="118" s="1"/>
  <c r="G914" i="118" s="1"/>
  <c r="I914" i="118" s="1"/>
  <c r="F915" i="118"/>
  <c r="C915" i="118"/>
  <c r="C914" i="119"/>
  <c r="B919" i="119" s="1"/>
  <c r="B920" i="119" s="1"/>
  <c r="C919" i="119" s="1"/>
  <c r="C920" i="119" s="1"/>
  <c r="D919" i="119" s="1"/>
  <c r="D920" i="119" s="1"/>
  <c r="E919" i="119" s="1"/>
  <c r="E920" i="119" s="1"/>
  <c r="F919" i="119" s="1"/>
  <c r="F920" i="119" s="1"/>
  <c r="G919" i="119" s="1"/>
  <c r="G920" i="119" s="1"/>
  <c r="H919" i="119" s="1"/>
  <c r="H920" i="119" s="1"/>
  <c r="G914" i="119" s="1"/>
  <c r="I914" i="119" s="1"/>
  <c r="F926" i="119" l="1"/>
  <c r="B937" i="119"/>
  <c r="C926" i="119"/>
  <c r="C926" i="118"/>
  <c r="F926" i="118"/>
  <c r="B937" i="118"/>
  <c r="C925" i="118"/>
  <c r="B930" i="118" s="1"/>
  <c r="B931" i="118" s="1"/>
  <c r="C930" i="118" s="1"/>
  <c r="C931" i="118" s="1"/>
  <c r="D930" i="118" s="1"/>
  <c r="D931" i="118" s="1"/>
  <c r="E930" i="118" s="1"/>
  <c r="E931" i="118" s="1"/>
  <c r="F930" i="118" s="1"/>
  <c r="F931" i="118" s="1"/>
  <c r="G930" i="118" s="1"/>
  <c r="G931" i="118" s="1"/>
  <c r="H930" i="118" s="1"/>
  <c r="H931" i="118" s="1"/>
  <c r="G925" i="118" s="1"/>
  <c r="I925" i="118" s="1"/>
  <c r="C925" i="119"/>
  <c r="B930" i="119" s="1"/>
  <c r="B931" i="119" s="1"/>
  <c r="C930" i="119" s="1"/>
  <c r="C931" i="119" s="1"/>
  <c r="D930" i="119" s="1"/>
  <c r="D931" i="119" s="1"/>
  <c r="E930" i="119" s="1"/>
  <c r="E931" i="119" s="1"/>
  <c r="F930" i="119" s="1"/>
  <c r="F931" i="119" s="1"/>
  <c r="G930" i="119" s="1"/>
  <c r="G931" i="119" s="1"/>
  <c r="H930" i="119" s="1"/>
  <c r="H931" i="119" s="1"/>
  <c r="G925" i="119" s="1"/>
  <c r="I925" i="119" s="1"/>
  <c r="F937" i="119" l="1"/>
  <c r="B948" i="119"/>
  <c r="C937" i="119"/>
  <c r="B948" i="118"/>
  <c r="C936" i="118"/>
  <c r="B941" i="118" s="1"/>
  <c r="B942" i="118" s="1"/>
  <c r="C941" i="118" s="1"/>
  <c r="C942" i="118" s="1"/>
  <c r="D941" i="118" s="1"/>
  <c r="D942" i="118" s="1"/>
  <c r="E941" i="118" s="1"/>
  <c r="E942" i="118" s="1"/>
  <c r="F941" i="118" s="1"/>
  <c r="F942" i="118" s="1"/>
  <c r="G941" i="118" s="1"/>
  <c r="G942" i="118" s="1"/>
  <c r="H941" i="118" s="1"/>
  <c r="H942" i="118" s="1"/>
  <c r="G936" i="118" s="1"/>
  <c r="I936" i="118" s="1"/>
  <c r="F937" i="118"/>
  <c r="C937" i="118"/>
  <c r="C936" i="119"/>
  <c r="B941" i="119" s="1"/>
  <c r="B942" i="119" s="1"/>
  <c r="C941" i="119" s="1"/>
  <c r="C942" i="119" s="1"/>
  <c r="D941" i="119" s="1"/>
  <c r="D942" i="119" s="1"/>
  <c r="E941" i="119" s="1"/>
  <c r="E942" i="119" s="1"/>
  <c r="F941" i="119" s="1"/>
  <c r="F942" i="119" s="1"/>
  <c r="G941" i="119" s="1"/>
  <c r="G942" i="119" s="1"/>
  <c r="H941" i="119" s="1"/>
  <c r="H942" i="119" s="1"/>
  <c r="G936" i="119" s="1"/>
  <c r="I936" i="119" s="1"/>
  <c r="F948" i="119" l="1"/>
  <c r="B959" i="119"/>
  <c r="C948" i="119"/>
  <c r="C948" i="118"/>
  <c r="F948" i="118"/>
  <c r="B959" i="118"/>
  <c r="C947" i="118"/>
  <c r="B952" i="118" s="1"/>
  <c r="B953" i="118" s="1"/>
  <c r="C952" i="118" s="1"/>
  <c r="C953" i="118" s="1"/>
  <c r="D952" i="118" s="1"/>
  <c r="D953" i="118" s="1"/>
  <c r="E952" i="118" s="1"/>
  <c r="E953" i="118" s="1"/>
  <c r="F952" i="118" s="1"/>
  <c r="F953" i="118" s="1"/>
  <c r="G952" i="118" s="1"/>
  <c r="G953" i="118" s="1"/>
  <c r="H952" i="118" s="1"/>
  <c r="H953" i="118" s="1"/>
  <c r="G947" i="118" s="1"/>
  <c r="I947" i="118" s="1"/>
  <c r="C947" i="119"/>
  <c r="B952" i="119" s="1"/>
  <c r="B953" i="119" s="1"/>
  <c r="C952" i="119" s="1"/>
  <c r="C953" i="119" s="1"/>
  <c r="D952" i="119" s="1"/>
  <c r="D953" i="119" s="1"/>
  <c r="E952" i="119" s="1"/>
  <c r="E953" i="119" s="1"/>
  <c r="F952" i="119" s="1"/>
  <c r="F953" i="119" s="1"/>
  <c r="G952" i="119" s="1"/>
  <c r="G953" i="119" s="1"/>
  <c r="H952" i="119" s="1"/>
  <c r="H953" i="119" s="1"/>
  <c r="G947" i="119" s="1"/>
  <c r="I947" i="119" s="1"/>
  <c r="F959" i="119" l="1"/>
  <c r="B970" i="119"/>
  <c r="C959" i="119"/>
  <c r="B970" i="118"/>
  <c r="C958" i="118"/>
  <c r="B963" i="118" s="1"/>
  <c r="B964" i="118" s="1"/>
  <c r="C963" i="118" s="1"/>
  <c r="C964" i="118" s="1"/>
  <c r="D963" i="118" s="1"/>
  <c r="D964" i="118" s="1"/>
  <c r="E963" i="118" s="1"/>
  <c r="E964" i="118" s="1"/>
  <c r="F963" i="118" s="1"/>
  <c r="F964" i="118" s="1"/>
  <c r="G963" i="118" s="1"/>
  <c r="G964" i="118" s="1"/>
  <c r="H963" i="118" s="1"/>
  <c r="H964" i="118" s="1"/>
  <c r="G958" i="118" s="1"/>
  <c r="I958" i="118" s="1"/>
  <c r="F959" i="118"/>
  <c r="C959" i="118"/>
  <c r="C958" i="119"/>
  <c r="B963" i="119" s="1"/>
  <c r="B964" i="119" s="1"/>
  <c r="C963" i="119" s="1"/>
  <c r="C964" i="119" s="1"/>
  <c r="D963" i="119" s="1"/>
  <c r="D964" i="119" s="1"/>
  <c r="E963" i="119" s="1"/>
  <c r="E964" i="119" s="1"/>
  <c r="F963" i="119" s="1"/>
  <c r="F964" i="119" s="1"/>
  <c r="G963" i="119" s="1"/>
  <c r="G964" i="119" s="1"/>
  <c r="H963" i="119" s="1"/>
  <c r="H964" i="119" s="1"/>
  <c r="G958" i="119" s="1"/>
  <c r="I958" i="119" s="1"/>
  <c r="F970" i="119" l="1"/>
  <c r="B981" i="119"/>
  <c r="C970" i="119"/>
  <c r="C970" i="118"/>
  <c r="F970" i="118"/>
  <c r="B981" i="118"/>
  <c r="C969" i="118"/>
  <c r="B974" i="118" s="1"/>
  <c r="B975" i="118" s="1"/>
  <c r="C974" i="118" s="1"/>
  <c r="C975" i="118" s="1"/>
  <c r="D974" i="118" s="1"/>
  <c r="D975" i="118" s="1"/>
  <c r="E974" i="118" s="1"/>
  <c r="E975" i="118" s="1"/>
  <c r="F974" i="118" s="1"/>
  <c r="F975" i="118" s="1"/>
  <c r="G974" i="118" s="1"/>
  <c r="G975" i="118" s="1"/>
  <c r="H974" i="118" s="1"/>
  <c r="H975" i="118" s="1"/>
  <c r="G969" i="118" s="1"/>
  <c r="I969" i="118" s="1"/>
  <c r="C969" i="119"/>
  <c r="B974" i="119" s="1"/>
  <c r="B975" i="119" s="1"/>
  <c r="C974" i="119" s="1"/>
  <c r="C975" i="119" s="1"/>
  <c r="D974" i="119" s="1"/>
  <c r="D975" i="119" s="1"/>
  <c r="E974" i="119" s="1"/>
  <c r="E975" i="119" s="1"/>
  <c r="F974" i="119" s="1"/>
  <c r="F975" i="119" s="1"/>
  <c r="G974" i="119" s="1"/>
  <c r="G975" i="119" s="1"/>
  <c r="H974" i="119" s="1"/>
  <c r="H975" i="119" s="1"/>
  <c r="G969" i="119" s="1"/>
  <c r="I969" i="119" s="1"/>
  <c r="F981" i="119" l="1"/>
  <c r="B992" i="119"/>
  <c r="C981" i="119"/>
  <c r="B992" i="118"/>
  <c r="F981" i="118"/>
  <c r="C980" i="118"/>
  <c r="B985" i="118" s="1"/>
  <c r="B986" i="118" s="1"/>
  <c r="C985" i="118" s="1"/>
  <c r="C986" i="118" s="1"/>
  <c r="D985" i="118" s="1"/>
  <c r="D986" i="118" s="1"/>
  <c r="E985" i="118" s="1"/>
  <c r="E986" i="118" s="1"/>
  <c r="F985" i="118" s="1"/>
  <c r="F986" i="118" s="1"/>
  <c r="G985" i="118" s="1"/>
  <c r="G986" i="118" s="1"/>
  <c r="H985" i="118" s="1"/>
  <c r="H986" i="118" s="1"/>
  <c r="G980" i="118" s="1"/>
  <c r="I980" i="118" s="1"/>
  <c r="C981" i="118"/>
  <c r="C980" i="119"/>
  <c r="B985" i="119" s="1"/>
  <c r="B986" i="119" s="1"/>
  <c r="C985" i="119" s="1"/>
  <c r="C986" i="119" s="1"/>
  <c r="D985" i="119" s="1"/>
  <c r="D986" i="119" s="1"/>
  <c r="E985" i="119" s="1"/>
  <c r="E986" i="119" s="1"/>
  <c r="F985" i="119" s="1"/>
  <c r="F986" i="119" s="1"/>
  <c r="G985" i="119" s="1"/>
  <c r="G986" i="119" s="1"/>
  <c r="H985" i="119" s="1"/>
  <c r="H986" i="119" s="1"/>
  <c r="G980" i="119" s="1"/>
  <c r="I980" i="119" s="1"/>
  <c r="F992" i="119" l="1"/>
  <c r="B1003" i="119"/>
  <c r="C992" i="119"/>
  <c r="B1003" i="118"/>
  <c r="C991" i="118"/>
  <c r="B996" i="118" s="1"/>
  <c r="B997" i="118" s="1"/>
  <c r="C996" i="118" s="1"/>
  <c r="C997" i="118" s="1"/>
  <c r="D996" i="118" s="1"/>
  <c r="D997" i="118" s="1"/>
  <c r="E996" i="118" s="1"/>
  <c r="E997" i="118" s="1"/>
  <c r="F996" i="118" s="1"/>
  <c r="F997" i="118" s="1"/>
  <c r="G996" i="118" s="1"/>
  <c r="G997" i="118" s="1"/>
  <c r="H996" i="118" s="1"/>
  <c r="H997" i="118" s="1"/>
  <c r="G991" i="118" s="1"/>
  <c r="I991" i="118" s="1"/>
  <c r="F992" i="118"/>
  <c r="C992" i="118"/>
  <c r="C991" i="119"/>
  <c r="B996" i="119" s="1"/>
  <c r="B997" i="119" s="1"/>
  <c r="C996" i="119" s="1"/>
  <c r="C997" i="119" s="1"/>
  <c r="D996" i="119" s="1"/>
  <c r="D997" i="119" s="1"/>
  <c r="E996" i="119" s="1"/>
  <c r="E997" i="119" s="1"/>
  <c r="F996" i="119" s="1"/>
  <c r="F997" i="119" s="1"/>
  <c r="G996" i="119" s="1"/>
  <c r="G997" i="119" s="1"/>
  <c r="H996" i="119" s="1"/>
  <c r="H997" i="119" s="1"/>
  <c r="G991" i="119" s="1"/>
  <c r="I991" i="119" s="1"/>
  <c r="F1003" i="119" l="1"/>
  <c r="B1014" i="119"/>
  <c r="C1003" i="119"/>
  <c r="F1003" i="118"/>
  <c r="C1003" i="118"/>
  <c r="B1014" i="118"/>
  <c r="C1002" i="118"/>
  <c r="B1007" i="118" s="1"/>
  <c r="B1008" i="118" s="1"/>
  <c r="C1007" i="118" s="1"/>
  <c r="C1008" i="118" s="1"/>
  <c r="D1007" i="118" s="1"/>
  <c r="D1008" i="118" s="1"/>
  <c r="E1007" i="118" s="1"/>
  <c r="E1008" i="118" s="1"/>
  <c r="F1007" i="118" s="1"/>
  <c r="F1008" i="118" s="1"/>
  <c r="G1007" i="118" s="1"/>
  <c r="G1008" i="118" s="1"/>
  <c r="H1007" i="118" s="1"/>
  <c r="H1008" i="118" s="1"/>
  <c r="G1002" i="118" s="1"/>
  <c r="I1002" i="118" s="1"/>
  <c r="C1002" i="119"/>
  <c r="B1007" i="119" s="1"/>
  <c r="B1008" i="119" s="1"/>
  <c r="C1007" i="119" s="1"/>
  <c r="C1008" i="119" s="1"/>
  <c r="D1007" i="119" s="1"/>
  <c r="D1008" i="119" s="1"/>
  <c r="E1007" i="119" s="1"/>
  <c r="E1008" i="119" s="1"/>
  <c r="F1007" i="119" s="1"/>
  <c r="F1008" i="119" s="1"/>
  <c r="G1007" i="119" s="1"/>
  <c r="G1008" i="119" s="1"/>
  <c r="H1007" i="119" s="1"/>
  <c r="H1008" i="119" s="1"/>
  <c r="G1002" i="119" s="1"/>
  <c r="I1002" i="119" s="1"/>
  <c r="F1014" i="119" l="1"/>
  <c r="B1025" i="119"/>
  <c r="C1014" i="119"/>
  <c r="C1014" i="118"/>
  <c r="F1014" i="118"/>
  <c r="B1025" i="118"/>
  <c r="C1013" i="118"/>
  <c r="B1018" i="118" s="1"/>
  <c r="B1019" i="118" s="1"/>
  <c r="C1018" i="118" s="1"/>
  <c r="C1019" i="118" s="1"/>
  <c r="D1018" i="118" s="1"/>
  <c r="D1019" i="118" s="1"/>
  <c r="E1018" i="118" s="1"/>
  <c r="E1019" i="118" s="1"/>
  <c r="F1018" i="118" s="1"/>
  <c r="F1019" i="118" s="1"/>
  <c r="G1018" i="118" s="1"/>
  <c r="G1019" i="118" s="1"/>
  <c r="H1018" i="118" s="1"/>
  <c r="H1019" i="118" s="1"/>
  <c r="G1013" i="118" s="1"/>
  <c r="I1013" i="118" s="1"/>
  <c r="C1013" i="119"/>
  <c r="B1018" i="119" s="1"/>
  <c r="B1019" i="119" s="1"/>
  <c r="C1018" i="119" s="1"/>
  <c r="C1019" i="119" s="1"/>
  <c r="D1018" i="119" s="1"/>
  <c r="D1019" i="119" s="1"/>
  <c r="E1018" i="119" s="1"/>
  <c r="E1019" i="119" s="1"/>
  <c r="F1018" i="119" s="1"/>
  <c r="F1019" i="119" s="1"/>
  <c r="G1018" i="119" s="1"/>
  <c r="G1019" i="119" s="1"/>
  <c r="H1018" i="119" s="1"/>
  <c r="H1019" i="119" s="1"/>
  <c r="G1013" i="119" s="1"/>
  <c r="I1013" i="119" s="1"/>
  <c r="F1025" i="119" l="1"/>
  <c r="B1036" i="119"/>
  <c r="C1025" i="119"/>
  <c r="F1025" i="118"/>
  <c r="C1025" i="118"/>
  <c r="B1036" i="118"/>
  <c r="C1024" i="118"/>
  <c r="B1029" i="118" s="1"/>
  <c r="B1030" i="118" s="1"/>
  <c r="C1029" i="118" s="1"/>
  <c r="C1030" i="118" s="1"/>
  <c r="D1029" i="118" s="1"/>
  <c r="D1030" i="118" s="1"/>
  <c r="E1029" i="118" s="1"/>
  <c r="E1030" i="118" s="1"/>
  <c r="F1029" i="118" s="1"/>
  <c r="F1030" i="118" s="1"/>
  <c r="G1029" i="118" s="1"/>
  <c r="G1030" i="118" s="1"/>
  <c r="H1029" i="118" s="1"/>
  <c r="H1030" i="118" s="1"/>
  <c r="G1024" i="118" s="1"/>
  <c r="I1024" i="118" s="1"/>
  <c r="C1024" i="119"/>
  <c r="B1029" i="119" s="1"/>
  <c r="B1030" i="119" s="1"/>
  <c r="C1029" i="119" s="1"/>
  <c r="C1030" i="119" s="1"/>
  <c r="D1029" i="119" s="1"/>
  <c r="D1030" i="119" s="1"/>
  <c r="E1029" i="119" s="1"/>
  <c r="E1030" i="119" s="1"/>
  <c r="F1029" i="119" s="1"/>
  <c r="F1030" i="119" s="1"/>
  <c r="G1029" i="119" s="1"/>
  <c r="G1030" i="119" s="1"/>
  <c r="H1029" i="119" s="1"/>
  <c r="H1030" i="119" s="1"/>
  <c r="G1024" i="119" s="1"/>
  <c r="I1024" i="119" s="1"/>
  <c r="F1036" i="119" l="1"/>
  <c r="B1047" i="119"/>
  <c r="C1036" i="119"/>
  <c r="B1047" i="118"/>
  <c r="C1035" i="118"/>
  <c r="B1040" i="118" s="1"/>
  <c r="B1041" i="118" s="1"/>
  <c r="C1040" i="118" s="1"/>
  <c r="C1041" i="118" s="1"/>
  <c r="D1040" i="118" s="1"/>
  <c r="D1041" i="118" s="1"/>
  <c r="E1040" i="118" s="1"/>
  <c r="E1041" i="118" s="1"/>
  <c r="F1040" i="118" s="1"/>
  <c r="F1041" i="118" s="1"/>
  <c r="G1040" i="118" s="1"/>
  <c r="G1041" i="118" s="1"/>
  <c r="H1040" i="118" s="1"/>
  <c r="H1041" i="118" s="1"/>
  <c r="G1035" i="118" s="1"/>
  <c r="I1035" i="118" s="1"/>
  <c r="C1036" i="118"/>
  <c r="F1036" i="118"/>
  <c r="C1035" i="119"/>
  <c r="B1040" i="119" s="1"/>
  <c r="B1041" i="119" s="1"/>
  <c r="C1040" i="119" s="1"/>
  <c r="C1041" i="119" s="1"/>
  <c r="D1040" i="119" s="1"/>
  <c r="D1041" i="119" s="1"/>
  <c r="E1040" i="119" s="1"/>
  <c r="E1041" i="119" s="1"/>
  <c r="F1040" i="119" s="1"/>
  <c r="F1041" i="119" s="1"/>
  <c r="G1040" i="119" s="1"/>
  <c r="G1041" i="119" s="1"/>
  <c r="H1040" i="119" s="1"/>
  <c r="H1041" i="119" s="1"/>
  <c r="G1035" i="119" s="1"/>
  <c r="I1035" i="119" s="1"/>
  <c r="C1047" i="119" l="1"/>
  <c r="B1058" i="119"/>
  <c r="F1047" i="119"/>
  <c r="F1047" i="118"/>
  <c r="C1047" i="118"/>
  <c r="B1058" i="118"/>
  <c r="C1046" i="118"/>
  <c r="B1051" i="118" s="1"/>
  <c r="B1052" i="118" s="1"/>
  <c r="C1051" i="118" s="1"/>
  <c r="C1052" i="118" s="1"/>
  <c r="D1051" i="118" s="1"/>
  <c r="D1052" i="118" s="1"/>
  <c r="E1051" i="118" s="1"/>
  <c r="E1052" i="118" s="1"/>
  <c r="F1051" i="118" s="1"/>
  <c r="F1052" i="118" s="1"/>
  <c r="G1051" i="118" s="1"/>
  <c r="G1052" i="118" s="1"/>
  <c r="H1051" i="118" s="1"/>
  <c r="H1052" i="118" s="1"/>
  <c r="G1046" i="118" s="1"/>
  <c r="I1046" i="118" s="1"/>
  <c r="C1046" i="119"/>
  <c r="B1051" i="119" s="1"/>
  <c r="B1052" i="119" s="1"/>
  <c r="C1051" i="119" s="1"/>
  <c r="C1052" i="119" s="1"/>
  <c r="D1051" i="119" s="1"/>
  <c r="D1052" i="119" s="1"/>
  <c r="E1051" i="119" s="1"/>
  <c r="E1052" i="119" s="1"/>
  <c r="F1051" i="119" s="1"/>
  <c r="F1052" i="119" s="1"/>
  <c r="G1051" i="119" s="1"/>
  <c r="G1052" i="119" s="1"/>
  <c r="H1051" i="119" s="1"/>
  <c r="H1052" i="119" s="1"/>
  <c r="G1046" i="119" s="1"/>
  <c r="I1046" i="119" s="1"/>
  <c r="F1058" i="119" l="1"/>
  <c r="B1069" i="119"/>
  <c r="C1058" i="119"/>
  <c r="C1058" i="118"/>
  <c r="F1058" i="118"/>
  <c r="B1069" i="118"/>
  <c r="C1057" i="118"/>
  <c r="B1062" i="118" s="1"/>
  <c r="B1063" i="118" s="1"/>
  <c r="C1062" i="118" s="1"/>
  <c r="C1063" i="118" s="1"/>
  <c r="D1062" i="118" s="1"/>
  <c r="D1063" i="118" s="1"/>
  <c r="E1062" i="118" s="1"/>
  <c r="E1063" i="118" s="1"/>
  <c r="F1062" i="118" s="1"/>
  <c r="F1063" i="118" s="1"/>
  <c r="G1062" i="118" s="1"/>
  <c r="G1063" i="118" s="1"/>
  <c r="H1062" i="118" s="1"/>
  <c r="H1063" i="118" s="1"/>
  <c r="G1057" i="118" s="1"/>
  <c r="I1057" i="118" s="1"/>
  <c r="C1057" i="119"/>
  <c r="B1062" i="119" s="1"/>
  <c r="B1063" i="119" s="1"/>
  <c r="C1062" i="119" s="1"/>
  <c r="C1063" i="119" s="1"/>
  <c r="D1062" i="119" s="1"/>
  <c r="D1063" i="119" s="1"/>
  <c r="E1062" i="119" s="1"/>
  <c r="E1063" i="119" s="1"/>
  <c r="F1062" i="119" s="1"/>
  <c r="F1063" i="119" s="1"/>
  <c r="G1062" i="119" s="1"/>
  <c r="G1063" i="119" s="1"/>
  <c r="H1062" i="119" s="1"/>
  <c r="H1063" i="119" s="1"/>
  <c r="G1057" i="119" s="1"/>
  <c r="I1057" i="119" s="1"/>
  <c r="F1069" i="119" l="1"/>
  <c r="C1069" i="119"/>
  <c r="B1080" i="119"/>
  <c r="B1080" i="118"/>
  <c r="C1068" i="118"/>
  <c r="B1073" i="118" s="1"/>
  <c r="B1074" i="118" s="1"/>
  <c r="C1073" i="118" s="1"/>
  <c r="C1074" i="118" s="1"/>
  <c r="D1073" i="118" s="1"/>
  <c r="D1074" i="118" s="1"/>
  <c r="E1073" i="118" s="1"/>
  <c r="E1074" i="118" s="1"/>
  <c r="F1073" i="118" s="1"/>
  <c r="F1074" i="118" s="1"/>
  <c r="G1073" i="118" s="1"/>
  <c r="G1074" i="118" s="1"/>
  <c r="H1073" i="118" s="1"/>
  <c r="H1074" i="118" s="1"/>
  <c r="G1068" i="118" s="1"/>
  <c r="I1068" i="118" s="1"/>
  <c r="F1069" i="118"/>
  <c r="C1069" i="118"/>
  <c r="C1068" i="119"/>
  <c r="B1073" i="119" s="1"/>
  <c r="B1074" i="119" s="1"/>
  <c r="C1073" i="119" s="1"/>
  <c r="C1074" i="119" s="1"/>
  <c r="D1073" i="119" s="1"/>
  <c r="D1074" i="119" s="1"/>
  <c r="E1073" i="119" s="1"/>
  <c r="E1074" i="119" s="1"/>
  <c r="F1073" i="119" s="1"/>
  <c r="F1074" i="119" s="1"/>
  <c r="G1073" i="119" s="1"/>
  <c r="G1074" i="119" s="1"/>
  <c r="H1073" i="119" s="1"/>
  <c r="H1074" i="119" s="1"/>
  <c r="G1068" i="119" s="1"/>
  <c r="I1068" i="119" s="1"/>
  <c r="F1080" i="119" l="1"/>
  <c r="B1091" i="119"/>
  <c r="C1080" i="119"/>
  <c r="B1091" i="118"/>
  <c r="C1079" i="118"/>
  <c r="B1084" i="118" s="1"/>
  <c r="B1085" i="118" s="1"/>
  <c r="C1084" i="118" s="1"/>
  <c r="C1085" i="118" s="1"/>
  <c r="D1084" i="118" s="1"/>
  <c r="D1085" i="118" s="1"/>
  <c r="E1084" i="118" s="1"/>
  <c r="E1085" i="118" s="1"/>
  <c r="F1084" i="118" s="1"/>
  <c r="F1085" i="118" s="1"/>
  <c r="G1084" i="118" s="1"/>
  <c r="G1085" i="118" s="1"/>
  <c r="H1084" i="118" s="1"/>
  <c r="H1085" i="118" s="1"/>
  <c r="G1079" i="118" s="1"/>
  <c r="I1079" i="118" s="1"/>
  <c r="C1080" i="118"/>
  <c r="F1080" i="118"/>
  <c r="C1079" i="119"/>
  <c r="B1084" i="119" s="1"/>
  <c r="B1085" i="119" s="1"/>
  <c r="C1084" i="119" s="1"/>
  <c r="C1085" i="119" s="1"/>
  <c r="D1084" i="119" s="1"/>
  <c r="D1085" i="119" s="1"/>
  <c r="E1084" i="119" s="1"/>
  <c r="E1085" i="119" s="1"/>
  <c r="F1084" i="119" s="1"/>
  <c r="F1085" i="119" s="1"/>
  <c r="G1084" i="119" s="1"/>
  <c r="G1085" i="119" s="1"/>
  <c r="H1084" i="119" s="1"/>
  <c r="H1085" i="119" s="1"/>
  <c r="G1079" i="119" s="1"/>
  <c r="I1079" i="119" s="1"/>
  <c r="F1091" i="119" l="1"/>
  <c r="C1091" i="119"/>
  <c r="B1102" i="119"/>
  <c r="B1102" i="118"/>
  <c r="C1090" i="118"/>
  <c r="B1095" i="118" s="1"/>
  <c r="B1096" i="118" s="1"/>
  <c r="C1095" i="118" s="1"/>
  <c r="C1096" i="118" s="1"/>
  <c r="D1095" i="118" s="1"/>
  <c r="D1096" i="118" s="1"/>
  <c r="E1095" i="118" s="1"/>
  <c r="E1096" i="118" s="1"/>
  <c r="F1095" i="118" s="1"/>
  <c r="F1096" i="118" s="1"/>
  <c r="G1095" i="118" s="1"/>
  <c r="G1096" i="118" s="1"/>
  <c r="H1095" i="118" s="1"/>
  <c r="H1096" i="118" s="1"/>
  <c r="G1090" i="118" s="1"/>
  <c r="I1090" i="118" s="1"/>
  <c r="F1091" i="118"/>
  <c r="C1091" i="118"/>
  <c r="C1090" i="119"/>
  <c r="B1095" i="119" s="1"/>
  <c r="B1096" i="119" s="1"/>
  <c r="C1095" i="119" s="1"/>
  <c r="C1096" i="119" s="1"/>
  <c r="D1095" i="119" s="1"/>
  <c r="D1096" i="119" s="1"/>
  <c r="E1095" i="119" s="1"/>
  <c r="E1096" i="119" s="1"/>
  <c r="F1095" i="119" s="1"/>
  <c r="F1096" i="119" s="1"/>
  <c r="G1095" i="119" s="1"/>
  <c r="G1096" i="119" s="1"/>
  <c r="H1095" i="119" s="1"/>
  <c r="H1096" i="119" s="1"/>
  <c r="G1090" i="119" s="1"/>
  <c r="I1090" i="119" s="1"/>
  <c r="C1102" i="119" l="1"/>
  <c r="B1113" i="119"/>
  <c r="F1102" i="119"/>
  <c r="C1102" i="118"/>
  <c r="F1102" i="118"/>
  <c r="B1113" i="118"/>
  <c r="C1101" i="118"/>
  <c r="B1106" i="118" s="1"/>
  <c r="B1107" i="118" s="1"/>
  <c r="C1106" i="118" s="1"/>
  <c r="C1107" i="118" s="1"/>
  <c r="D1106" i="118" s="1"/>
  <c r="D1107" i="118" s="1"/>
  <c r="E1106" i="118" s="1"/>
  <c r="E1107" i="118" s="1"/>
  <c r="F1106" i="118" s="1"/>
  <c r="F1107" i="118" s="1"/>
  <c r="G1106" i="118" s="1"/>
  <c r="G1107" i="118" s="1"/>
  <c r="H1106" i="118" s="1"/>
  <c r="H1107" i="118" s="1"/>
  <c r="G1101" i="118" s="1"/>
  <c r="I1101" i="118" s="1"/>
  <c r="C1101" i="119"/>
  <c r="B1106" i="119" s="1"/>
  <c r="B1107" i="119" s="1"/>
  <c r="C1106" i="119" s="1"/>
  <c r="C1107" i="119" s="1"/>
  <c r="D1106" i="119" s="1"/>
  <c r="D1107" i="119" s="1"/>
  <c r="E1106" i="119" s="1"/>
  <c r="E1107" i="119" s="1"/>
  <c r="F1106" i="119" s="1"/>
  <c r="F1107" i="119" s="1"/>
  <c r="G1106" i="119" s="1"/>
  <c r="G1107" i="119" s="1"/>
  <c r="H1106" i="119" s="1"/>
  <c r="H1107" i="119" s="1"/>
  <c r="G1101" i="119" s="1"/>
  <c r="I1101" i="119" s="1"/>
  <c r="F1113" i="119" l="1"/>
  <c r="B1124" i="119"/>
  <c r="C1113" i="119"/>
  <c r="B1124" i="118"/>
  <c r="C1112" i="118"/>
  <c r="B1117" i="118" s="1"/>
  <c r="B1118" i="118" s="1"/>
  <c r="C1117" i="118" s="1"/>
  <c r="C1118" i="118" s="1"/>
  <c r="D1117" i="118" s="1"/>
  <c r="D1118" i="118" s="1"/>
  <c r="E1117" i="118" s="1"/>
  <c r="E1118" i="118" s="1"/>
  <c r="F1117" i="118" s="1"/>
  <c r="F1118" i="118" s="1"/>
  <c r="G1117" i="118" s="1"/>
  <c r="G1118" i="118" s="1"/>
  <c r="H1117" i="118" s="1"/>
  <c r="H1118" i="118" s="1"/>
  <c r="G1112" i="118" s="1"/>
  <c r="I1112" i="118" s="1"/>
  <c r="F1113" i="118"/>
  <c r="C1113" i="118"/>
  <c r="C1112" i="119"/>
  <c r="B1117" i="119" s="1"/>
  <c r="B1118" i="119" s="1"/>
  <c r="C1117" i="119" s="1"/>
  <c r="C1118" i="119" s="1"/>
  <c r="D1117" i="119" s="1"/>
  <c r="D1118" i="119" s="1"/>
  <c r="E1117" i="119" s="1"/>
  <c r="E1118" i="119" s="1"/>
  <c r="F1117" i="119" s="1"/>
  <c r="F1118" i="119" s="1"/>
  <c r="G1117" i="119" s="1"/>
  <c r="G1118" i="119" s="1"/>
  <c r="H1117" i="119" s="1"/>
  <c r="H1118" i="119" s="1"/>
  <c r="G1112" i="119" s="1"/>
  <c r="I1112" i="119" s="1"/>
  <c r="F1124" i="119" l="1"/>
  <c r="B1135" i="119"/>
  <c r="C1124" i="119"/>
  <c r="C1124" i="118"/>
  <c r="F1124" i="118"/>
  <c r="B1135" i="118"/>
  <c r="C1123" i="118"/>
  <c r="B1128" i="118" s="1"/>
  <c r="B1129" i="118" s="1"/>
  <c r="C1128" i="118" s="1"/>
  <c r="C1129" i="118" s="1"/>
  <c r="D1128" i="118" s="1"/>
  <c r="D1129" i="118" s="1"/>
  <c r="E1128" i="118" s="1"/>
  <c r="E1129" i="118" s="1"/>
  <c r="F1128" i="118" s="1"/>
  <c r="F1129" i="118" s="1"/>
  <c r="G1128" i="118" s="1"/>
  <c r="G1129" i="118" s="1"/>
  <c r="H1128" i="118" s="1"/>
  <c r="H1129" i="118" s="1"/>
  <c r="G1123" i="118" s="1"/>
  <c r="I1123" i="118" s="1"/>
  <c r="C1123" i="119"/>
  <c r="B1128" i="119" s="1"/>
  <c r="B1129" i="119" s="1"/>
  <c r="C1128" i="119" s="1"/>
  <c r="C1129" i="119" s="1"/>
  <c r="D1128" i="119" s="1"/>
  <c r="D1129" i="119" s="1"/>
  <c r="E1128" i="119" s="1"/>
  <c r="E1129" i="119" s="1"/>
  <c r="F1128" i="119" s="1"/>
  <c r="F1129" i="119" s="1"/>
  <c r="G1128" i="119" s="1"/>
  <c r="G1129" i="119" s="1"/>
  <c r="H1128" i="119" s="1"/>
  <c r="H1129" i="119" s="1"/>
  <c r="G1123" i="119" s="1"/>
  <c r="I1123" i="119" s="1"/>
  <c r="F1135" i="119" l="1"/>
  <c r="B1146" i="119"/>
  <c r="C1135" i="119"/>
  <c r="B1146" i="118"/>
  <c r="C1134" i="118"/>
  <c r="B1139" i="118" s="1"/>
  <c r="B1140" i="118" s="1"/>
  <c r="C1139" i="118" s="1"/>
  <c r="C1140" i="118" s="1"/>
  <c r="D1139" i="118" s="1"/>
  <c r="D1140" i="118" s="1"/>
  <c r="E1139" i="118" s="1"/>
  <c r="E1140" i="118" s="1"/>
  <c r="F1139" i="118" s="1"/>
  <c r="F1140" i="118" s="1"/>
  <c r="G1139" i="118" s="1"/>
  <c r="G1140" i="118" s="1"/>
  <c r="H1139" i="118" s="1"/>
  <c r="H1140" i="118" s="1"/>
  <c r="G1134" i="118" s="1"/>
  <c r="I1134" i="118" s="1"/>
  <c r="F1135" i="118"/>
  <c r="C1135" i="118"/>
  <c r="C1134" i="119"/>
  <c r="B1139" i="119" s="1"/>
  <c r="B1140" i="119" s="1"/>
  <c r="C1139" i="119" s="1"/>
  <c r="C1140" i="119" s="1"/>
  <c r="D1139" i="119" s="1"/>
  <c r="D1140" i="119" s="1"/>
  <c r="E1139" i="119" s="1"/>
  <c r="E1140" i="119" s="1"/>
  <c r="F1139" i="119" s="1"/>
  <c r="F1140" i="119" s="1"/>
  <c r="G1139" i="119" s="1"/>
  <c r="G1140" i="119" s="1"/>
  <c r="H1139" i="119" s="1"/>
  <c r="H1140" i="119" s="1"/>
  <c r="G1134" i="119" s="1"/>
  <c r="I1134" i="119" s="1"/>
  <c r="F1146" i="119" l="1"/>
  <c r="B1157" i="119"/>
  <c r="C1146" i="119"/>
  <c r="C1146" i="118"/>
  <c r="F1146" i="118"/>
  <c r="B1157" i="118"/>
  <c r="C1145" i="118"/>
  <c r="B1150" i="118" s="1"/>
  <c r="B1151" i="118" s="1"/>
  <c r="C1150" i="118" s="1"/>
  <c r="C1151" i="118" s="1"/>
  <c r="D1150" i="118" s="1"/>
  <c r="D1151" i="118" s="1"/>
  <c r="E1150" i="118" s="1"/>
  <c r="E1151" i="118" s="1"/>
  <c r="F1150" i="118" s="1"/>
  <c r="F1151" i="118" s="1"/>
  <c r="G1150" i="118" s="1"/>
  <c r="G1151" i="118" s="1"/>
  <c r="H1150" i="118" s="1"/>
  <c r="H1151" i="118" s="1"/>
  <c r="G1145" i="118" s="1"/>
  <c r="I1145" i="118" s="1"/>
  <c r="C1145" i="119"/>
  <c r="B1150" i="119" s="1"/>
  <c r="B1151" i="119" s="1"/>
  <c r="C1150" i="119" s="1"/>
  <c r="C1151" i="119" s="1"/>
  <c r="D1150" i="119" s="1"/>
  <c r="D1151" i="119" s="1"/>
  <c r="E1150" i="119" s="1"/>
  <c r="E1151" i="119" s="1"/>
  <c r="F1150" i="119" s="1"/>
  <c r="F1151" i="119" s="1"/>
  <c r="G1150" i="119" s="1"/>
  <c r="G1151" i="119" s="1"/>
  <c r="H1150" i="119" s="1"/>
  <c r="H1151" i="119" s="1"/>
  <c r="G1145" i="119" s="1"/>
  <c r="I1145" i="119" s="1"/>
  <c r="F1157" i="119" l="1"/>
  <c r="B1168" i="119"/>
  <c r="C1157" i="119"/>
  <c r="B1168" i="118"/>
  <c r="C1156" i="118"/>
  <c r="B1161" i="118" s="1"/>
  <c r="B1162" i="118" s="1"/>
  <c r="C1161" i="118" s="1"/>
  <c r="C1162" i="118" s="1"/>
  <c r="D1161" i="118" s="1"/>
  <c r="D1162" i="118" s="1"/>
  <c r="E1161" i="118" s="1"/>
  <c r="E1162" i="118" s="1"/>
  <c r="F1161" i="118" s="1"/>
  <c r="F1162" i="118" s="1"/>
  <c r="G1161" i="118" s="1"/>
  <c r="G1162" i="118" s="1"/>
  <c r="H1161" i="118" s="1"/>
  <c r="H1162" i="118" s="1"/>
  <c r="G1156" i="118" s="1"/>
  <c r="I1156" i="118" s="1"/>
  <c r="F1157" i="118"/>
  <c r="C1157" i="118"/>
  <c r="C1156" i="119"/>
  <c r="B1161" i="119" s="1"/>
  <c r="B1162" i="119" s="1"/>
  <c r="C1161" i="119" s="1"/>
  <c r="C1162" i="119" s="1"/>
  <c r="D1161" i="119" s="1"/>
  <c r="D1162" i="119" s="1"/>
  <c r="E1161" i="119" s="1"/>
  <c r="E1162" i="119" s="1"/>
  <c r="F1161" i="119" s="1"/>
  <c r="F1162" i="119" s="1"/>
  <c r="G1161" i="119" s="1"/>
  <c r="G1162" i="119" s="1"/>
  <c r="H1161" i="119" s="1"/>
  <c r="H1162" i="119" s="1"/>
  <c r="G1156" i="119" s="1"/>
  <c r="I1156" i="119" s="1"/>
  <c r="F1168" i="119" l="1"/>
  <c r="B1179" i="119"/>
  <c r="C1168" i="119"/>
  <c r="C1168" i="118"/>
  <c r="F1168" i="118"/>
  <c r="B1179" i="118"/>
  <c r="C1167" i="118"/>
  <c r="B1172" i="118" s="1"/>
  <c r="B1173" i="118" s="1"/>
  <c r="C1172" i="118" s="1"/>
  <c r="C1173" i="118" s="1"/>
  <c r="D1172" i="118" s="1"/>
  <c r="D1173" i="118" s="1"/>
  <c r="E1172" i="118" s="1"/>
  <c r="E1173" i="118" s="1"/>
  <c r="F1172" i="118" s="1"/>
  <c r="F1173" i="118" s="1"/>
  <c r="G1172" i="118" s="1"/>
  <c r="G1173" i="118" s="1"/>
  <c r="H1172" i="118" s="1"/>
  <c r="H1173" i="118" s="1"/>
  <c r="G1167" i="118" s="1"/>
  <c r="I1167" i="118" s="1"/>
  <c r="C1167" i="119"/>
  <c r="B1172" i="119" s="1"/>
  <c r="B1173" i="119" s="1"/>
  <c r="C1172" i="119" s="1"/>
  <c r="C1173" i="119" s="1"/>
  <c r="D1172" i="119" s="1"/>
  <c r="D1173" i="119" s="1"/>
  <c r="E1172" i="119" s="1"/>
  <c r="E1173" i="119" s="1"/>
  <c r="F1172" i="119" s="1"/>
  <c r="F1173" i="119" s="1"/>
  <c r="G1172" i="119" s="1"/>
  <c r="G1173" i="119" s="1"/>
  <c r="H1172" i="119" s="1"/>
  <c r="H1173" i="119" s="1"/>
  <c r="G1167" i="119" s="1"/>
  <c r="I1167" i="119" s="1"/>
  <c r="F1179" i="119" l="1"/>
  <c r="B1190" i="119"/>
  <c r="C1179" i="119"/>
  <c r="B1190" i="118"/>
  <c r="C1178" i="118"/>
  <c r="B1183" i="118" s="1"/>
  <c r="B1184" i="118" s="1"/>
  <c r="C1183" i="118" s="1"/>
  <c r="C1184" i="118" s="1"/>
  <c r="D1183" i="118" s="1"/>
  <c r="D1184" i="118" s="1"/>
  <c r="E1183" i="118" s="1"/>
  <c r="E1184" i="118" s="1"/>
  <c r="F1183" i="118" s="1"/>
  <c r="F1184" i="118" s="1"/>
  <c r="G1183" i="118" s="1"/>
  <c r="G1184" i="118" s="1"/>
  <c r="H1183" i="118" s="1"/>
  <c r="H1184" i="118" s="1"/>
  <c r="G1178" i="118" s="1"/>
  <c r="I1178" i="118" s="1"/>
  <c r="F1179" i="118"/>
  <c r="C1179" i="118"/>
  <c r="C1178" i="119"/>
  <c r="B1183" i="119" s="1"/>
  <c r="B1184" i="119" s="1"/>
  <c r="C1183" i="119" s="1"/>
  <c r="C1184" i="119" s="1"/>
  <c r="D1183" i="119" s="1"/>
  <c r="D1184" i="119" s="1"/>
  <c r="E1183" i="119" s="1"/>
  <c r="E1184" i="119" s="1"/>
  <c r="F1183" i="119" s="1"/>
  <c r="F1184" i="119" s="1"/>
  <c r="G1183" i="119" s="1"/>
  <c r="G1184" i="119" s="1"/>
  <c r="H1183" i="119" s="1"/>
  <c r="H1184" i="119" s="1"/>
  <c r="G1178" i="119" s="1"/>
  <c r="I1178" i="119" s="1"/>
  <c r="F1190" i="119" l="1"/>
  <c r="B1201" i="119"/>
  <c r="C1190" i="119"/>
  <c r="C1190" i="118"/>
  <c r="F1190" i="118"/>
  <c r="B1201" i="118"/>
  <c r="C1189" i="118"/>
  <c r="B1194" i="118" s="1"/>
  <c r="B1195" i="118" s="1"/>
  <c r="C1194" i="118" s="1"/>
  <c r="C1195" i="118" s="1"/>
  <c r="D1194" i="118" s="1"/>
  <c r="D1195" i="118" s="1"/>
  <c r="E1194" i="118" s="1"/>
  <c r="E1195" i="118" s="1"/>
  <c r="F1194" i="118" s="1"/>
  <c r="F1195" i="118" s="1"/>
  <c r="G1194" i="118" s="1"/>
  <c r="G1195" i="118" s="1"/>
  <c r="H1194" i="118" s="1"/>
  <c r="H1195" i="118" s="1"/>
  <c r="G1189" i="118" s="1"/>
  <c r="I1189" i="118" s="1"/>
  <c r="C1189" i="119"/>
  <c r="B1194" i="119" s="1"/>
  <c r="B1195" i="119" s="1"/>
  <c r="C1194" i="119" s="1"/>
  <c r="C1195" i="119" s="1"/>
  <c r="D1194" i="119" s="1"/>
  <c r="D1195" i="119" s="1"/>
  <c r="E1194" i="119" s="1"/>
  <c r="E1195" i="119" s="1"/>
  <c r="F1194" i="119" s="1"/>
  <c r="F1195" i="119" s="1"/>
  <c r="G1194" i="119" s="1"/>
  <c r="G1195" i="119" s="1"/>
  <c r="H1194" i="119" s="1"/>
  <c r="H1195" i="119" s="1"/>
  <c r="G1189" i="119" s="1"/>
  <c r="I1189" i="119" s="1"/>
  <c r="C1201" i="119" l="1"/>
  <c r="F1201" i="119"/>
  <c r="C1201" i="118"/>
  <c r="F1201" i="118"/>
  <c r="C1200" i="118"/>
  <c r="B1205" i="118" s="1"/>
  <c r="B1206" i="118" s="1"/>
  <c r="C1205" i="118" s="1"/>
  <c r="C1206" i="118" s="1"/>
  <c r="D1205" i="118" s="1"/>
  <c r="D1206" i="118" s="1"/>
  <c r="E1205" i="118" s="1"/>
  <c r="E1206" i="118" s="1"/>
  <c r="F1205" i="118" s="1"/>
  <c r="F1206" i="118" s="1"/>
  <c r="G1205" i="118" s="1"/>
  <c r="G1206" i="118" s="1"/>
  <c r="H1205" i="118" s="1"/>
  <c r="H1206" i="118" s="1"/>
  <c r="G1200" i="118" s="1"/>
  <c r="I1200" i="118" s="1"/>
  <c r="C1200" i="119"/>
  <c r="B1205" i="119" s="1"/>
  <c r="B1206" i="119" s="1"/>
  <c r="C1205" i="119" s="1"/>
  <c r="C1206" i="119" s="1"/>
  <c r="D1205" i="119" s="1"/>
  <c r="D1206" i="119" s="1"/>
  <c r="E1205" i="119" s="1"/>
  <c r="E1206" i="119" s="1"/>
  <c r="F1205" i="119" s="1"/>
  <c r="F1206" i="119" s="1"/>
  <c r="G1205" i="119" s="1"/>
  <c r="G1206" i="119" s="1"/>
  <c r="H1205" i="119" s="1"/>
  <c r="H1206" i="119" s="1"/>
  <c r="G1200" i="119" s="1"/>
  <c r="I1200" i="119" s="1"/>
</calcChain>
</file>

<file path=xl/comments1.xml><?xml version="1.0" encoding="utf-8"?>
<comments xmlns="http://schemas.openxmlformats.org/spreadsheetml/2006/main">
  <authors>
    <author>Демонстрационная версия</author>
  </authors>
  <commentList>
    <comment ref="A1" authorId="0" shapeId="0">
      <text>
        <r>
          <rPr>
            <sz val="9"/>
            <color indexed="81"/>
            <rFont val="Tahoma"/>
            <family val="2"/>
            <charset val="204"/>
          </rPr>
          <t>В двох перших рядках ввести організації, що проводять змагання</t>
        </r>
      </text>
    </comment>
    <comment ref="M1" authorId="0" shapeId="0">
      <text>
        <r>
          <rPr>
            <sz val="10"/>
            <color indexed="81"/>
            <rFont val="Tahoma"/>
            <family val="2"/>
            <charset val="204"/>
          </rPr>
          <t>Введіть дату проведення змагань на відповідній дистанції</t>
        </r>
      </text>
    </comment>
    <comment ref="N1" authorId="0" shapeId="0">
      <text>
        <r>
          <rPr>
            <sz val="10"/>
            <color indexed="81"/>
            <rFont val="Tahoma"/>
            <family val="2"/>
            <charset val="204"/>
          </rPr>
          <t>Введіть назву особистої смуги перешкод</t>
        </r>
      </text>
    </comment>
    <comment ref="N2" authorId="0" shapeId="0">
      <text>
        <r>
          <rPr>
            <sz val="10"/>
            <color indexed="81"/>
            <rFont val="Tahoma"/>
            <family val="2"/>
            <charset val="204"/>
          </rPr>
          <t>Введіть назву смуги перешкод зв'язок</t>
        </r>
      </text>
    </comment>
    <comment ref="N3" authorId="0" shapeId="0">
      <text>
        <r>
          <rPr>
            <sz val="10"/>
            <color indexed="81"/>
            <rFont val="Tahoma"/>
            <family val="2"/>
            <charset val="204"/>
          </rPr>
          <t>Введіть назву командної смуги перешкод</t>
        </r>
      </text>
    </comment>
    <comment ref="N4" authorId="0" shapeId="0">
      <text>
        <r>
          <rPr>
            <sz val="10"/>
            <color indexed="81"/>
            <rFont val="Tahoma"/>
            <family val="2"/>
            <charset val="204"/>
          </rPr>
          <t>Введіть назву дистанції рятувальних робіт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5" authorId="0" shapeId="0">
      <text>
        <r>
          <rPr>
            <sz val="10"/>
            <color indexed="81"/>
            <rFont val="Tahoma"/>
            <family val="2"/>
            <charset val="204"/>
          </rPr>
          <t>Введіть назву дистанції крос-походу</t>
        </r>
      </text>
    </comment>
    <comment ref="N8" authorId="0" shapeId="0">
      <text>
        <r>
          <rPr>
            <sz val="10"/>
            <color indexed="81"/>
            <rFont val="Tahoma"/>
            <family val="2"/>
            <charset val="204"/>
          </rPr>
          <t>Якщо результат дистанції зв'язок не залежить від статі, а від різних дистанцій, то назву статі потрібно замінити на назву дистанцій (маршрутів)</t>
        </r>
      </text>
    </comment>
  </commentList>
</comments>
</file>

<file path=xl/comments2.xml><?xml version="1.0" encoding="utf-8"?>
<comments xmlns="http://schemas.openxmlformats.org/spreadsheetml/2006/main">
  <authors>
    <author>Демонстрационная версия</author>
  </authors>
  <commentList>
    <comment ref="U10" authorId="0" shapeId="0">
      <text>
        <r>
          <rPr>
            <sz val="11"/>
            <color indexed="81"/>
            <rFont val="Tahoma"/>
            <family val="2"/>
            <charset val="204"/>
          </rPr>
          <t>4+2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10" authorId="0" shapeId="0">
      <text>
        <r>
          <rPr>
            <sz val="11"/>
            <color indexed="81"/>
            <rFont val="Tahoma"/>
            <family val="2"/>
            <charset val="204"/>
          </rPr>
          <t>4+1</t>
        </r>
      </text>
    </comment>
    <comment ref="W10" authorId="0" shapeId="0">
      <text>
        <r>
          <rPr>
            <sz val="11"/>
            <color indexed="81"/>
            <rFont val="Tahoma"/>
            <family val="2"/>
            <charset val="204"/>
          </rPr>
          <t>3+1</t>
        </r>
      </text>
    </comment>
  </commentList>
</comments>
</file>

<file path=xl/comments3.xml><?xml version="1.0" encoding="utf-8"?>
<comments xmlns="http://schemas.openxmlformats.org/spreadsheetml/2006/main">
  <authors>
    <author>Демонстрационная версия</author>
  </authors>
  <commentList>
    <comment ref="E8" authorId="0" shapeId="0">
      <text>
        <r>
          <rPr>
            <sz val="11"/>
            <color indexed="81"/>
            <rFont val="Tahoma"/>
            <family val="2"/>
            <charset val="204"/>
          </rPr>
          <t>26 (4), 25 (5), 24 (6)</t>
        </r>
      </text>
    </comment>
    <comment ref="G8" authorId="0" shapeId="0">
      <text>
        <r>
          <rPr>
            <sz val="11"/>
            <color indexed="81"/>
            <rFont val="Tahoma"/>
            <family val="2"/>
            <charset val="204"/>
          </rPr>
          <t>21 (3-1Ж), 20 (2-1Ж), 19 (3-2Ж)</t>
        </r>
      </text>
    </comment>
  </commentList>
</comments>
</file>

<file path=xl/sharedStrings.xml><?xml version="1.0" encoding="utf-8"?>
<sst xmlns="http://schemas.openxmlformats.org/spreadsheetml/2006/main" count="4123" uniqueCount="309">
  <si>
    <t>№ п/п</t>
  </si>
  <si>
    <t>Команда</t>
  </si>
  <si>
    <t>місце</t>
  </si>
  <si>
    <t>Прізвище, ім'я</t>
  </si>
  <si>
    <t>розряд</t>
  </si>
  <si>
    <t>Сума штрафів</t>
  </si>
  <si>
    <t>Результат</t>
  </si>
  <si>
    <t>Місце</t>
  </si>
  <si>
    <t>Виконаний розряд</t>
  </si>
  <si>
    <t>ЗВЕДЕНИЙ ПРОТОКОЛ</t>
  </si>
  <si>
    <t xml:space="preserve">Регіон </t>
  </si>
  <si>
    <t>Тренер</t>
  </si>
  <si>
    <t>Регіон</t>
  </si>
  <si>
    <t>Відносний результат</t>
  </si>
  <si>
    <t>Стать</t>
  </si>
  <si>
    <t>чол</t>
  </si>
  <si>
    <t>жін</t>
  </si>
  <si>
    <t>бали за розряди</t>
  </si>
  <si>
    <t>№ команди</t>
  </si>
  <si>
    <t>№        п/п</t>
  </si>
  <si>
    <t>3-ю</t>
  </si>
  <si>
    <t>2-ю</t>
  </si>
  <si>
    <t>1-ю</t>
  </si>
  <si>
    <t>кмс</t>
  </si>
  <si>
    <t>мс</t>
  </si>
  <si>
    <t>команда</t>
  </si>
  <si>
    <t>Всього:</t>
  </si>
  <si>
    <t>№ учасника (команди)</t>
  </si>
  <si>
    <t>чоловічі</t>
  </si>
  <si>
    <t>змішані</t>
  </si>
  <si>
    <t>жіночі</t>
  </si>
  <si>
    <t>Розряд</t>
  </si>
  <si>
    <t>Рік народження</t>
  </si>
  <si>
    <t>командна</t>
  </si>
  <si>
    <t xml:space="preserve">Нормативи для виконання розрядів </t>
  </si>
  <si>
    <t xml:space="preserve">II розряд – до  </t>
  </si>
  <si>
    <t xml:space="preserve">I розряд – до  </t>
  </si>
  <si>
    <t xml:space="preserve">КМСУ – до  </t>
  </si>
  <si>
    <t>ранг</t>
  </si>
  <si>
    <t>кмсу</t>
  </si>
  <si>
    <t>Крос-похід</t>
  </si>
  <si>
    <t>№ учасників</t>
  </si>
  <si>
    <t>-</t>
  </si>
  <si>
    <t>Маркування команд</t>
  </si>
  <si>
    <t>крос-похід</t>
  </si>
  <si>
    <t>рятувальні роботи</t>
  </si>
  <si>
    <t>Зведений протокол мандатної комісії</t>
  </si>
  <si>
    <t>штрафний бал</t>
  </si>
  <si>
    <t>ЖУРБА</t>
  </si>
  <si>
    <t>ЄВГЕНІЙ  ЛЕОНІДОВИЧ</t>
  </si>
  <si>
    <t>______________________________________________</t>
  </si>
  <si>
    <t>МТС 0661750434</t>
  </si>
  <si>
    <t>Київстар 0675009027</t>
  </si>
  <si>
    <t>ICQ:   400764921</t>
  </si>
  <si>
    <t>Life 0933492151</t>
  </si>
  <si>
    <t xml:space="preserve">Skype:   evgenichz  </t>
  </si>
  <si>
    <t>Якщо у когось з тих, хто буде пробувати розібратися з протоколами, будуть будь-які питання з цього приводу, зауваження, пропозиції по вдосконаленню, буду радий поспілкуватися.</t>
  </si>
  <si>
    <t>НЕТ ПРЕДЕЛА СОВЕРШЕНСТВУ</t>
  </si>
  <si>
    <t>Жеребкування команд</t>
  </si>
  <si>
    <t>Іменна мандатна комісія</t>
  </si>
  <si>
    <t>ДЮСШ, УФК</t>
  </si>
  <si>
    <t>Голова мандатної комісії</t>
  </si>
  <si>
    <t>Трощенко В.О.</t>
  </si>
  <si>
    <t xml:space="preserve">Ранг змагань на дистанції - </t>
  </si>
  <si>
    <t>Зайняте місце</t>
  </si>
  <si>
    <t>Абсолютний результат</t>
  </si>
  <si>
    <t>Прізвище, ініціали тренера</t>
  </si>
  <si>
    <t>Штрафний час</t>
  </si>
  <si>
    <t>відсотки</t>
  </si>
  <si>
    <t>І</t>
  </si>
  <si>
    <t>ІІ</t>
  </si>
  <si>
    <t>ранг команди</t>
  </si>
  <si>
    <t>Володимирович</t>
  </si>
  <si>
    <t>КМСУ</t>
  </si>
  <si>
    <t>Олексійович</t>
  </si>
  <si>
    <t>МСУ</t>
  </si>
  <si>
    <t>Богданович</t>
  </si>
  <si>
    <t>Вікторович</t>
  </si>
  <si>
    <t>Григорович</t>
  </si>
  <si>
    <t>Розряди, звання</t>
  </si>
  <si>
    <t>Роздорожнюк А.В.</t>
  </si>
  <si>
    <t>Ранг команди</t>
  </si>
  <si>
    <t>e-mail: evgenich71@yandex.ua</t>
  </si>
  <si>
    <t>Рятувальні роботи</t>
  </si>
  <si>
    <t>ПРОТОКОЛ № 1-А</t>
  </si>
  <si>
    <t>№ учасника</t>
  </si>
  <si>
    <t>Козік В.О.</t>
  </si>
  <si>
    <t>ПРОТОКОЛ № 3-А</t>
  </si>
  <si>
    <t>Час на дистанції</t>
  </si>
  <si>
    <t>Спортивний суддя національної категорії</t>
  </si>
  <si>
    <t>ПРОТОКОЛ № 1-Б</t>
  </si>
  <si>
    <t>штр</t>
  </si>
  <si>
    <t>Іванович</t>
  </si>
  <si>
    <t>Ярославович</t>
  </si>
  <si>
    <t>зв'язки</t>
  </si>
  <si>
    <t>Штрафний       час</t>
  </si>
  <si>
    <t xml:space="preserve">III розряд – до  </t>
  </si>
  <si>
    <t>I юн. розряд – до</t>
  </si>
  <si>
    <t>II юн. розряд – до</t>
  </si>
  <si>
    <t>ЧОЛОВІЧІ</t>
  </si>
  <si>
    <t>ЖІНОЧІ</t>
  </si>
  <si>
    <t>1 результат команди</t>
  </si>
  <si>
    <t>2 результат команди</t>
  </si>
  <si>
    <t>3 результат команди</t>
  </si>
  <si>
    <t>4 результат команди</t>
  </si>
  <si>
    <t>5 результат команди</t>
  </si>
  <si>
    <t>6 результат команди</t>
  </si>
  <si>
    <t>1 жіночий результат</t>
  </si>
  <si>
    <t>2 жіночий результат</t>
  </si>
  <si>
    <t>5 заліковий результат</t>
  </si>
  <si>
    <t>6 заліковий результат</t>
  </si>
  <si>
    <t>4 заліковий результат</t>
  </si>
  <si>
    <t>ІІІ юн</t>
  </si>
  <si>
    <t>ІІ юн</t>
  </si>
  <si>
    <t>І юн</t>
  </si>
  <si>
    <t>ІІІ</t>
  </si>
  <si>
    <t>МСУ МК</t>
  </si>
  <si>
    <t>Змагання</t>
  </si>
  <si>
    <t>Місце проведення</t>
  </si>
  <si>
    <t>Термін проведення</t>
  </si>
  <si>
    <t>Дата</t>
  </si>
  <si>
    <t>Клас</t>
  </si>
  <si>
    <t>б/р</t>
  </si>
  <si>
    <t>Вид програми</t>
  </si>
  <si>
    <t>Дата проведення</t>
  </si>
  <si>
    <t>Спортивний суддя І категорії</t>
  </si>
  <si>
    <t>Спортивний суддя ІІ категорії</t>
  </si>
  <si>
    <t>ПРОТОКОЛ № 1-В</t>
  </si>
  <si>
    <t>для 4</t>
  </si>
  <si>
    <t>для 6</t>
  </si>
  <si>
    <t>для 5</t>
  </si>
  <si>
    <t>ПРОТОКОЛ № 2-Б</t>
  </si>
  <si>
    <t>ПРОТОКОЛ № 2-А</t>
  </si>
  <si>
    <t>I розряд – до</t>
  </si>
  <si>
    <t>ПРОТОКОЛ № 3-Б</t>
  </si>
  <si>
    <t>бали</t>
  </si>
  <si>
    <t>стартовий номер</t>
  </si>
  <si>
    <t xml:space="preserve">IІI розряд – до  </t>
  </si>
  <si>
    <t xml:space="preserve">I юн розряд – до  </t>
  </si>
  <si>
    <t xml:space="preserve">II юн розряд – до  </t>
  </si>
  <si>
    <r>
      <t xml:space="preserve">Хочу виразити подяку: </t>
    </r>
    <r>
      <rPr>
        <sz val="14"/>
        <color indexed="10"/>
        <rFont val="Calibri"/>
        <family val="2"/>
        <charset val="204"/>
        <scheme val="minor"/>
      </rPr>
      <t>Сидьку Дмитру Петровичу</t>
    </r>
    <r>
      <rPr>
        <sz val="14"/>
        <rFont val="Calibri"/>
        <family val="2"/>
        <charset val="204"/>
        <scheme val="minor"/>
      </rPr>
      <t xml:space="preserve">, керівнику гуртків Чернігівського обласного центру дитячого та юнацького туризму і екскурсій, на протоколах якого я розпочав вивчення програми Excel; </t>
    </r>
    <r>
      <rPr>
        <sz val="14"/>
        <color indexed="10"/>
        <rFont val="Calibri"/>
        <family val="2"/>
        <charset val="204"/>
        <scheme val="minor"/>
      </rPr>
      <t>Козіку Вадиму Олександровичу</t>
    </r>
    <r>
      <rPr>
        <sz val="14"/>
        <rFont val="Calibri"/>
        <family val="2"/>
        <charset val="204"/>
        <scheme val="minor"/>
      </rPr>
      <t xml:space="preserve">, методисту Хмельницького обласного центру туризму і краєзнавства учнівської молоді, на протоколах якого я зрозумів, що в програмі Excel можна не тільки множити та додавати, а й виконувати будь-яку кількість операцій, складність яких обмежується тільки власною уявою про можливості програми, та за серйозну якісну рецензію цих протоколів, знайдені помилки і неточності та за запропоновані удосконалення; </t>
    </r>
    <r>
      <rPr>
        <sz val="14"/>
        <color indexed="10"/>
        <rFont val="Calibri"/>
        <family val="2"/>
        <charset val="204"/>
        <scheme val="minor"/>
      </rPr>
      <t>Федорченко Ніні Іванівні</t>
    </r>
    <r>
      <rPr>
        <sz val="14"/>
        <rFont val="Calibri"/>
        <family val="2"/>
        <charset val="204"/>
        <scheme val="minor"/>
      </rPr>
      <t>, методисту МЦДЮТ м.Києва, за поради по покращенню протоколів та роботи з ними.</t>
    </r>
  </si>
  <si>
    <t>Жіночі результати</t>
  </si>
  <si>
    <t>Результат 6 спортсменів</t>
  </si>
  <si>
    <t>Результат 5 спортсменів</t>
  </si>
  <si>
    <t>Результат 4 спортсменів</t>
  </si>
  <si>
    <t>Відносний результат 6</t>
  </si>
  <si>
    <t>Відносний результат 5</t>
  </si>
  <si>
    <t>Відносний результат 4</t>
  </si>
  <si>
    <t>Подані протести</t>
  </si>
  <si>
    <t>Задоволені протести</t>
  </si>
  <si>
    <t>Відхилені протести</t>
  </si>
  <si>
    <t>Назва</t>
  </si>
  <si>
    <t>Особиста</t>
  </si>
  <si>
    <t>Стартовий протокол</t>
  </si>
  <si>
    <t>Стартовий №</t>
  </si>
  <si>
    <t>Старт команди</t>
  </si>
  <si>
    <t>Коло</t>
  </si>
  <si>
    <t>Стартовий номер</t>
  </si>
  <si>
    <t>I</t>
  </si>
  <si>
    <t>II</t>
  </si>
  <si>
    <t>III</t>
  </si>
  <si>
    <t>IV</t>
  </si>
  <si>
    <t>V</t>
  </si>
  <si>
    <t>Судді</t>
  </si>
  <si>
    <t>Клас дистанції</t>
  </si>
  <si>
    <t>По батькові</t>
  </si>
  <si>
    <t>К сп</t>
  </si>
  <si>
    <t>К зв</t>
  </si>
  <si>
    <t>К ос</t>
  </si>
  <si>
    <t>К рр</t>
  </si>
  <si>
    <t>К кп</t>
  </si>
  <si>
    <t>Крутопохила навісна переправа вниз</t>
  </si>
  <si>
    <t>Підйом по верт. перилах</t>
  </si>
  <si>
    <t>Рух  по жердинах</t>
  </si>
  <si>
    <t>Переправа по колоді через яр</t>
  </si>
  <si>
    <t>Траверс схилу</t>
  </si>
  <si>
    <t>Навісна переправа через яр</t>
  </si>
  <si>
    <t>Переправа по колоді через яр (судд.)</t>
  </si>
  <si>
    <t>Навісна переправа через яр з вузлом</t>
  </si>
  <si>
    <t>19 - 23 червня 2019 року</t>
  </si>
  <si>
    <t>Донецька обл., Лиманський р-н, с.Торське</t>
  </si>
  <si>
    <t>Кубок України серед юнаків з пішохідного туризму</t>
  </si>
  <si>
    <t>Український державний центр національно-патріотичного виховання, краєзнавства і туризму учнівської молоді</t>
  </si>
  <si>
    <t>Донецький обласний центр туризму та краєзнавства учнівської молоді</t>
  </si>
  <si>
    <t>Час роботи на швидкісному етапі</t>
  </si>
  <si>
    <t>Навісна п-ва ч-з яр (судд.)</t>
  </si>
  <si>
    <t>Підйом по схилу</t>
  </si>
  <si>
    <t>В'язання вузлів</t>
  </si>
  <si>
    <t>П-ва по мотузці з пер. ч-з яр</t>
  </si>
  <si>
    <t>Підйом по верт. пер. + крут. п-ва</t>
  </si>
  <si>
    <t>Орієнтування</t>
  </si>
  <si>
    <t>особиста (крос)</t>
  </si>
  <si>
    <t>Навісна п-ва через яр</t>
  </si>
  <si>
    <t>П-ва по колоді через яр</t>
  </si>
  <si>
    <t>Підйом + спуск по схилу</t>
  </si>
  <si>
    <t>місця КПО</t>
  </si>
  <si>
    <t>місця КП</t>
  </si>
  <si>
    <t>жереб</t>
  </si>
  <si>
    <t>1. Виділити В10 до К257</t>
  </si>
  <si>
    <t>2. Дані/Сортування за стовбчиком С "від А до Я"</t>
  </si>
  <si>
    <t>4. Виділити В10 до К всі рядки, що залишились.</t>
  </si>
  <si>
    <t>5. Дані/Сортування: 1-а умова за стовбчиком С "від Я до А", 2-а умова за стовбчиком К за зростанням, 3-я умова за стовбчиком І за зростанням</t>
  </si>
  <si>
    <t>1. Виділити В270 до К517</t>
  </si>
  <si>
    <t>4. Виділити В270 до К всі рядки, що залишились.</t>
  </si>
  <si>
    <t>6. Виділити усі нижні рядки червоного кольору. ПКМ на номері рядка / сховати</t>
  </si>
  <si>
    <t>3. Виділити усі нижні рядки сірого кольору. Права кнопка миші (ПКМ) на номері рядка / сховати</t>
  </si>
  <si>
    <t>ЕТАПИ</t>
  </si>
  <si>
    <t>∑</t>
  </si>
  <si>
    <t>штрафний час</t>
  </si>
  <si>
    <t>результат</t>
  </si>
  <si>
    <t>ПЗЧ1 = 25:00</t>
  </si>
  <si>
    <t>сума штрафу</t>
  </si>
  <si>
    <t>час роботи</t>
  </si>
  <si>
    <t>При зміні ПЗЧ чи ЗЧ відредагувати клітинки AR2, AV2, AY2</t>
  </si>
  <si>
    <t>Стартові номери на СП і КП (командний) автоматично підтягуються з відповідних протоколів після того, як на відповідній дистанції будуть розставлені місця команд.</t>
  </si>
  <si>
    <t xml:space="preserve">старт </t>
  </si>
  <si>
    <t>фініш</t>
  </si>
  <si>
    <t>Учасник</t>
  </si>
  <si>
    <t>ОЧ</t>
  </si>
  <si>
    <t>КЧ</t>
  </si>
  <si>
    <t>Етапи</t>
  </si>
  <si>
    <t>Результат бали</t>
  </si>
  <si>
    <t>ЗЧ</t>
  </si>
  <si>
    <t>Час старту</t>
  </si>
  <si>
    <t>старт першої команди</t>
  </si>
  <si>
    <t>Час  фінішу</t>
  </si>
  <si>
    <t>Час роботи</t>
  </si>
  <si>
    <t>стартовий інтервал</t>
  </si>
  <si>
    <t>Штраф</t>
  </si>
  <si>
    <t>перехід між етапами</t>
  </si>
  <si>
    <t>Підпис судді етапу</t>
  </si>
  <si>
    <t>старт - ет 1</t>
  </si>
  <si>
    <t>ет 1 -ет 2</t>
  </si>
  <si>
    <t>ет 2 -ет 3</t>
  </si>
  <si>
    <t>ет 3 -ет 4</t>
  </si>
  <si>
    <t>ет 4 -ет 5</t>
  </si>
  <si>
    <t>ет 5- ет 6</t>
  </si>
  <si>
    <t>ет 6 - ет 7</t>
  </si>
  <si>
    <t>ет 7 - фініш</t>
  </si>
  <si>
    <t>Загальний результат</t>
  </si>
  <si>
    <t xml:space="preserve">Щербина Олексій </t>
  </si>
  <si>
    <t>Яланський Ігор</t>
  </si>
  <si>
    <t>Ємець Єлизавета</t>
  </si>
  <si>
    <t>Зібірова Олександра</t>
  </si>
  <si>
    <t xml:space="preserve">Ігнатенко Михайло </t>
  </si>
  <si>
    <t>Ковратенко Артем</t>
  </si>
  <si>
    <t>рік народження</t>
  </si>
  <si>
    <t>« Освіторіум»</t>
  </si>
  <si>
    <t>Дніпропетровська обл</t>
  </si>
  <si>
    <t>В.І. Григоренко</t>
  </si>
  <si>
    <t>Буряк Віталій</t>
  </si>
  <si>
    <t>Штейнерт Дар'я</t>
  </si>
  <si>
    <t>Миронов Олексій</t>
  </si>
  <si>
    <t>Потримай Назар</t>
  </si>
  <si>
    <t>Коровяковський Денис</t>
  </si>
  <si>
    <t>Тютюник Олександра</t>
  </si>
  <si>
    <t>Дядюра Єлизавета Особисто</t>
  </si>
  <si>
    <t>Вертикаль ЦДЮТ</t>
  </si>
  <si>
    <t>Донецька обл</t>
  </si>
  <si>
    <t>О.М. Мирний</t>
  </si>
  <si>
    <t>Шейгус Марк</t>
  </si>
  <si>
    <t>Мадудін Нікіта</t>
  </si>
  <si>
    <t>Влезька Аріна</t>
  </si>
  <si>
    <t>Доля Анастасія</t>
  </si>
  <si>
    <t>Буляткін Артем</t>
  </si>
  <si>
    <t>Гордієнко Артем</t>
  </si>
  <si>
    <t>КЗ " Центр туризму" ЗОР</t>
  </si>
  <si>
    <t>Запорізька обл</t>
  </si>
  <si>
    <t>С.Я. Бебешко</t>
  </si>
  <si>
    <t>Головний суддя, СС1К</t>
  </si>
  <si>
    <t>Головний секретар, СС2К</t>
  </si>
  <si>
    <t>Нестерова Н.Г.</t>
  </si>
  <si>
    <t>Колісник Г.В.</t>
  </si>
  <si>
    <t>Вязання вузлів</t>
  </si>
  <si>
    <t>1А</t>
  </si>
  <si>
    <t>4А</t>
  </si>
  <si>
    <t>1Б</t>
  </si>
  <si>
    <t>2А</t>
  </si>
  <si>
    <t>2Б</t>
  </si>
  <si>
    <t>3А</t>
  </si>
  <si>
    <t>3Б</t>
  </si>
  <si>
    <t>4Б</t>
  </si>
  <si>
    <t>5А</t>
  </si>
  <si>
    <t>5Б</t>
  </si>
  <si>
    <t>6А</t>
  </si>
  <si>
    <t>6Б</t>
  </si>
  <si>
    <t>7А</t>
  </si>
  <si>
    <t>7Б</t>
  </si>
  <si>
    <t>8А</t>
  </si>
  <si>
    <t>8Б</t>
  </si>
  <si>
    <t>9А</t>
  </si>
  <si>
    <t>9Б</t>
  </si>
  <si>
    <t>10А</t>
  </si>
  <si>
    <t>учасник</t>
  </si>
  <si>
    <r>
      <t>В</t>
    </r>
    <r>
      <rPr>
        <b/>
        <sz val="10"/>
        <rFont val="Calibri"/>
        <family val="2"/>
        <charset val="204"/>
      </rPr>
      <t>'язання вузлів</t>
    </r>
  </si>
  <si>
    <t>Підйом по верт.пер.+крут перепр</t>
  </si>
  <si>
    <t>Чоловічі результати</t>
  </si>
  <si>
    <t>Крутопохила</t>
  </si>
  <si>
    <t>Паралельки</t>
  </si>
  <si>
    <t>Штрафні бали за первищення ОЧ</t>
  </si>
  <si>
    <t>Старотовий номер</t>
  </si>
  <si>
    <t>ПЗЧ2 = 25:00</t>
  </si>
  <si>
    <t>ПЗЧ3 = 25:00</t>
  </si>
  <si>
    <t xml:space="preserve"> особиста дистанція "Крос-похід"</t>
  </si>
  <si>
    <t>командна дистанція "Смуга перешкод"</t>
  </si>
  <si>
    <t xml:space="preserve"> командна дистанція "Крос-похід"</t>
  </si>
  <si>
    <t>Блок 1</t>
  </si>
  <si>
    <t>Блок 2</t>
  </si>
  <si>
    <t>Блок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</si>
</sst>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&quot;р.&quot;_-;\-* #,##0.00&quot;р.&quot;_-;_-* &quot;-&quot;??&quot;р.&quot;_-;_-@_-"/>
    <numFmt numFmtId="165" formatCode="0.0"/>
    <numFmt numFmtId="166" formatCode="0.0%"/>
    <numFmt numFmtId="167" formatCode="dd\.mm\.yyyy;@"/>
    <numFmt numFmtId="168" formatCode="_-* #,##0.00_р_._-;\-* #,##0.00_р_._-;_-* &quot;-&quot;??_р_._-;_-@_-"/>
    <numFmt numFmtId="169" formatCode="[$-FC22]d\ mmmm\ yyyy&quot; р.&quot;;@"/>
    <numFmt numFmtId="170" formatCode="yyyy"/>
    <numFmt numFmtId="171" formatCode="[$-419]General"/>
    <numFmt numFmtId="172" formatCode="[$-419]h&quot;:&quot;mm"/>
    <numFmt numFmtId="173" formatCode="[$-419]mm&quot;:&quot;ss"/>
  </numFmts>
  <fonts count="9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Arial Black"/>
      <family val="2"/>
      <charset val="204"/>
    </font>
    <font>
      <b/>
      <i/>
      <sz val="110"/>
      <name val="Arial Cyr"/>
      <charset val="204"/>
    </font>
    <font>
      <b/>
      <i/>
      <sz val="20"/>
      <name val="Arial Cyr"/>
      <charset val="204"/>
    </font>
    <font>
      <sz val="16"/>
      <name val="Times New Roman"/>
      <family val="1"/>
      <charset val="204"/>
    </font>
    <font>
      <sz val="10"/>
      <name val="Arial Cyr"/>
      <family val="2"/>
      <charset val="204"/>
    </font>
    <font>
      <b/>
      <sz val="2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1"/>
      <name val="Tahoma"/>
      <family val="2"/>
      <charset val="204"/>
    </font>
    <font>
      <b/>
      <i/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color indexed="20"/>
      <name val="Calibri"/>
      <family val="2"/>
      <charset val="204"/>
      <scheme val="minor"/>
    </font>
    <font>
      <b/>
      <sz val="10"/>
      <color indexed="54"/>
      <name val="Calibri"/>
      <family val="2"/>
      <charset val="204"/>
      <scheme val="minor"/>
    </font>
    <font>
      <b/>
      <sz val="10"/>
      <color indexed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indexed="57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indexed="20"/>
      <name val="Calibri"/>
      <family val="2"/>
      <charset val="204"/>
      <scheme val="minor"/>
    </font>
    <font>
      <b/>
      <sz val="14"/>
      <color indexed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indexed="57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22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color indexed="1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20"/>
      <name val="Arial Cyr"/>
      <charset val="204"/>
    </font>
    <font>
      <i/>
      <sz val="14"/>
      <name val="Arial Cyr"/>
      <charset val="204"/>
    </font>
    <font>
      <sz val="18"/>
      <name val="Arial Cyr"/>
      <charset val="204"/>
    </font>
    <font>
      <b/>
      <u/>
      <sz val="14"/>
      <name val="Arial Cyr"/>
      <charset val="204"/>
    </font>
    <font>
      <b/>
      <u/>
      <sz val="12"/>
      <name val="Times New Roman"/>
      <family val="1"/>
      <charset val="204"/>
    </font>
    <font>
      <sz val="10"/>
      <color theme="1"/>
      <name val="Arial Cyr"/>
      <charset val="204"/>
    </font>
    <font>
      <sz val="14"/>
      <color theme="1"/>
      <name val="Arial Cyr"/>
      <charset val="204"/>
    </font>
    <font>
      <sz val="20"/>
      <color theme="1"/>
      <name val="Arial Cyr"/>
      <charset val="204"/>
    </font>
    <font>
      <b/>
      <sz val="20"/>
      <color theme="1"/>
      <name val="Arial Cyr"/>
      <charset val="204"/>
    </font>
    <font>
      <b/>
      <sz val="24"/>
      <color theme="1"/>
      <name val="Arial Cyr"/>
      <charset val="204"/>
    </font>
    <font>
      <sz val="11"/>
      <color theme="1"/>
      <name val="Arial Cyr"/>
      <charset val="204"/>
    </font>
    <font>
      <b/>
      <sz val="16"/>
      <color theme="1"/>
      <name val="Arial Cyr"/>
      <charset val="204"/>
    </font>
    <font>
      <sz val="16"/>
      <color theme="1"/>
      <name val="Arial Cyr"/>
      <charset val="204"/>
    </font>
    <font>
      <b/>
      <sz val="11"/>
      <color theme="1"/>
      <name val="Arial Cyr"/>
      <charset val="204"/>
    </font>
    <font>
      <b/>
      <sz val="22"/>
      <color theme="1"/>
      <name val="Arial Cyr"/>
      <charset val="204"/>
    </font>
    <font>
      <b/>
      <sz val="14"/>
      <color theme="1"/>
      <name val="Arial Cyr"/>
      <charset val="204"/>
    </font>
    <font>
      <sz val="10"/>
      <color theme="1"/>
      <name val="Arial"/>
      <family val="2"/>
      <charset val="204"/>
    </font>
    <font>
      <b/>
      <sz val="10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CCCC"/>
        <bgColor rgb="FF33CCCC"/>
      </patternFill>
    </fill>
    <fill>
      <patternFill patternType="solid">
        <fgColor theme="2" tint="-0.49998474074526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/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>
      <alignment horizontal="center" vertical="center" wrapText="1"/>
    </xf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5" fillId="0" borderId="0">
      <alignment horizontal="center" vertical="center" wrapText="1"/>
    </xf>
    <xf numFmtId="9" fontId="5" fillId="0" borderId="0" applyFont="0" applyFill="0" applyBorder="0" applyAlignment="0" applyProtection="0"/>
    <xf numFmtId="0" fontId="23" fillId="0" borderId="0">
      <alignment horizontal="center" vertical="center" wrapText="1"/>
    </xf>
    <xf numFmtId="0" fontId="5" fillId="0" borderId="0"/>
    <xf numFmtId="168" fontId="5" fillId="0" borderId="0" applyFont="0" applyFill="0" applyBorder="0" applyAlignment="0" applyProtection="0"/>
    <xf numFmtId="0" fontId="5" fillId="0" borderId="0"/>
    <xf numFmtId="0" fontId="3" fillId="0" borderId="0"/>
  </cellStyleXfs>
  <cellXfs count="748">
    <xf numFmtId="0" fontId="0" fillId="0" borderId="0" xfId="0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0" xfId="0" applyFont="1" applyAlignment="1"/>
    <xf numFmtId="0" fontId="0" fillId="0" borderId="0" xfId="0" applyBorder="1">
      <alignment horizontal="center" vertical="center" wrapText="1"/>
    </xf>
    <xf numFmtId="0" fontId="11" fillId="0" borderId="0" xfId="0" applyFont="1" applyAlignment="1" applyProtection="1">
      <protection hidden="1"/>
    </xf>
    <xf numFmtId="0" fontId="6" fillId="5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0" borderId="0" xfId="2" applyFont="1" applyAlignment="1"/>
    <xf numFmtId="49" fontId="8" fillId="0" borderId="1" xfId="2" applyNumberFormat="1" applyFont="1" applyBorder="1" applyAlignment="1">
      <alignment horizontal="center" textRotation="90" wrapText="1"/>
    </xf>
    <xf numFmtId="0" fontId="14" fillId="0" borderId="0" xfId="2" applyFont="1" applyBorder="1" applyAlignment="1">
      <alignment horizontal="center" vertical="center" wrapText="1"/>
    </xf>
    <xf numFmtId="0" fontId="6" fillId="0" borderId="0" xfId="0" applyFont="1" applyAlignment="1" applyProtection="1">
      <alignment vertical="center"/>
      <protection hidden="1"/>
    </xf>
    <xf numFmtId="0" fontId="13" fillId="0" borderId="6" xfId="0" applyFont="1" applyBorder="1">
      <alignment horizontal="center" vertical="center" wrapText="1"/>
    </xf>
    <xf numFmtId="0" fontId="13" fillId="0" borderId="7" xfId="0" applyFont="1" applyBorder="1">
      <alignment horizontal="center" vertical="center" wrapText="1"/>
    </xf>
    <xf numFmtId="0" fontId="13" fillId="0" borderId="8" xfId="0" applyFont="1" applyBorder="1">
      <alignment horizontal="center" vertical="center" wrapText="1"/>
    </xf>
    <xf numFmtId="9" fontId="0" fillId="0" borderId="0" xfId="3" applyFont="1" applyAlignment="1">
      <alignment horizontal="center" vertical="center" wrapText="1"/>
    </xf>
    <xf numFmtId="0" fontId="10" fillId="0" borderId="0" xfId="0" applyFont="1" applyBorder="1" applyAlignment="1" applyProtection="1">
      <alignment vertical="center"/>
      <protection locked="0" hidden="1"/>
    </xf>
    <xf numFmtId="0" fontId="11" fillId="16" borderId="0" xfId="0" applyFont="1" applyFill="1" applyAlignment="1" applyProtection="1">
      <protection hidden="1"/>
    </xf>
    <xf numFmtId="0" fontId="14" fillId="3" borderId="1" xfId="2" applyFont="1" applyFill="1" applyBorder="1" applyAlignment="1">
      <alignment horizontal="center" vertical="center" wrapText="1"/>
    </xf>
    <xf numFmtId="0" fontId="14" fillId="0" borderId="0" xfId="0" applyFont="1" applyProtection="1">
      <alignment horizontal="center" vertical="center" wrapText="1"/>
      <protection hidden="1"/>
    </xf>
    <xf numFmtId="0" fontId="6" fillId="0" borderId="0" xfId="0" applyFont="1">
      <alignment horizontal="center" vertical="center" wrapText="1"/>
    </xf>
    <xf numFmtId="0" fontId="6" fillId="0" borderId="0" xfId="0" applyFont="1" applyAlignment="1" applyProtection="1">
      <alignment vertical="center" wrapText="1"/>
      <protection hidden="1"/>
    </xf>
    <xf numFmtId="0" fontId="9" fillId="0" borderId="0" xfId="2" applyFont="1" applyAlignment="1"/>
    <xf numFmtId="0" fontId="6" fillId="0" borderId="0" xfId="0" applyFont="1" applyAlignment="1" applyProtection="1">
      <protection hidden="1"/>
    </xf>
    <xf numFmtId="0" fontId="8" fillId="8" borderId="1" xfId="2" applyFont="1" applyFill="1" applyBorder="1" applyAlignment="1">
      <alignment horizontal="center" vertical="center" wrapText="1"/>
    </xf>
    <xf numFmtId="9" fontId="10" fillId="0" borderId="0" xfId="0" applyNumberFormat="1" applyFont="1" applyBorder="1" applyAlignment="1" applyProtection="1">
      <alignment vertical="center"/>
      <protection locked="0" hidden="1"/>
    </xf>
    <xf numFmtId="0" fontId="6" fillId="7" borderId="1" xfId="0" applyFont="1" applyFill="1" applyBorder="1" applyAlignment="1">
      <alignment horizontal="center" vertical="center" wrapText="1"/>
    </xf>
    <xf numFmtId="9" fontId="10" fillId="0" borderId="0" xfId="0" applyNumberFormat="1" applyFont="1" applyBorder="1" applyAlignment="1" applyProtection="1">
      <alignment horizontal="center" vertical="center"/>
      <protection locked="0" hidden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locked="0" hidden="1"/>
    </xf>
    <xf numFmtId="49" fontId="8" fillId="9" borderId="1" xfId="2" applyNumberFormat="1" applyFont="1" applyFill="1" applyBorder="1" applyAlignment="1">
      <alignment horizontal="center" vertical="center" textRotation="90" wrapText="1"/>
    </xf>
    <xf numFmtId="0" fontId="6" fillId="7" borderId="14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9" fontId="8" fillId="11" borderId="2" xfId="0" applyNumberFormat="1" applyFont="1" applyFill="1" applyBorder="1" applyAlignment="1" applyProtection="1">
      <alignment horizontal="center" vertical="center" wrapText="1"/>
      <protection hidden="1"/>
    </xf>
    <xf numFmtId="49" fontId="8" fillId="11" borderId="1" xfId="0" applyNumberFormat="1" applyFont="1" applyFill="1" applyBorder="1" applyAlignment="1" applyProtection="1">
      <alignment horizontal="center" textRotation="90" wrapText="1" shrinkToFit="1"/>
      <protection hidden="1"/>
    </xf>
    <xf numFmtId="49" fontId="8" fillId="3" borderId="1" xfId="0" applyNumberFormat="1" applyFont="1" applyFill="1" applyBorder="1" applyAlignment="1" applyProtection="1">
      <alignment horizontal="center" textRotation="90" wrapText="1"/>
      <protection hidden="1"/>
    </xf>
    <xf numFmtId="164" fontId="8" fillId="3" borderId="1" xfId="1" applyFont="1" applyFill="1" applyBorder="1" applyAlignment="1" applyProtection="1">
      <alignment horizontal="center" textRotation="90" wrapText="1"/>
      <protection hidden="1"/>
    </xf>
    <xf numFmtId="49" fontId="9" fillId="3" borderId="1" xfId="0" applyNumberFormat="1" applyFont="1" applyFill="1" applyBorder="1" applyAlignment="1" applyProtection="1">
      <alignment horizontal="center" textRotation="90" wrapText="1"/>
      <protection hidden="1"/>
    </xf>
    <xf numFmtId="0" fontId="14" fillId="16" borderId="1" xfId="0" applyFont="1" applyFill="1" applyBorder="1" applyAlignment="1" applyProtection="1">
      <alignment horizontal="center" vertical="center" wrapText="1"/>
      <protection hidden="1"/>
    </xf>
    <xf numFmtId="0" fontId="14" fillId="5" borderId="1" xfId="0" applyFont="1" applyFill="1" applyBorder="1" applyAlignment="1" applyProtection="1">
      <alignment horizontal="center" vertical="center" wrapText="1"/>
      <protection hidden="1"/>
    </xf>
    <xf numFmtId="0" fontId="14" fillId="16" borderId="1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9" fontId="10" fillId="0" borderId="0" xfId="0" applyNumberFormat="1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6" fillId="16" borderId="0" xfId="0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9" fontId="10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>
      <alignment horizontal="center" vertical="center" wrapText="1"/>
    </xf>
    <xf numFmtId="0" fontId="14" fillId="0" borderId="0" xfId="0" applyFont="1">
      <alignment horizontal="center" vertical="center" wrapText="1"/>
    </xf>
    <xf numFmtId="0" fontId="9" fillId="0" borderId="0" xfId="0" applyFont="1" applyAlignment="1" applyProtection="1">
      <protection hidden="1"/>
    </xf>
    <xf numFmtId="0" fontId="9" fillId="0" borderId="0" xfId="0" applyFo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1" fillId="25" borderId="0" xfId="0" applyFont="1" applyFill="1" applyAlignment="1" applyProtection="1">
      <alignment horizontal="center"/>
      <protection hidden="1"/>
    </xf>
    <xf numFmtId="0" fontId="18" fillId="25" borderId="0" xfId="0" applyFont="1" applyFill="1" applyAlignment="1" applyProtection="1">
      <alignment horizontal="center"/>
      <protection hidden="1"/>
    </xf>
    <xf numFmtId="0" fontId="6" fillId="25" borderId="0" xfId="0" applyFont="1" applyFill="1" applyAlignment="1" applyProtection="1">
      <alignment horizontal="center" vertical="center"/>
      <protection hidden="1"/>
    </xf>
    <xf numFmtId="0" fontId="14" fillId="25" borderId="0" xfId="0" applyFont="1" applyFill="1" applyProtection="1">
      <alignment horizontal="center" vertical="center" wrapText="1"/>
      <protection hidden="1"/>
    </xf>
    <xf numFmtId="0" fontId="9" fillId="25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25" borderId="0" xfId="2" applyFont="1" applyFill="1" applyAlignment="1">
      <alignment horizontal="center"/>
    </xf>
    <xf numFmtId="0" fontId="8" fillId="25" borderId="0" xfId="2" applyNumberFormat="1" applyFont="1" applyFill="1" applyBorder="1" applyAlignment="1">
      <alignment horizontal="center" vertical="center" wrapText="1"/>
    </xf>
    <xf numFmtId="0" fontId="6" fillId="0" borderId="0" xfId="2" applyFont="1" applyFill="1" applyAlignment="1"/>
    <xf numFmtId="0" fontId="14" fillId="3" borderId="1" xfId="2" applyFont="1" applyFill="1" applyBorder="1" applyAlignment="1">
      <alignment horizontal="center" vertical="center" shrinkToFit="1"/>
    </xf>
    <xf numFmtId="0" fontId="9" fillId="0" borderId="0" xfId="0" applyFont="1" applyBorder="1" applyAlignment="1" applyProtection="1">
      <protection hidden="1"/>
    </xf>
    <xf numFmtId="170" fontId="14" fillId="9" borderId="1" xfId="2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6" fillId="25" borderId="0" xfId="0" applyFont="1" applyFill="1" applyAlignment="1" applyProtection="1">
      <alignment vertical="center"/>
      <protection hidden="1"/>
    </xf>
    <xf numFmtId="0" fontId="6" fillId="25" borderId="0" xfId="0" applyFont="1" applyFill="1" applyAlignment="1" applyProtection="1">
      <alignment vertical="center" wrapText="1"/>
      <protection hidden="1"/>
    </xf>
    <xf numFmtId="0" fontId="9" fillId="25" borderId="0" xfId="0" applyFont="1" applyFill="1" applyAlignment="1" applyProtection="1">
      <alignment vertical="center" wrapText="1"/>
      <protection hidden="1"/>
    </xf>
    <xf numFmtId="0" fontId="9" fillId="25" borderId="0" xfId="0" applyFont="1" applyFill="1" applyAlignment="1" applyProtection="1">
      <alignment horizontal="center" vertical="center" wrapText="1"/>
      <protection hidden="1"/>
    </xf>
    <xf numFmtId="0" fontId="6" fillId="0" borderId="0" xfId="2" applyFont="1" applyFill="1" applyAlignment="1">
      <alignment wrapText="1"/>
    </xf>
    <xf numFmtId="0" fontId="6" fillId="0" borderId="0" xfId="0" applyFont="1" applyAlignment="1" applyProtection="1">
      <alignment horizontal="right" vertical="center"/>
      <protection hidden="1"/>
    </xf>
    <xf numFmtId="0" fontId="6" fillId="8" borderId="1" xfId="2" applyFont="1" applyFill="1" applyBorder="1" applyAlignment="1">
      <alignment horizontal="center" vertical="center" shrinkToFit="1"/>
    </xf>
    <xf numFmtId="0" fontId="6" fillId="5" borderId="1" xfId="2" applyFont="1" applyFill="1" applyBorder="1" applyAlignment="1">
      <alignment horizontal="center" vertical="center" shrinkToFit="1"/>
    </xf>
    <xf numFmtId="0" fontId="10" fillId="0" borderId="1" xfId="0" applyFont="1" applyBorder="1" applyAlignment="1" applyProtection="1">
      <alignment horizontal="center" vertical="center"/>
      <protection locked="0" hidden="1"/>
    </xf>
    <xf numFmtId="9" fontId="10" fillId="0" borderId="1" xfId="0" applyNumberFormat="1" applyFont="1" applyBorder="1" applyAlignment="1" applyProtection="1">
      <alignment vertical="center"/>
      <protection locked="0" hidden="1"/>
    </xf>
    <xf numFmtId="0" fontId="11" fillId="25" borderId="0" xfId="0" applyFont="1" applyFill="1" applyAlignment="1" applyProtection="1">
      <protection hidden="1"/>
    </xf>
    <xf numFmtId="0" fontId="6" fillId="25" borderId="0" xfId="2" applyFont="1" applyFill="1" applyAlignment="1"/>
    <xf numFmtId="0" fontId="8" fillId="25" borderId="0" xfId="2" applyNumberFormat="1" applyFont="1" applyFill="1" applyBorder="1" applyAlignment="1">
      <alignment horizontal="center" vertical="center" textRotation="90" wrapText="1"/>
    </xf>
    <xf numFmtId="0" fontId="6" fillId="8" borderId="18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shrinkToFit="1"/>
    </xf>
    <xf numFmtId="0" fontId="6" fillId="7" borderId="14" xfId="0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right" vertical="center"/>
      <protection locked="0" hidden="1"/>
    </xf>
    <xf numFmtId="0" fontId="16" fillId="0" borderId="0" xfId="0" applyFont="1" applyBorder="1" applyAlignment="1" applyProtection="1">
      <alignment horizontal="left" vertical="center"/>
      <protection locked="0" hidden="1"/>
    </xf>
    <xf numFmtId="0" fontId="16" fillId="0" borderId="0" xfId="0" applyFont="1" applyAlignment="1" applyProtection="1">
      <alignment horizontal="center"/>
      <protection hidden="1"/>
    </xf>
    <xf numFmtId="0" fontId="9" fillId="16" borderId="0" xfId="0" applyFont="1" applyFill="1">
      <alignment horizontal="center" vertical="center" wrapText="1"/>
    </xf>
    <xf numFmtId="0" fontId="16" fillId="11" borderId="15" xfId="0" applyFont="1" applyFill="1" applyBorder="1" applyAlignment="1">
      <alignment horizontal="center" vertical="center"/>
    </xf>
    <xf numFmtId="0" fontId="6" fillId="8" borderId="18" xfId="0" applyNumberFormat="1" applyFont="1" applyFill="1" applyBorder="1" applyAlignment="1">
      <alignment horizontal="center" vertical="center"/>
    </xf>
    <xf numFmtId="0" fontId="30" fillId="6" borderId="1" xfId="0" applyNumberFormat="1" applyFont="1" applyFill="1" applyBorder="1" applyAlignment="1">
      <alignment horizontal="center" vertical="center"/>
    </xf>
    <xf numFmtId="0" fontId="15" fillId="11" borderId="1" xfId="0" applyNumberFormat="1" applyFont="1" applyFill="1" applyBorder="1" applyAlignment="1">
      <alignment horizontal="center" vertical="center"/>
    </xf>
    <xf numFmtId="0" fontId="14" fillId="16" borderId="0" xfId="0" applyFont="1" applyFill="1" applyProtection="1">
      <alignment horizontal="center" vertical="center" wrapText="1"/>
      <protection hidden="1"/>
    </xf>
    <xf numFmtId="0" fontId="24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Alignment="1">
      <alignment horizontal="center" vertical="center"/>
    </xf>
    <xf numFmtId="0" fontId="11" fillId="25" borderId="0" xfId="0" applyFont="1" applyFill="1" applyAlignment="1"/>
    <xf numFmtId="0" fontId="6" fillId="25" borderId="0" xfId="0" applyFont="1" applyFill="1" applyAlignment="1">
      <alignment horizontal="center"/>
    </xf>
    <xf numFmtId="0" fontId="31" fillId="0" borderId="0" xfId="0" applyFont="1" applyBorder="1" applyAlignment="1"/>
    <xf numFmtId="0" fontId="32" fillId="0" borderId="0" xfId="0" applyFont="1" applyAlignment="1"/>
    <xf numFmtId="0" fontId="33" fillId="0" borderId="0" xfId="0" applyFont="1" applyAlignment="1"/>
    <xf numFmtId="0" fontId="32" fillId="0" borderId="0" xfId="0" applyFont="1" applyAlignment="1">
      <alignment horizontal="left"/>
    </xf>
    <xf numFmtId="0" fontId="27" fillId="0" borderId="0" xfId="0" applyFont="1">
      <alignment horizontal="center" vertical="center" wrapText="1"/>
    </xf>
    <xf numFmtId="0" fontId="32" fillId="0" borderId="9" xfId="0" applyFont="1" applyBorder="1">
      <alignment horizontal="center" vertical="center" wrapText="1"/>
    </xf>
    <xf numFmtId="0" fontId="32" fillId="0" borderId="10" xfId="0" applyFont="1" applyBorder="1">
      <alignment horizontal="center" vertical="center" wrapText="1"/>
    </xf>
    <xf numFmtId="0" fontId="32" fillId="0" borderId="11" xfId="0" applyFont="1" applyBorder="1">
      <alignment horizontal="center" vertical="center" wrapText="1"/>
    </xf>
    <xf numFmtId="0" fontId="48" fillId="0" borderId="12" xfId="0" applyFont="1" applyBorder="1">
      <alignment horizontal="center" vertical="center" wrapText="1"/>
    </xf>
    <xf numFmtId="0" fontId="48" fillId="0" borderId="1" xfId="0" applyFont="1" applyBorder="1">
      <alignment horizontal="center" vertical="center" wrapText="1"/>
    </xf>
    <xf numFmtId="0" fontId="49" fillId="0" borderId="1" xfId="0" applyFont="1" applyBorder="1">
      <alignment horizontal="center" vertical="center" wrapText="1"/>
    </xf>
    <xf numFmtId="0" fontId="35" fillId="0" borderId="1" xfId="0" applyFont="1" applyBorder="1">
      <alignment horizontal="center" vertical="center" wrapText="1"/>
    </xf>
    <xf numFmtId="0" fontId="27" fillId="0" borderId="13" xfId="0" applyFont="1" applyBorder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horizontal="center" vertical="center" wrapText="1"/>
    </xf>
    <xf numFmtId="0" fontId="14" fillId="16" borderId="0" xfId="0" applyFont="1" applyFill="1" applyAlignment="1" applyProtection="1">
      <alignment horizontal="center" vertical="center" wrapText="1"/>
      <protection hidden="1"/>
    </xf>
    <xf numFmtId="0" fontId="9" fillId="16" borderId="0" xfId="0" applyFont="1" applyFill="1" applyAlignment="1" applyProtection="1">
      <alignment horizontal="center" vertical="center" wrapText="1"/>
      <protection hidden="1"/>
    </xf>
    <xf numFmtId="0" fontId="14" fillId="25" borderId="0" xfId="0" applyFont="1" applyFill="1" applyAlignment="1" applyProtection="1">
      <alignment horizontal="center" vertical="center" wrapText="1"/>
      <protection hidden="1"/>
    </xf>
    <xf numFmtId="0" fontId="14" fillId="25" borderId="0" xfId="0" applyFont="1" applyFill="1">
      <alignment horizontal="center" vertical="center" wrapText="1"/>
    </xf>
    <xf numFmtId="0" fontId="16" fillId="25" borderId="0" xfId="0" applyFont="1" applyFill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shrinkToFit="1"/>
      <protection hidden="1"/>
    </xf>
    <xf numFmtId="0" fontId="9" fillId="0" borderId="1" xfId="0" applyFont="1" applyBorder="1" applyAlignment="1" applyProtection="1">
      <alignment horizontal="center" vertical="center" shrinkToFit="1"/>
      <protection hidden="1"/>
    </xf>
    <xf numFmtId="0" fontId="9" fillId="3" borderId="1" xfId="0" applyFont="1" applyFill="1" applyBorder="1" applyAlignment="1" applyProtection="1">
      <alignment horizontal="center" vertical="center" shrinkToFit="1"/>
      <protection hidden="1"/>
    </xf>
    <xf numFmtId="0" fontId="9" fillId="7" borderId="1" xfId="0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16" fillId="9" borderId="1" xfId="0" applyFont="1" applyFill="1" applyBorder="1" applyAlignment="1" applyProtection="1">
      <alignment horizontal="center" vertical="center" wrapText="1"/>
      <protection hidden="1"/>
    </xf>
    <xf numFmtId="0" fontId="16" fillId="13" borderId="1" xfId="0" applyFont="1" applyFill="1" applyBorder="1" applyAlignment="1" applyProtection="1">
      <alignment horizontal="center" vertical="center" wrapText="1"/>
      <protection hidden="1"/>
    </xf>
    <xf numFmtId="0" fontId="16" fillId="14" borderId="1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>
      <alignment horizontal="center" vertical="center" wrapText="1"/>
    </xf>
    <xf numFmtId="0" fontId="16" fillId="0" borderId="0" xfId="0" applyFont="1" applyAlignment="1" applyProtection="1">
      <protection hidden="1"/>
    </xf>
    <xf numFmtId="21" fontId="8" fillId="11" borderId="2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protection hidden="1"/>
    </xf>
    <xf numFmtId="0" fontId="16" fillId="0" borderId="0" xfId="0" applyFont="1" applyBorder="1" applyAlignment="1" applyProtection="1">
      <protection hidden="1"/>
    </xf>
    <xf numFmtId="169" fontId="52" fillId="0" borderId="0" xfId="0" applyNumberFormat="1" applyFont="1" applyBorder="1" applyAlignment="1" applyProtection="1">
      <alignment horizontal="left"/>
      <protection hidden="1"/>
    </xf>
    <xf numFmtId="0" fontId="12" fillId="0" borderId="0" xfId="0" applyFont="1" applyAlignment="1" applyProtection="1">
      <alignment horizontal="right"/>
      <protection hidden="1"/>
    </xf>
    <xf numFmtId="0" fontId="15" fillId="0" borderId="5" xfId="0" applyFont="1" applyBorder="1" applyAlignment="1" applyProtection="1">
      <alignment vertical="center" wrapText="1"/>
      <protection hidden="1"/>
    </xf>
    <xf numFmtId="0" fontId="6" fillId="0" borderId="5" xfId="0" applyFont="1" applyBorder="1" applyAlignment="1" applyProtection="1">
      <alignment vertical="center" wrapText="1"/>
      <protection hidden="1"/>
    </xf>
    <xf numFmtId="0" fontId="16" fillId="0" borderId="5" xfId="0" applyFont="1" applyBorder="1" applyAlignment="1" applyProtection="1">
      <alignment vertical="center" wrapText="1"/>
      <protection hidden="1"/>
    </xf>
    <xf numFmtId="21" fontId="8" fillId="6" borderId="0" xfId="0" applyNumberFormat="1" applyFont="1" applyFill="1" applyProtection="1">
      <alignment horizontal="center" vertical="center" wrapText="1"/>
      <protection hidden="1"/>
    </xf>
    <xf numFmtId="0" fontId="14" fillId="16" borderId="0" xfId="0" applyFont="1" applyFill="1" applyAlignment="1" applyProtection="1">
      <alignment horizontal="center" vertical="center" textRotation="90" wrapText="1"/>
      <protection hidden="1"/>
    </xf>
    <xf numFmtId="0" fontId="8" fillId="11" borderId="1" xfId="0" applyFont="1" applyFill="1" applyBorder="1" applyAlignment="1" applyProtection="1">
      <alignment horizontal="center" vertical="center"/>
      <protection hidden="1"/>
    </xf>
    <xf numFmtId="0" fontId="12" fillId="16" borderId="1" xfId="0" applyFont="1" applyFill="1" applyBorder="1" applyAlignment="1" applyProtection="1">
      <alignment horizontal="center" vertical="center"/>
      <protection hidden="1"/>
    </xf>
    <xf numFmtId="170" fontId="14" fillId="16" borderId="1" xfId="0" applyNumberFormat="1" applyFont="1" applyFill="1" applyBorder="1" applyAlignment="1" applyProtection="1">
      <alignment horizontal="center" vertical="center"/>
      <protection hidden="1"/>
    </xf>
    <xf numFmtId="0" fontId="10" fillId="11" borderId="1" xfId="0" applyFont="1" applyFill="1" applyBorder="1" applyAlignment="1" applyProtection="1">
      <alignment horizontal="center" vertical="center"/>
      <protection hidden="1"/>
    </xf>
    <xf numFmtId="45" fontId="10" fillId="8" borderId="1" xfId="0" applyNumberFormat="1" applyFont="1" applyFill="1" applyBorder="1" applyAlignment="1" applyProtection="1">
      <alignment horizontal="center" vertical="center"/>
      <protection hidden="1"/>
    </xf>
    <xf numFmtId="21" fontId="10" fillId="11" borderId="1" xfId="0" applyNumberFormat="1" applyFont="1" applyFill="1" applyBorder="1" applyAlignment="1" applyProtection="1">
      <alignment horizontal="center" vertical="center"/>
      <protection hidden="1"/>
    </xf>
    <xf numFmtId="166" fontId="14" fillId="10" borderId="1" xfId="3" applyNumberFormat="1" applyFont="1" applyFill="1" applyBorder="1" applyAlignment="1" applyProtection="1">
      <alignment horizontal="center" vertical="center"/>
      <protection hidden="1"/>
    </xf>
    <xf numFmtId="0" fontId="10" fillId="10" borderId="1" xfId="0" applyFont="1" applyFill="1" applyBorder="1" applyAlignment="1" applyProtection="1">
      <alignment horizontal="center" vertical="center"/>
      <protection hidden="1"/>
    </xf>
    <xf numFmtId="0" fontId="14" fillId="16" borderId="0" xfId="0" applyFont="1" applyFill="1" applyAlignment="1" applyProtection="1">
      <alignment horizontal="center" vertical="center"/>
      <protection hidden="1"/>
    </xf>
    <xf numFmtId="0" fontId="14" fillId="11" borderId="1" xfId="0" applyFont="1" applyFill="1" applyBorder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Protection="1">
      <alignment horizontal="center" vertical="center" wrapText="1"/>
      <protection hidden="1"/>
    </xf>
    <xf numFmtId="45" fontId="10" fillId="0" borderId="0" xfId="0" applyNumberFormat="1" applyFont="1" applyFill="1" applyBorder="1" applyAlignment="1" applyProtection="1">
      <alignment horizontal="center" vertical="center"/>
      <protection hidden="1"/>
    </xf>
    <xf numFmtId="45" fontId="12" fillId="0" borderId="0" xfId="0" applyNumberFormat="1" applyFont="1" applyFill="1" applyBorder="1" applyAlignment="1" applyProtection="1">
      <alignment horizontal="center" vertical="center"/>
      <protection hidden="1"/>
    </xf>
    <xf numFmtId="166" fontId="14" fillId="0" borderId="0" xfId="3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Protection="1">
      <alignment horizontal="center" vertical="center" wrapText="1"/>
      <protection hidden="1"/>
    </xf>
    <xf numFmtId="0" fontId="14" fillId="16" borderId="0" xfId="0" applyFont="1" applyFill="1" applyBorder="1" applyProtection="1">
      <alignment horizontal="center" vertical="center" wrapText="1"/>
      <protection hidden="1"/>
    </xf>
    <xf numFmtId="0" fontId="14" fillId="0" borderId="0" xfId="0" applyFont="1" applyBorder="1">
      <alignment horizontal="center" vertical="center" wrapText="1"/>
    </xf>
    <xf numFmtId="0" fontId="53" fillId="25" borderId="0" xfId="0" applyFont="1" applyFill="1" applyProtection="1">
      <alignment horizontal="center" vertical="center" wrapText="1"/>
      <protection hidden="1"/>
    </xf>
    <xf numFmtId="0" fontId="53" fillId="0" borderId="0" xfId="0" applyFont="1" applyFill="1">
      <alignment horizontal="center" vertical="center" wrapText="1"/>
    </xf>
    <xf numFmtId="45" fontId="10" fillId="0" borderId="0" xfId="0" applyNumberFormat="1" applyFont="1" applyBorder="1" applyAlignment="1" applyProtection="1">
      <alignment horizontal="center" vertical="center"/>
      <protection hidden="1"/>
    </xf>
    <xf numFmtId="45" fontId="12" fillId="0" borderId="0" xfId="0" applyNumberFormat="1" applyFont="1" applyBorder="1" applyAlignment="1" applyProtection="1">
      <alignment horizontal="center" vertical="center"/>
      <protection hidden="1"/>
    </xf>
    <xf numFmtId="166" fontId="14" fillId="0" borderId="0" xfId="3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protection hidden="1"/>
    </xf>
    <xf numFmtId="0" fontId="17" fillId="0" borderId="0" xfId="0" applyFont="1" applyBorder="1" applyAlignment="1" applyProtection="1">
      <protection hidden="1"/>
    </xf>
    <xf numFmtId="169" fontId="17" fillId="0" borderId="0" xfId="0" applyNumberFormat="1" applyFont="1" applyBorder="1" applyAlignment="1" applyProtection="1">
      <alignment horizontal="left"/>
      <protection hidden="1"/>
    </xf>
    <xf numFmtId="0" fontId="16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169" fontId="17" fillId="0" borderId="0" xfId="0" applyNumberFormat="1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14" fillId="0" borderId="0" xfId="0" applyFont="1" applyAlignment="1">
      <alignment horizontal="center" vertical="center"/>
    </xf>
    <xf numFmtId="0" fontId="16" fillId="25" borderId="0" xfId="0" applyFont="1" applyFill="1" applyAlignment="1" applyProtection="1">
      <protection hidden="1"/>
    </xf>
    <xf numFmtId="0" fontId="16" fillId="25" borderId="0" xfId="0" applyFont="1" applyFill="1" applyAlignment="1" applyProtection="1">
      <alignment horizontal="center"/>
      <protection hidden="1"/>
    </xf>
    <xf numFmtId="0" fontId="12" fillId="25" borderId="0" xfId="0" applyFont="1" applyFill="1" applyAlignment="1" applyProtection="1">
      <alignment horizontal="right"/>
      <protection hidden="1"/>
    </xf>
    <xf numFmtId="46" fontId="14" fillId="0" borderId="0" xfId="0" applyNumberFormat="1" applyFont="1">
      <alignment horizontal="center" vertical="center" wrapText="1"/>
    </xf>
    <xf numFmtId="0" fontId="16" fillId="25" borderId="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166" fontId="16" fillId="10" borderId="1" xfId="0" applyNumberFormat="1" applyFont="1" applyFill="1" applyBorder="1" applyAlignment="1">
      <alignment horizontal="center" vertical="center"/>
    </xf>
    <xf numFmtId="166" fontId="16" fillId="25" borderId="0" xfId="0" applyNumberFormat="1" applyFont="1" applyFill="1" applyBorder="1" applyAlignment="1">
      <alignment horizontal="center" vertical="center"/>
    </xf>
    <xf numFmtId="0" fontId="55" fillId="8" borderId="3" xfId="0" applyFont="1" applyFill="1" applyBorder="1" applyAlignment="1">
      <alignment horizontal="center" vertical="center"/>
    </xf>
    <xf numFmtId="0" fontId="55" fillId="8" borderId="2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5" fillId="8" borderId="0" xfId="0" applyFont="1" applyFill="1" applyBorder="1" applyAlignment="1">
      <alignment horizontal="center" vertical="center"/>
    </xf>
    <xf numFmtId="0" fontId="55" fillId="8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5" fontId="50" fillId="0" borderId="0" xfId="0" applyNumberFormat="1" applyFont="1" applyBorder="1" applyAlignment="1">
      <alignment horizontal="center" vertical="center"/>
    </xf>
    <xf numFmtId="46" fontId="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25" borderId="0" xfId="0" applyFont="1" applyFill="1" applyBorder="1" applyAlignment="1">
      <alignment horizontal="center" vertical="center"/>
    </xf>
    <xf numFmtId="0" fontId="14" fillId="0" borderId="0" xfId="0" applyFont="1" applyFill="1" applyProtection="1">
      <alignment horizontal="center" vertical="center" wrapText="1"/>
      <protection hidden="1"/>
    </xf>
    <xf numFmtId="0" fontId="14" fillId="0" borderId="0" xfId="0" applyFont="1" applyFill="1">
      <alignment horizontal="center" vertical="center" wrapText="1"/>
    </xf>
    <xf numFmtId="0" fontId="16" fillId="25" borderId="0" xfId="0" applyFont="1" applyFill="1">
      <alignment horizontal="center" vertical="center" wrapText="1"/>
    </xf>
    <xf numFmtId="0" fontId="14" fillId="25" borderId="0" xfId="0" applyFont="1" applyFill="1" applyAlignment="1">
      <alignment horizontal="center" vertical="center"/>
    </xf>
    <xf numFmtId="0" fontId="14" fillId="0" borderId="0" xfId="2" applyFont="1" applyAlignment="1">
      <alignment horizontal="center" vertical="center" wrapText="1"/>
    </xf>
    <xf numFmtId="0" fontId="14" fillId="0" borderId="0" xfId="2" applyFont="1"/>
    <xf numFmtId="0" fontId="16" fillId="0" borderId="0" xfId="2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0" fontId="15" fillId="0" borderId="0" xfId="2" applyFont="1"/>
    <xf numFmtId="0" fontId="15" fillId="0" borderId="0" xfId="2" applyFont="1" applyFill="1"/>
    <xf numFmtId="0" fontId="15" fillId="0" borderId="0" xfId="2" applyFont="1" applyFill="1" applyAlignment="1">
      <alignment horizontal="center" vertical="center" wrapText="1"/>
    </xf>
    <xf numFmtId="21" fontId="15" fillId="0" borderId="0" xfId="2" applyNumberFormat="1" applyFont="1" applyFill="1" applyAlignment="1">
      <alignment horizontal="center" vertical="center" wrapText="1"/>
    </xf>
    <xf numFmtId="21" fontId="15" fillId="0" borderId="0" xfId="2" applyNumberFormat="1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15" fillId="0" borderId="0" xfId="2" applyFont="1" applyFill="1" applyAlignment="1"/>
    <xf numFmtId="0" fontId="15" fillId="25" borderId="0" xfId="2" applyFont="1" applyFill="1" applyAlignment="1"/>
    <xf numFmtId="21" fontId="15" fillId="0" borderId="0" xfId="2" applyNumberFormat="1" applyFont="1" applyFill="1" applyAlignment="1"/>
    <xf numFmtId="1" fontId="6" fillId="0" borderId="0" xfId="2" applyNumberFormat="1" applyFont="1" applyAlignment="1" applyProtection="1">
      <alignment horizontal="left"/>
      <protection locked="0"/>
    </xf>
    <xf numFmtId="0" fontId="16" fillId="0" borderId="0" xfId="0" applyFont="1" applyBorder="1" applyAlignment="1" applyProtection="1">
      <alignment vertical="center" wrapText="1"/>
      <protection hidden="1"/>
    </xf>
    <xf numFmtId="0" fontId="14" fillId="25" borderId="0" xfId="2" applyFont="1" applyFill="1"/>
    <xf numFmtId="0" fontId="14" fillId="10" borderId="1" xfId="2" applyFont="1" applyFill="1" applyBorder="1" applyAlignment="1">
      <alignment horizontal="center" vertical="center"/>
    </xf>
    <xf numFmtId="1" fontId="14" fillId="25" borderId="2" xfId="2" applyNumberFormat="1" applyFont="1" applyFill="1" applyBorder="1" applyAlignment="1">
      <alignment horizontal="center" vertical="center"/>
    </xf>
    <xf numFmtId="166" fontId="14" fillId="10" borderId="1" xfId="2" applyNumberFormat="1" applyFont="1" applyFill="1" applyBorder="1" applyAlignment="1">
      <alignment horizontal="center" vertical="center"/>
    </xf>
    <xf numFmtId="1" fontId="14" fillId="25" borderId="0" xfId="2" applyNumberFormat="1" applyFont="1" applyFill="1" applyBorder="1" applyAlignment="1">
      <alignment horizontal="center" vertical="center"/>
    </xf>
    <xf numFmtId="0" fontId="14" fillId="0" borderId="0" xfId="2" applyNumberFormat="1" applyFont="1" applyBorder="1" applyAlignment="1">
      <alignment horizontal="center" vertical="center"/>
    </xf>
    <xf numFmtId="21" fontId="14" fillId="0" borderId="0" xfId="2" applyNumberFormat="1" applyFont="1" applyBorder="1" applyAlignment="1">
      <alignment horizontal="center" vertical="center" wrapText="1"/>
    </xf>
    <xf numFmtId="165" fontId="14" fillId="0" borderId="0" xfId="2" applyNumberFormat="1" applyFont="1" applyAlignment="1">
      <alignment horizontal="center" vertical="center" wrapText="1"/>
    </xf>
    <xf numFmtId="0" fontId="14" fillId="0" borderId="0" xfId="2" applyFont="1" applyBorder="1" applyAlignment="1">
      <alignment horizontal="center" vertical="center"/>
    </xf>
    <xf numFmtId="46" fontId="14" fillId="0" borderId="0" xfId="2" applyNumberFormat="1" applyFont="1" applyBorder="1" applyAlignment="1">
      <alignment horizontal="center" vertical="center"/>
    </xf>
    <xf numFmtId="166" fontId="14" fillId="0" borderId="0" xfId="2" applyNumberFormat="1" applyFont="1" applyBorder="1" applyAlignment="1">
      <alignment horizontal="center" vertical="center"/>
    </xf>
    <xf numFmtId="21" fontId="14" fillId="25" borderId="0" xfId="2" applyNumberFormat="1" applyFont="1" applyFill="1" applyBorder="1" applyAlignment="1">
      <alignment horizontal="center" vertical="center"/>
    </xf>
    <xf numFmtId="0" fontId="10" fillId="0" borderId="0" xfId="2" applyFont="1" applyBorder="1" applyAlignment="1">
      <alignment horizontal="center" vertical="center" wrapText="1"/>
    </xf>
    <xf numFmtId="0" fontId="14" fillId="25" borderId="0" xfId="2" applyFont="1" applyFill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165" fontId="6" fillId="0" borderId="0" xfId="0" applyNumberFormat="1" applyFont="1" applyAlignment="1" applyProtection="1">
      <alignment vertical="center"/>
      <protection hidden="1"/>
    </xf>
    <xf numFmtId="0" fontId="14" fillId="0" borderId="0" xfId="2" applyFont="1" applyFill="1"/>
    <xf numFmtId="0" fontId="15" fillId="25" borderId="0" xfId="2" applyFont="1" applyFill="1" applyAlignment="1">
      <alignment horizontal="center"/>
    </xf>
    <xf numFmtId="0" fontId="15" fillId="0" borderId="0" xfId="2" applyFont="1" applyFill="1" applyAlignment="1">
      <alignment horizontal="center"/>
    </xf>
    <xf numFmtId="0" fontId="16" fillId="25" borderId="0" xfId="2" applyFont="1" applyFill="1" applyAlignment="1">
      <alignment horizontal="center"/>
    </xf>
    <xf numFmtId="0" fontId="16" fillId="0" borderId="0" xfId="2" applyFont="1" applyAlignment="1"/>
    <xf numFmtId="0" fontId="8" fillId="9" borderId="1" xfId="2" applyFont="1" applyFill="1" applyBorder="1" applyAlignment="1">
      <alignment horizontal="center" vertical="center" textRotation="90"/>
    </xf>
    <xf numFmtId="0" fontId="8" fillId="9" borderId="1" xfId="2" applyFont="1" applyFill="1" applyBorder="1" applyAlignment="1">
      <alignment horizontal="center" vertical="center"/>
    </xf>
    <xf numFmtId="0" fontId="8" fillId="9" borderId="1" xfId="2" applyFont="1" applyFill="1" applyBorder="1" applyAlignment="1">
      <alignment horizontal="center" vertical="center" textRotation="90" wrapText="1"/>
    </xf>
    <xf numFmtId="0" fontId="8" fillId="9" borderId="1" xfId="2" applyFont="1" applyFill="1" applyBorder="1" applyAlignment="1">
      <alignment horizontal="center" vertical="center" wrapText="1"/>
    </xf>
    <xf numFmtId="0" fontId="9" fillId="8" borderId="1" xfId="2" applyFont="1" applyFill="1" applyBorder="1" applyAlignment="1">
      <alignment horizontal="center" vertical="center" textRotation="90"/>
    </xf>
    <xf numFmtId="0" fontId="14" fillId="0" borderId="1" xfId="2" applyNumberFormat="1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25" borderId="0" xfId="0" applyFont="1" applyFill="1" applyBorder="1">
      <alignment horizontal="center" vertical="center" wrapText="1"/>
    </xf>
    <xf numFmtId="0" fontId="16" fillId="25" borderId="0" xfId="0" applyFont="1" applyFill="1" applyBorder="1" applyAlignment="1" applyProtection="1">
      <alignment vertical="center" wrapText="1"/>
      <protection hidden="1"/>
    </xf>
    <xf numFmtId="1" fontId="14" fillId="11" borderId="1" xfId="2" applyNumberFormat="1" applyFont="1" applyFill="1" applyBorder="1" applyAlignment="1">
      <alignment horizontal="center" vertical="center"/>
    </xf>
    <xf numFmtId="0" fontId="14" fillId="18" borderId="1" xfId="2" applyFont="1" applyFill="1" applyBorder="1" applyAlignment="1">
      <alignment horizontal="center" vertical="center"/>
    </xf>
    <xf numFmtId="0" fontId="14" fillId="17" borderId="1" xfId="2" applyFont="1" applyFill="1" applyBorder="1" applyAlignment="1">
      <alignment horizontal="center" vertical="center"/>
    </xf>
    <xf numFmtId="1" fontId="14" fillId="23" borderId="0" xfId="2" applyNumberFormat="1" applyFont="1" applyFill="1" applyBorder="1" applyAlignment="1">
      <alignment horizontal="center" vertical="center"/>
    </xf>
    <xf numFmtId="0" fontId="14" fillId="25" borderId="0" xfId="2" applyFont="1" applyFill="1" applyBorder="1" applyAlignment="1">
      <alignment horizontal="center" vertical="center"/>
    </xf>
    <xf numFmtId="0" fontId="10" fillId="0" borderId="0" xfId="2" applyFont="1" applyBorder="1" applyAlignment="1">
      <alignment vertical="center" wrapText="1"/>
    </xf>
    <xf numFmtId="166" fontId="6" fillId="15" borderId="18" xfId="0" applyNumberFormat="1" applyFont="1" applyFill="1" applyBorder="1" applyAlignment="1">
      <alignment horizontal="center" vertical="center"/>
    </xf>
    <xf numFmtId="1" fontId="6" fillId="17" borderId="18" xfId="0" applyNumberFormat="1" applyFont="1" applyFill="1" applyBorder="1" applyAlignment="1">
      <alignment horizontal="center" vertical="center"/>
    </xf>
    <xf numFmtId="166" fontId="30" fillId="6" borderId="1" xfId="0" applyNumberFormat="1" applyFont="1" applyFill="1" applyBorder="1" applyAlignment="1">
      <alignment horizontal="center" vertical="center"/>
    </xf>
    <xf numFmtId="0" fontId="24" fillId="25" borderId="0" xfId="0" applyFont="1" applyFill="1" applyAlignment="1"/>
    <xf numFmtId="0" fontId="9" fillId="25" borderId="0" xfId="0" applyFont="1" applyFill="1">
      <alignment horizontal="center" vertical="center" wrapText="1"/>
    </xf>
    <xf numFmtId="0" fontId="12" fillId="9" borderId="1" xfId="2" applyFont="1" applyFill="1" applyBorder="1" applyAlignment="1">
      <alignment horizontal="center" vertical="center" textRotation="90" wrapText="1"/>
    </xf>
    <xf numFmtId="0" fontId="12" fillId="9" borderId="1" xfId="2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6" fillId="16" borderId="0" xfId="0" applyFont="1" applyFill="1" applyAlignment="1" applyProtection="1">
      <protection hidden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15" fillId="0" borderId="0" xfId="0" applyFont="1">
      <alignment horizontal="center" vertical="center" wrapText="1"/>
    </xf>
    <xf numFmtId="0" fontId="15" fillId="0" borderId="0" xfId="0" applyFont="1" applyBorder="1" applyAlignment="1" applyProtection="1">
      <alignment vertical="center" wrapText="1"/>
      <protection hidden="1"/>
    </xf>
    <xf numFmtId="0" fontId="15" fillId="0" borderId="0" xfId="0" applyFont="1" applyBorder="1" applyAlignment="1" applyProtection="1">
      <alignment horizontal="right"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6" fillId="16" borderId="0" xfId="0" applyFont="1" applyFill="1" applyAlignment="1" applyProtection="1">
      <alignment horizontal="center" vertical="center" wrapText="1"/>
      <protection hidden="1"/>
    </xf>
    <xf numFmtId="0" fontId="6" fillId="15" borderId="1" xfId="0" applyFont="1" applyFill="1" applyBorder="1" applyAlignment="1" applyProtection="1">
      <alignment horizontal="center" vertical="center" wrapText="1"/>
      <protection hidden="1"/>
    </xf>
    <xf numFmtId="0" fontId="6" fillId="6" borderId="1" xfId="0" applyFont="1" applyFill="1" applyBorder="1" applyAlignment="1" applyProtection="1">
      <alignment horizontal="center" vertical="center" wrapText="1"/>
      <protection hidden="1"/>
    </xf>
    <xf numFmtId="0" fontId="9" fillId="0" borderId="9" xfId="0" applyFont="1" applyBorder="1">
      <alignment horizontal="center" vertical="center" wrapText="1"/>
    </xf>
    <xf numFmtId="0" fontId="9" fillId="0" borderId="10" xfId="0" applyFont="1" applyBorder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2" xfId="0" applyFont="1" applyBorder="1">
      <alignment horizontal="center" vertical="center" wrapText="1"/>
    </xf>
    <xf numFmtId="0" fontId="9" fillId="0" borderId="1" xfId="0" applyFont="1" applyBorder="1">
      <alignment horizontal="center" vertical="center" wrapText="1"/>
    </xf>
    <xf numFmtId="0" fontId="17" fillId="0" borderId="1" xfId="0" applyFont="1" applyBorder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9" fillId="7" borderId="1" xfId="0" applyFont="1" applyFill="1" applyBorder="1" applyAlignment="1">
      <alignment horizontal="center" vertical="center"/>
    </xf>
    <xf numFmtId="1" fontId="10" fillId="21" borderId="1" xfId="2" applyNumberFormat="1" applyFont="1" applyFill="1" applyBorder="1" applyAlignment="1">
      <alignment horizontal="center" vertical="center"/>
    </xf>
    <xf numFmtId="21" fontId="10" fillId="8" borderId="1" xfId="2" applyNumberFormat="1" applyFont="1" applyFill="1" applyBorder="1" applyAlignment="1">
      <alignment horizontal="center" vertical="center"/>
    </xf>
    <xf numFmtId="1" fontId="10" fillId="18" borderId="1" xfId="2" applyNumberFormat="1" applyFont="1" applyFill="1" applyBorder="1" applyAlignment="1">
      <alignment horizontal="center" vertical="center"/>
    </xf>
    <xf numFmtId="21" fontId="10" fillId="10" borderId="1" xfId="2" applyNumberFormat="1" applyFont="1" applyFill="1" applyBorder="1" applyAlignment="1">
      <alignment horizontal="center" vertical="center"/>
    </xf>
    <xf numFmtId="0" fontId="10" fillId="11" borderId="1" xfId="2" applyFont="1" applyFill="1" applyBorder="1" applyAlignment="1">
      <alignment horizontal="center" vertical="center"/>
    </xf>
    <xf numFmtId="166" fontId="10" fillId="10" borderId="1" xfId="2" applyNumberFormat="1" applyFont="1" applyFill="1" applyBorder="1" applyAlignment="1">
      <alignment horizontal="center" vertical="center"/>
    </xf>
    <xf numFmtId="165" fontId="9" fillId="0" borderId="0" xfId="0" applyNumberFormat="1" applyFont="1" applyAlignment="1" applyProtection="1">
      <alignment horizontal="left"/>
      <protection hidden="1"/>
    </xf>
    <xf numFmtId="0" fontId="16" fillId="0" borderId="0" xfId="2" applyFont="1"/>
    <xf numFmtId="0" fontId="61" fillId="0" borderId="0" xfId="2" applyFont="1" applyAlignment="1">
      <alignment horizontal="center" vertical="center" wrapText="1"/>
    </xf>
    <xf numFmtId="0" fontId="18" fillId="25" borderId="0" xfId="2" applyFont="1" applyFill="1" applyAlignment="1">
      <alignment vertical="center"/>
    </xf>
    <xf numFmtId="0" fontId="61" fillId="0" borderId="0" xfId="2" applyFont="1" applyAlignment="1">
      <alignment vertical="center"/>
    </xf>
    <xf numFmtId="0" fontId="9" fillId="0" borderId="0" xfId="0" applyFont="1" applyAlignment="1" applyProtection="1">
      <alignment horizontal="right"/>
      <protection hidden="1"/>
    </xf>
    <xf numFmtId="1" fontId="9" fillId="0" borderId="0" xfId="0" applyNumberFormat="1" applyFont="1" applyAlignment="1" applyProtection="1">
      <protection hidden="1"/>
    </xf>
    <xf numFmtId="0" fontId="28" fillId="16" borderId="0" xfId="0" applyFont="1" applyFill="1" applyAlignment="1">
      <alignment horizontal="right" wrapText="1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28" fillId="0" borderId="0" xfId="0" applyFont="1" applyAlignment="1">
      <alignment wrapText="1" shrinkToFit="1"/>
    </xf>
    <xf numFmtId="0" fontId="28" fillId="0" borderId="0" xfId="0" applyFont="1" applyAlignment="1">
      <alignment horizontal="center" wrapText="1"/>
    </xf>
    <xf numFmtId="0" fontId="28" fillId="0" borderId="31" xfId="0" applyFont="1" applyBorder="1" applyAlignment="1">
      <alignment wrapText="1"/>
    </xf>
    <xf numFmtId="0" fontId="35" fillId="0" borderId="0" xfId="0" applyFont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0" fontId="32" fillId="4" borderId="1" xfId="0" applyFont="1" applyFill="1" applyBorder="1" applyAlignment="1">
      <alignment horizontal="center" wrapText="1"/>
    </xf>
    <xf numFmtId="0" fontId="41" fillId="4" borderId="1" xfId="0" applyFont="1" applyFill="1" applyBorder="1" applyAlignment="1">
      <alignment horizontal="center" wrapText="1"/>
    </xf>
    <xf numFmtId="0" fontId="35" fillId="4" borderId="1" xfId="0" applyFont="1" applyFill="1" applyBorder="1" applyAlignment="1">
      <alignment horizontal="center"/>
    </xf>
    <xf numFmtId="14" fontId="28" fillId="4" borderId="1" xfId="0" applyNumberFormat="1" applyFont="1" applyFill="1" applyBorder="1" applyAlignment="1">
      <alignment horizontal="center" wrapText="1"/>
    </xf>
    <xf numFmtId="0" fontId="27" fillId="4" borderId="1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0" fontId="28" fillId="10" borderId="1" xfId="0" applyFont="1" applyFill="1" applyBorder="1" applyAlignment="1">
      <alignment horizontal="center"/>
    </xf>
    <xf numFmtId="0" fontId="37" fillId="16" borderId="0" xfId="0" applyFont="1" applyFill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3" xfId="0" applyFont="1" applyBorder="1" applyAlignment="1">
      <alignment horizontal="center" wrapText="1"/>
    </xf>
    <xf numFmtId="0" fontId="27" fillId="0" borderId="4" xfId="0" applyFont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39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6" borderId="1" xfId="0" applyFont="1" applyFill="1" applyBorder="1" applyAlignment="1">
      <alignment horizontal="center"/>
    </xf>
    <xf numFmtId="0" fontId="44" fillId="19" borderId="20" xfId="0" applyFont="1" applyFill="1" applyBorder="1" applyAlignment="1">
      <alignment horizontal="center"/>
    </xf>
    <xf numFmtId="0" fontId="45" fillId="20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43" fillId="0" borderId="1" xfId="0" applyFont="1" applyBorder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44" fillId="19" borderId="1" xfId="0" applyFont="1" applyFill="1" applyBorder="1" applyAlignment="1">
      <alignment horizontal="center"/>
    </xf>
    <xf numFmtId="0" fontId="35" fillId="0" borderId="1" xfId="0" applyFont="1" applyBorder="1" applyAlignment="1">
      <alignment horizontal="center" wrapText="1"/>
    </xf>
    <xf numFmtId="0" fontId="39" fillId="0" borderId="1" xfId="0" applyFont="1" applyBorder="1" applyAlignment="1">
      <alignment horizontal="center" wrapText="1"/>
    </xf>
    <xf numFmtId="0" fontId="46" fillId="0" borderId="1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32" fillId="4" borderId="1" xfId="0" applyFont="1" applyFill="1" applyBorder="1" applyAlignment="1">
      <alignment horizontal="center"/>
    </xf>
    <xf numFmtId="167" fontId="27" fillId="4" borderId="1" xfId="0" applyNumberFormat="1" applyFont="1" applyFill="1" applyBorder="1" applyAlignment="1">
      <alignment horizontal="center"/>
    </xf>
    <xf numFmtId="0" fontId="28" fillId="12" borderId="1" xfId="0" applyFont="1" applyFill="1" applyBorder="1" applyAlignment="1">
      <alignment horizontal="center"/>
    </xf>
    <xf numFmtId="0" fontId="32" fillId="12" borderId="1" xfId="0" applyFont="1" applyFill="1" applyBorder="1" applyAlignment="1">
      <alignment horizontal="center"/>
    </xf>
    <xf numFmtId="165" fontId="27" fillId="4" borderId="1" xfId="0" applyNumberFormat="1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7" fillId="16" borderId="0" xfId="0" applyFont="1" applyFill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14" fontId="28" fillId="0" borderId="0" xfId="0" applyNumberFormat="1" applyFont="1" applyAlignment="1">
      <alignment horizontal="center" shrinkToFit="1"/>
    </xf>
    <xf numFmtId="0" fontId="63" fillId="0" borderId="15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3" fillId="25" borderId="0" xfId="11" applyFill="1" applyBorder="1"/>
    <xf numFmtId="0" fontId="3" fillId="0" borderId="0" xfId="11"/>
    <xf numFmtId="0" fontId="67" fillId="0" borderId="0" xfId="11" applyFont="1"/>
    <xf numFmtId="0" fontId="8" fillId="3" borderId="1" xfId="11" applyFont="1" applyFill="1" applyBorder="1" applyAlignment="1" applyProtection="1">
      <alignment horizontal="center" vertical="center" wrapText="1"/>
      <protection hidden="1"/>
    </xf>
    <xf numFmtId="0" fontId="8" fillId="3" borderId="1" xfId="11" applyFont="1" applyFill="1" applyBorder="1" applyAlignment="1" applyProtection="1">
      <alignment horizontal="center" vertical="center"/>
      <protection hidden="1"/>
    </xf>
    <xf numFmtId="0" fontId="8" fillId="25" borderId="0" xfId="11" applyFont="1" applyFill="1" applyBorder="1" applyAlignment="1" applyProtection="1">
      <alignment horizontal="center" vertical="center"/>
      <protection hidden="1"/>
    </xf>
    <xf numFmtId="0" fontId="62" fillId="0" borderId="0" xfId="11" applyFont="1" applyAlignment="1">
      <alignment horizontal="center" vertical="center" wrapText="1"/>
    </xf>
    <xf numFmtId="0" fontId="8" fillId="11" borderId="1" xfId="11" applyFont="1" applyFill="1" applyBorder="1" applyAlignment="1" applyProtection="1">
      <alignment horizontal="center" vertical="center"/>
      <protection hidden="1"/>
    </xf>
    <xf numFmtId="0" fontId="14" fillId="16" borderId="1" xfId="11" applyFont="1" applyFill="1" applyBorder="1" applyAlignment="1" applyProtection="1">
      <alignment horizontal="center" vertical="center" wrapText="1"/>
      <protection hidden="1"/>
    </xf>
    <xf numFmtId="0" fontId="12" fillId="16" borderId="1" xfId="11" applyFont="1" applyFill="1" applyBorder="1" applyAlignment="1" applyProtection="1">
      <alignment horizontal="center" vertical="center"/>
      <protection hidden="1"/>
    </xf>
    <xf numFmtId="170" fontId="14" fillId="16" borderId="1" xfId="11" applyNumberFormat="1" applyFont="1" applyFill="1" applyBorder="1" applyAlignment="1" applyProtection="1">
      <alignment horizontal="center" vertical="center"/>
      <protection hidden="1"/>
    </xf>
    <xf numFmtId="0" fontId="14" fillId="16" borderId="1" xfId="11" applyFont="1" applyFill="1" applyBorder="1" applyAlignment="1" applyProtection="1">
      <alignment horizontal="center" vertical="center"/>
      <protection hidden="1"/>
    </xf>
    <xf numFmtId="0" fontId="14" fillId="25" borderId="0" xfId="11" applyFont="1" applyFill="1" applyBorder="1" applyAlignment="1" applyProtection="1">
      <alignment horizontal="center" vertical="center" wrapText="1"/>
      <protection hidden="1"/>
    </xf>
    <xf numFmtId="0" fontId="3" fillId="0" borderId="0" xfId="11" applyAlignment="1">
      <alignment vertical="center"/>
    </xf>
    <xf numFmtId="0" fontId="3" fillId="25" borderId="0" xfId="11" applyFill="1"/>
    <xf numFmtId="0" fontId="19" fillId="0" borderId="14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39" fillId="0" borderId="0" xfId="0" applyFont="1">
      <alignment horizontal="center" vertical="center" wrapText="1"/>
    </xf>
    <xf numFmtId="0" fontId="41" fillId="7" borderId="1" xfId="0" applyFont="1" applyFill="1" applyBorder="1" applyAlignment="1">
      <alignment horizontal="center" vertical="center" wrapText="1"/>
    </xf>
    <xf numFmtId="0" fontId="41" fillId="7" borderId="1" xfId="0" applyFont="1" applyFill="1" applyBorder="1" applyAlignment="1">
      <alignment horizontal="center" vertical="center" textRotation="90" wrapText="1"/>
    </xf>
    <xf numFmtId="0" fontId="41" fillId="7" borderId="1" xfId="0" applyFont="1" applyFill="1" applyBorder="1" applyAlignment="1">
      <alignment horizontal="center" vertical="center"/>
    </xf>
    <xf numFmtId="0" fontId="41" fillId="7" borderId="1" xfId="0" applyFont="1" applyFill="1" applyBorder="1" applyAlignment="1">
      <alignment horizontal="center" vertical="center" textRotation="90"/>
    </xf>
    <xf numFmtId="49" fontId="41" fillId="7" borderId="1" xfId="0" applyNumberFormat="1" applyFont="1" applyFill="1" applyBorder="1" applyAlignment="1">
      <alignment horizontal="center" vertical="center" wrapText="1" shrinkToFit="1"/>
    </xf>
    <xf numFmtId="0" fontId="9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9" fontId="10" fillId="0" borderId="1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2" fillId="9" borderId="1" xfId="2" applyFont="1" applyFill="1" applyBorder="1" applyAlignment="1">
      <alignment horizontal="center" vertical="center"/>
    </xf>
    <xf numFmtId="0" fontId="12" fillId="9" borderId="1" xfId="2" applyFont="1" applyFill="1" applyBorder="1" applyAlignment="1">
      <alignment horizontal="center" vertical="center" textRotation="90"/>
    </xf>
    <xf numFmtId="49" fontId="12" fillId="9" borderId="1" xfId="2" applyNumberFormat="1" applyFont="1" applyFill="1" applyBorder="1" applyAlignment="1">
      <alignment horizontal="center" vertical="center" textRotation="90" wrapText="1"/>
    </xf>
    <xf numFmtId="9" fontId="10" fillId="0" borderId="1" xfId="0" applyNumberFormat="1" applyFont="1" applyBorder="1" applyAlignment="1" applyProtection="1">
      <alignment horizontal="center" vertical="center"/>
      <protection locked="0" hidden="1"/>
    </xf>
    <xf numFmtId="49" fontId="12" fillId="13" borderId="1" xfId="2" applyNumberFormat="1" applyFont="1" applyFill="1" applyBorder="1" applyAlignment="1">
      <alignment horizontal="center" vertical="center" wrapText="1" shrinkToFit="1"/>
    </xf>
    <xf numFmtId="49" fontId="12" fillId="13" borderId="1" xfId="2" applyNumberFormat="1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 applyProtection="1">
      <alignment horizontal="center" textRotation="90" wrapText="1"/>
      <protection hidden="1"/>
    </xf>
    <xf numFmtId="0" fontId="8" fillId="3" borderId="1" xfId="0" applyFont="1" applyFill="1" applyBorder="1" applyAlignment="1" applyProtection="1">
      <alignment horizontal="center" textRotation="90"/>
      <protection hidden="1"/>
    </xf>
    <xf numFmtId="0" fontId="9" fillId="7" borderId="18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49" fontId="12" fillId="18" borderId="1" xfId="0" applyNumberFormat="1" applyFont="1" applyFill="1" applyBorder="1" applyAlignment="1" applyProtection="1">
      <alignment vertical="center" textRotation="90" wrapText="1"/>
      <protection hidden="1"/>
    </xf>
    <xf numFmtId="49" fontId="10" fillId="8" borderId="1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2" fillId="8" borderId="1" xfId="2" applyFont="1" applyFill="1" applyBorder="1" applyAlignment="1">
      <alignment horizontal="center" vertical="center" shrinkToFit="1"/>
    </xf>
    <xf numFmtId="0" fontId="12" fillId="5" borderId="1" xfId="2" applyFont="1" applyFill="1" applyBorder="1" applyAlignment="1">
      <alignment horizontal="center" vertical="center" shrinkToFit="1"/>
    </xf>
    <xf numFmtId="165" fontId="12" fillId="19" borderId="1" xfId="2" applyNumberFormat="1" applyFont="1" applyFill="1" applyBorder="1" applyAlignment="1">
      <alignment horizontal="center" vertical="center" wrapText="1"/>
    </xf>
    <xf numFmtId="1" fontId="10" fillId="11" borderId="1" xfId="2" applyNumberFormat="1" applyFont="1" applyFill="1" applyBorder="1" applyAlignment="1">
      <alignment horizontal="center" vertical="center"/>
    </xf>
    <xf numFmtId="21" fontId="10" fillId="6" borderId="1" xfId="2" applyNumberFormat="1" applyFont="1" applyFill="1" applyBorder="1" applyAlignment="1">
      <alignment horizontal="center" vertical="center"/>
    </xf>
    <xf numFmtId="1" fontId="9" fillId="0" borderId="0" xfId="0" applyNumberFormat="1" applyFont="1" applyAlignment="1" applyProtection="1">
      <alignment horizontal="left" vertical="center"/>
      <protection hidden="1"/>
    </xf>
    <xf numFmtId="165" fontId="6" fillId="0" borderId="0" xfId="0" applyNumberFormat="1" applyFont="1" applyAlignment="1" applyProtection="1">
      <alignment horizontal="left" vertical="center"/>
      <protection hidden="1"/>
    </xf>
    <xf numFmtId="165" fontId="9" fillId="19" borderId="1" xfId="2" applyNumberFormat="1" applyFont="1" applyFill="1" applyBorder="1" applyAlignment="1">
      <alignment horizontal="center" vertical="center" wrapText="1"/>
    </xf>
    <xf numFmtId="1" fontId="14" fillId="6" borderId="1" xfId="2" applyNumberFormat="1" applyFont="1" applyFill="1" applyBorder="1" applyAlignment="1">
      <alignment horizontal="center" vertical="center"/>
    </xf>
    <xf numFmtId="1" fontId="14" fillId="26" borderId="1" xfId="2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10" fillId="17" borderId="12" xfId="2" applyFont="1" applyFill="1" applyBorder="1" applyAlignment="1">
      <alignment horizontal="center" vertical="center"/>
    </xf>
    <xf numFmtId="0" fontId="10" fillId="10" borderId="13" xfId="2" applyFont="1" applyFill="1" applyBorder="1" applyAlignment="1">
      <alignment horizontal="center" vertical="center"/>
    </xf>
    <xf numFmtId="0" fontId="10" fillId="17" borderId="34" xfId="2" applyFont="1" applyFill="1" applyBorder="1" applyAlignment="1">
      <alignment horizontal="center" vertical="center"/>
    </xf>
    <xf numFmtId="0" fontId="12" fillId="8" borderId="35" xfId="2" applyFont="1" applyFill="1" applyBorder="1" applyAlignment="1">
      <alignment horizontal="center" vertical="center" shrinkToFit="1"/>
    </xf>
    <xf numFmtId="0" fontId="12" fillId="5" borderId="35" xfId="2" applyFont="1" applyFill="1" applyBorder="1" applyAlignment="1">
      <alignment horizontal="center" vertical="center" shrinkToFit="1"/>
    </xf>
    <xf numFmtId="165" fontId="12" fillId="19" borderId="35" xfId="2" applyNumberFormat="1" applyFont="1" applyFill="1" applyBorder="1" applyAlignment="1">
      <alignment horizontal="center" vertical="center" wrapText="1"/>
    </xf>
    <xf numFmtId="1" fontId="10" fillId="21" borderId="35" xfId="2" applyNumberFormat="1" applyFont="1" applyFill="1" applyBorder="1" applyAlignment="1">
      <alignment horizontal="center" vertical="center"/>
    </xf>
    <xf numFmtId="1" fontId="10" fillId="18" borderId="35" xfId="2" applyNumberFormat="1" applyFont="1" applyFill="1" applyBorder="1" applyAlignment="1">
      <alignment horizontal="center" vertical="center"/>
    </xf>
    <xf numFmtId="1" fontId="10" fillId="11" borderId="35" xfId="2" applyNumberFormat="1" applyFont="1" applyFill="1" applyBorder="1" applyAlignment="1">
      <alignment horizontal="center" vertical="center"/>
    </xf>
    <xf numFmtId="21" fontId="10" fillId="8" borderId="35" xfId="2" applyNumberFormat="1" applyFont="1" applyFill="1" applyBorder="1" applyAlignment="1">
      <alignment horizontal="center" vertical="center"/>
    </xf>
    <xf numFmtId="21" fontId="10" fillId="10" borderId="35" xfId="2" applyNumberFormat="1" applyFont="1" applyFill="1" applyBorder="1" applyAlignment="1">
      <alignment horizontal="center" vertical="center"/>
    </xf>
    <xf numFmtId="21" fontId="10" fillId="6" borderId="35" xfId="2" applyNumberFormat="1" applyFont="1" applyFill="1" applyBorder="1" applyAlignment="1">
      <alignment horizontal="center" vertical="center"/>
    </xf>
    <xf numFmtId="0" fontId="10" fillId="11" borderId="35" xfId="2" applyFont="1" applyFill="1" applyBorder="1" applyAlignment="1">
      <alignment horizontal="center" vertical="center"/>
    </xf>
    <xf numFmtId="166" fontId="10" fillId="10" borderId="35" xfId="2" applyNumberFormat="1" applyFont="1" applyFill="1" applyBorder="1" applyAlignment="1">
      <alignment horizontal="center" vertical="center"/>
    </xf>
    <xf numFmtId="0" fontId="10" fillId="10" borderId="36" xfId="2" applyFont="1" applyFill="1" applyBorder="1" applyAlignment="1">
      <alignment horizontal="center" vertical="center"/>
    </xf>
    <xf numFmtId="1" fontId="10" fillId="21" borderId="15" xfId="2" applyNumberFormat="1" applyFont="1" applyFill="1" applyBorder="1" applyAlignment="1">
      <alignment horizontal="center" vertical="center"/>
    </xf>
    <xf numFmtId="1" fontId="10" fillId="21" borderId="38" xfId="2" applyNumberFormat="1" applyFont="1" applyFill="1" applyBorder="1" applyAlignment="1">
      <alignment horizontal="center" vertical="center"/>
    </xf>
    <xf numFmtId="1" fontId="10" fillId="18" borderId="12" xfId="2" applyNumberFormat="1" applyFont="1" applyFill="1" applyBorder="1" applyAlignment="1">
      <alignment horizontal="center" vertical="center"/>
    </xf>
    <xf numFmtId="1" fontId="10" fillId="18" borderId="34" xfId="2" applyNumberFormat="1" applyFont="1" applyFill="1" applyBorder="1" applyAlignment="1">
      <alignment horizontal="center" vertical="center"/>
    </xf>
    <xf numFmtId="45" fontId="14" fillId="11" borderId="1" xfId="2" applyNumberFormat="1" applyFont="1" applyFill="1" applyBorder="1" applyAlignment="1">
      <alignment horizontal="center" vertical="center"/>
    </xf>
    <xf numFmtId="49" fontId="8" fillId="11" borderId="1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49" fontId="8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164" fontId="8" fillId="3" borderId="1" xfId="1" applyFont="1" applyFill="1" applyBorder="1" applyAlignment="1" applyProtection="1">
      <alignment horizontal="center" vertical="center" textRotation="90" wrapText="1"/>
      <protection hidden="1"/>
    </xf>
    <xf numFmtId="0" fontId="8" fillId="3" borderId="1" xfId="0" applyFont="1" applyFill="1" applyBorder="1" applyAlignment="1" applyProtection="1">
      <alignment horizontal="center" vertical="center" textRotation="90" wrapText="1"/>
      <protection hidden="1"/>
    </xf>
    <xf numFmtId="49" fontId="9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8" fillId="3" borderId="1" xfId="0" applyFont="1" applyFill="1" applyBorder="1" applyAlignment="1" applyProtection="1">
      <alignment horizontal="center" vertical="center" textRotation="90"/>
      <protection hidden="1"/>
    </xf>
    <xf numFmtId="49" fontId="12" fillId="6" borderId="1" xfId="0" applyNumberFormat="1" applyFont="1" applyFill="1" applyBorder="1" applyAlignment="1" applyProtection="1">
      <alignment horizontal="center" vertical="center"/>
      <protection hidden="1"/>
    </xf>
    <xf numFmtId="45" fontId="10" fillId="11" borderId="1" xfId="0" applyNumberFormat="1" applyFont="1" applyFill="1" applyBorder="1" applyAlignment="1" applyProtection="1">
      <alignment horizontal="center" vertical="center"/>
      <protection hidden="1"/>
    </xf>
    <xf numFmtId="1" fontId="50" fillId="8" borderId="1" xfId="0" applyNumberFormat="1" applyFont="1" applyFill="1" applyBorder="1" applyAlignment="1">
      <alignment horizontal="center" vertical="center"/>
    </xf>
    <xf numFmtId="1" fontId="50" fillId="8" borderId="13" xfId="0" applyNumberFormat="1" applyFont="1" applyFill="1" applyBorder="1" applyAlignment="1">
      <alignment horizontal="center" vertical="center"/>
    </xf>
    <xf numFmtId="1" fontId="50" fillId="8" borderId="18" xfId="0" applyNumberFormat="1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 applyProtection="1">
      <alignment horizontal="center" vertical="center"/>
      <protection hidden="1"/>
    </xf>
    <xf numFmtId="1" fontId="54" fillId="24" borderId="3" xfId="0" applyNumberFormat="1" applyFont="1" applyFill="1" applyBorder="1" applyAlignment="1">
      <alignment horizontal="center" vertical="center"/>
    </xf>
    <xf numFmtId="1" fontId="54" fillId="24" borderId="0" xfId="0" applyNumberFormat="1" applyFont="1" applyFill="1" applyBorder="1" applyAlignment="1">
      <alignment horizontal="center" vertical="center"/>
    </xf>
    <xf numFmtId="1" fontId="54" fillId="24" borderId="4" xfId="0" applyNumberFormat="1" applyFont="1" applyFill="1" applyBorder="1" applyAlignment="1">
      <alignment horizontal="center" vertical="center"/>
    </xf>
    <xf numFmtId="1" fontId="54" fillId="24" borderId="0" xfId="0" applyNumberFormat="1" applyFont="1" applyFill="1" applyAlignment="1">
      <alignment horizontal="center" vertical="center"/>
    </xf>
    <xf numFmtId="1" fontId="14" fillId="6" borderId="0" xfId="0" applyNumberFormat="1" applyFont="1" applyFill="1" applyAlignment="1" applyProtection="1">
      <alignment horizontal="center" vertical="center" wrapText="1"/>
      <protection hidden="1"/>
    </xf>
    <xf numFmtId="0" fontId="16" fillId="0" borderId="0" xfId="0" applyFont="1" applyAlignment="1">
      <alignment horizontal="center" vertical="center" textRotation="90" wrapText="1"/>
    </xf>
    <xf numFmtId="0" fontId="3" fillId="0" borderId="3" xfId="11" applyBorder="1" applyAlignment="1">
      <alignment horizontal="left"/>
    </xf>
    <xf numFmtId="0" fontId="3" fillId="0" borderId="0" xfId="11" applyBorder="1" applyAlignment="1">
      <alignment horizontal="left"/>
    </xf>
    <xf numFmtId="0" fontId="3" fillId="0" borderId="4" xfId="11" applyBorder="1" applyAlignment="1">
      <alignment horizontal="left"/>
    </xf>
    <xf numFmtId="0" fontId="3" fillId="0" borderId="0" xfId="11" applyBorder="1"/>
    <xf numFmtId="0" fontId="3" fillId="0" borderId="3" xfId="11" applyBorder="1"/>
    <xf numFmtId="0" fontId="3" fillId="0" borderId="4" xfId="11" applyBorder="1"/>
    <xf numFmtId="0" fontId="71" fillId="0" borderId="1" xfId="0" applyFont="1" applyBorder="1" applyAlignment="1">
      <alignment horizontal="center" vertical="center" wrapText="1"/>
    </xf>
    <xf numFmtId="0" fontId="71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1" fillId="0" borderId="0" xfId="0" applyFont="1">
      <alignment horizontal="center" vertical="center" wrapText="1"/>
    </xf>
    <xf numFmtId="0" fontId="71" fillId="0" borderId="1" xfId="0" applyFont="1" applyBorder="1" applyAlignment="1">
      <alignment horizontal="center" vertical="center" textRotation="90" wrapText="1"/>
    </xf>
    <xf numFmtId="49" fontId="71" fillId="0" borderId="0" xfId="0" applyNumberFormat="1" applyFont="1" applyAlignment="1">
      <alignment horizontal="center" vertical="center" wrapText="1"/>
    </xf>
    <xf numFmtId="0" fontId="73" fillId="0" borderId="1" xfId="0" applyFont="1" applyBorder="1" applyAlignment="1">
      <alignment horizontal="center" vertical="center" wrapText="1"/>
    </xf>
    <xf numFmtId="1" fontId="71" fillId="0" borderId="0" xfId="0" applyNumberFormat="1" applyFont="1" applyAlignment="1">
      <alignment horizontal="center" vertical="center" wrapText="1"/>
    </xf>
    <xf numFmtId="0" fontId="71" fillId="0" borderId="15" xfId="0" applyFont="1" applyBorder="1" applyAlignment="1">
      <alignment vertical="center" wrapText="1"/>
    </xf>
    <xf numFmtId="0" fontId="71" fillId="0" borderId="30" xfId="0" applyFont="1" applyBorder="1" applyAlignment="1">
      <alignment vertical="center" wrapText="1"/>
    </xf>
    <xf numFmtId="0" fontId="71" fillId="0" borderId="18" xfId="0" applyFont="1" applyBorder="1" applyAlignment="1">
      <alignment vertical="center" wrapText="1"/>
    </xf>
    <xf numFmtId="0" fontId="70" fillId="0" borderId="15" xfId="0" applyFont="1" applyBorder="1" applyAlignment="1">
      <alignment vertical="center" wrapText="1"/>
    </xf>
    <xf numFmtId="0" fontId="70" fillId="0" borderId="30" xfId="0" applyFont="1" applyBorder="1" applyAlignment="1">
      <alignment vertical="center" wrapText="1"/>
    </xf>
    <xf numFmtId="0" fontId="70" fillId="0" borderId="18" xfId="0" applyFont="1" applyBorder="1" applyAlignment="1">
      <alignment vertical="center" wrapText="1"/>
    </xf>
    <xf numFmtId="0" fontId="71" fillId="0" borderId="18" xfId="0" applyFont="1" applyBorder="1" applyAlignment="1">
      <alignment horizontal="center" vertical="center" textRotation="90" wrapText="1"/>
    </xf>
    <xf numFmtId="0" fontId="73" fillId="0" borderId="18" xfId="0" applyFont="1" applyBorder="1" applyAlignment="1">
      <alignment horizontal="center" vertical="center" wrapText="1"/>
    </xf>
    <xf numFmtId="0" fontId="74" fillId="0" borderId="1" xfId="0" applyFont="1" applyBorder="1" applyAlignment="1">
      <alignment vertical="center" wrapText="1"/>
    </xf>
    <xf numFmtId="0" fontId="74" fillId="0" borderId="1" xfId="0" applyFont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textRotation="90" wrapText="1"/>
    </xf>
    <xf numFmtId="0" fontId="72" fillId="0" borderId="1" xfId="0" applyFont="1" applyBorder="1" applyAlignment="1">
      <alignment horizontal="center" vertical="center" textRotation="90" wrapText="1"/>
    </xf>
    <xf numFmtId="0" fontId="75" fillId="0" borderId="0" xfId="0" applyFont="1" applyAlignment="1">
      <alignment horizontal="left" vertical="center"/>
    </xf>
    <xf numFmtId="0" fontId="71" fillId="0" borderId="0" xfId="0" applyNumberFormat="1" applyFont="1" applyAlignment="1">
      <alignment horizontal="center" vertical="center" wrapText="1"/>
    </xf>
    <xf numFmtId="171" fontId="77" fillId="0" borderId="0" xfId="8" applyNumberFormat="1" applyFont="1" applyBorder="1" applyAlignment="1">
      <alignment horizontal="center" vertical="center"/>
    </xf>
    <xf numFmtId="171" fontId="83" fillId="0" borderId="0" xfId="8" applyNumberFormat="1" applyFont="1" applyBorder="1" applyAlignment="1">
      <alignment horizontal="center" vertical="center"/>
    </xf>
    <xf numFmtId="171" fontId="84" fillId="0" borderId="1" xfId="8" applyNumberFormat="1" applyFont="1" applyBorder="1" applyAlignment="1">
      <alignment horizontal="center" vertical="center"/>
    </xf>
    <xf numFmtId="171" fontId="84" fillId="0" borderId="47" xfId="8" applyNumberFormat="1" applyFont="1" applyBorder="1" applyAlignment="1">
      <alignment horizontal="center" vertical="center"/>
    </xf>
    <xf numFmtId="171" fontId="78" fillId="0" borderId="1" xfId="8" applyNumberFormat="1" applyFont="1" applyBorder="1" applyAlignment="1">
      <alignment horizontal="center" vertical="center" textRotation="90" wrapText="1"/>
    </xf>
    <xf numFmtId="171" fontId="78" fillId="0" borderId="0" xfId="8" applyNumberFormat="1" applyFont="1" applyBorder="1" applyAlignment="1">
      <alignment horizontal="center" vertical="center" textRotation="90" wrapText="1"/>
    </xf>
    <xf numFmtId="49" fontId="85" fillId="27" borderId="47" xfId="2" applyNumberFormat="1" applyFont="1" applyFill="1" applyBorder="1" applyAlignment="1">
      <alignment horizontal="center" vertical="center" textRotation="90" wrapText="1" shrinkToFit="1"/>
    </xf>
    <xf numFmtId="172" fontId="84" fillId="0" borderId="1" xfId="8" applyNumberFormat="1" applyFont="1" applyBorder="1" applyAlignment="1">
      <alignment horizontal="center" vertical="center"/>
    </xf>
    <xf numFmtId="172" fontId="84" fillId="0" borderId="0" xfId="8" applyNumberFormat="1" applyFont="1" applyBorder="1" applyAlignment="1">
      <alignment horizontal="center" vertical="center"/>
    </xf>
    <xf numFmtId="172" fontId="83" fillId="0" borderId="47" xfId="8" applyNumberFormat="1" applyFont="1" applyBorder="1" applyAlignment="1">
      <alignment horizontal="center" vertical="center"/>
    </xf>
    <xf numFmtId="172" fontId="83" fillId="0" borderId="1" xfId="8" applyNumberFormat="1" applyFont="1" applyBorder="1" applyAlignment="1">
      <alignment horizontal="center" vertical="center"/>
    </xf>
    <xf numFmtId="172" fontId="83" fillId="0" borderId="0" xfId="8" applyNumberFormat="1" applyFont="1" applyBorder="1" applyAlignment="1">
      <alignment horizontal="center" vertical="center"/>
    </xf>
    <xf numFmtId="171" fontId="77" fillId="0" borderId="0" xfId="8" applyNumberFormat="1" applyFont="1" applyAlignment="1">
      <alignment horizontal="center" vertical="center"/>
    </xf>
    <xf numFmtId="172" fontId="84" fillId="28" borderId="1" xfId="8" applyNumberFormat="1" applyFont="1" applyFill="1" applyBorder="1" applyAlignment="1">
      <alignment horizontal="center" vertical="center"/>
    </xf>
    <xf numFmtId="171" fontId="84" fillId="23" borderId="1" xfId="8" applyNumberFormat="1" applyFont="1" applyFill="1" applyBorder="1" applyAlignment="1">
      <alignment horizontal="center" vertical="center"/>
    </xf>
    <xf numFmtId="171" fontId="84" fillId="0" borderId="0" xfId="8" applyNumberFormat="1" applyFont="1" applyBorder="1" applyAlignment="1">
      <alignment horizontal="center" vertical="center"/>
    </xf>
    <xf numFmtId="172" fontId="87" fillId="0" borderId="0" xfId="8" applyNumberFormat="1" applyFont="1" applyAlignment="1">
      <alignment horizontal="center" vertical="center"/>
    </xf>
    <xf numFmtId="173" fontId="84" fillId="23" borderId="1" xfId="8" applyNumberFormat="1" applyFont="1" applyFill="1" applyBorder="1" applyAlignment="1">
      <alignment horizontal="center" vertical="center"/>
    </xf>
    <xf numFmtId="171" fontId="87" fillId="0" borderId="0" xfId="8" applyNumberFormat="1" applyFont="1" applyBorder="1" applyAlignment="1">
      <alignment horizontal="center" vertical="center" wrapText="1"/>
    </xf>
    <xf numFmtId="171" fontId="87" fillId="0" borderId="0" xfId="8" applyNumberFormat="1" applyFont="1" applyFill="1" applyBorder="1" applyAlignment="1">
      <alignment horizontal="center" vertical="center" wrapText="1"/>
    </xf>
    <xf numFmtId="172" fontId="87" fillId="0" borderId="0" xfId="8" applyNumberFormat="1" applyFont="1" applyBorder="1" applyAlignment="1">
      <alignment horizontal="center" vertical="center" wrapText="1"/>
    </xf>
    <xf numFmtId="172" fontId="87" fillId="0" borderId="0" xfId="8" applyNumberFormat="1" applyFont="1" applyFill="1" applyBorder="1" applyAlignment="1">
      <alignment horizontal="center" vertical="center" wrapText="1"/>
    </xf>
    <xf numFmtId="171" fontId="80" fillId="0" borderId="5" xfId="8" applyNumberFormat="1" applyFont="1" applyFill="1" applyBorder="1" applyAlignment="1">
      <alignment horizontal="center" vertical="center"/>
    </xf>
    <xf numFmtId="171" fontId="80" fillId="0" borderId="0" xfId="8" applyNumberFormat="1" applyFont="1" applyBorder="1" applyAlignment="1">
      <alignment horizontal="center" vertical="center"/>
    </xf>
    <xf numFmtId="173" fontId="84" fillId="23" borderId="14" xfId="8" applyNumberFormat="1" applyFont="1" applyFill="1" applyBorder="1" applyAlignment="1">
      <alignment horizontal="center" vertical="center"/>
    </xf>
    <xf numFmtId="171" fontId="79" fillId="0" borderId="25" xfId="8" applyNumberFormat="1" applyFont="1" applyFill="1" applyBorder="1" applyAlignment="1">
      <alignment horizontal="center" vertical="center"/>
    </xf>
    <xf numFmtId="172" fontId="80" fillId="0" borderId="25" xfId="8" applyNumberFormat="1" applyFont="1" applyFill="1" applyBorder="1" applyAlignment="1">
      <alignment horizontal="center" vertical="center"/>
    </xf>
    <xf numFmtId="171" fontId="79" fillId="0" borderId="4" xfId="8" applyNumberFormat="1" applyFont="1" applyFill="1" applyBorder="1" applyAlignment="1">
      <alignment horizontal="center" vertical="center"/>
    </xf>
    <xf numFmtId="171" fontId="78" fillId="0" borderId="48" xfId="8" applyNumberFormat="1" applyFont="1" applyBorder="1" applyAlignment="1">
      <alignment horizontal="center" vertical="center" textRotation="90" wrapText="1"/>
    </xf>
    <xf numFmtId="171" fontId="83" fillId="0" borderId="12" xfId="8" applyNumberFormat="1" applyFont="1" applyBorder="1" applyAlignment="1">
      <alignment horizontal="center" vertical="center"/>
    </xf>
    <xf numFmtId="172" fontId="84" fillId="28" borderId="13" xfId="8" applyNumberFormat="1" applyFont="1" applyFill="1" applyBorder="1" applyAlignment="1">
      <alignment horizontal="center" vertical="center"/>
    </xf>
    <xf numFmtId="171" fontId="84" fillId="0" borderId="49" xfId="8" applyNumberFormat="1" applyFont="1" applyBorder="1" applyAlignment="1">
      <alignment horizontal="center" vertical="center"/>
    </xf>
    <xf numFmtId="171" fontId="83" fillId="0" borderId="12" xfId="8" applyNumberFormat="1" applyFont="1" applyFill="1" applyBorder="1" applyAlignment="1">
      <alignment horizontal="center" vertical="center"/>
    </xf>
    <xf numFmtId="173" fontId="84" fillId="23" borderId="50" xfId="8" applyNumberFormat="1" applyFont="1" applyFill="1" applyBorder="1" applyAlignment="1">
      <alignment horizontal="center" vertical="center"/>
    </xf>
    <xf numFmtId="171" fontId="84" fillId="0" borderId="32" xfId="8" applyNumberFormat="1" applyFont="1" applyBorder="1" applyAlignment="1">
      <alignment horizontal="center" vertical="center"/>
    </xf>
    <xf numFmtId="171" fontId="78" fillId="0" borderId="21" xfId="8" applyNumberFormat="1" applyFont="1" applyBorder="1" applyAlignment="1">
      <alignment horizontal="center" vertical="center"/>
    </xf>
    <xf numFmtId="20" fontId="80" fillId="0" borderId="22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171" fontId="79" fillId="0" borderId="3" xfId="8" applyNumberFormat="1" applyFont="1" applyBorder="1" applyAlignment="1">
      <alignment horizontal="center" vertical="center"/>
    </xf>
    <xf numFmtId="0" fontId="88" fillId="0" borderId="52" xfId="0" applyFont="1" applyBorder="1" applyAlignment="1">
      <alignment wrapText="1"/>
    </xf>
    <xf numFmtId="0" fontId="88" fillId="0" borderId="52" xfId="0" applyFont="1" applyBorder="1" applyAlignment="1">
      <alignment horizontal="center" wrapText="1"/>
    </xf>
    <xf numFmtId="172" fontId="84" fillId="23" borderId="1" xfId="8" applyNumberFormat="1" applyFont="1" applyFill="1" applyBorder="1" applyAlignment="1">
      <alignment horizontal="center" vertical="center"/>
    </xf>
    <xf numFmtId="49" fontId="8" fillId="18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71" fillId="0" borderId="1" xfId="0" applyFont="1" applyBorder="1" applyAlignment="1">
      <alignment horizontal="center" vertical="center" wrapText="1"/>
    </xf>
    <xf numFmtId="0" fontId="10" fillId="17" borderId="18" xfId="2" applyFont="1" applyFill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hidden="1"/>
    </xf>
    <xf numFmtId="0" fontId="39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27" fillId="0" borderId="5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59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57" fillId="0" borderId="17" xfId="0" applyFont="1" applyBorder="1" applyAlignment="1">
      <alignment horizontal="center"/>
    </xf>
    <xf numFmtId="0" fontId="27" fillId="0" borderId="27" xfId="0" applyFont="1" applyBorder="1">
      <alignment horizontal="center" vertical="center" wrapText="1"/>
    </xf>
    <xf numFmtId="0" fontId="27" fillId="0" borderId="28" xfId="0" applyFont="1" applyBorder="1">
      <alignment horizontal="center" vertical="center" wrapText="1"/>
    </xf>
    <xf numFmtId="0" fontId="58" fillId="0" borderId="2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47" fillId="0" borderId="2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47" fillId="0" borderId="5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64" fillId="0" borderId="0" xfId="0" applyFont="1" applyBorder="1" applyAlignment="1">
      <alignment horizontal="center" textRotation="90" wrapText="1"/>
    </xf>
    <xf numFmtId="0" fontId="28" fillId="0" borderId="0" xfId="0" applyFont="1" applyAlignment="1">
      <alignment horizontal="center" shrinkToFit="1"/>
    </xf>
    <xf numFmtId="0" fontId="27" fillId="0" borderId="0" xfId="0" applyFont="1" applyAlignment="1">
      <alignment horizontal="center" shrinkToFit="1"/>
    </xf>
    <xf numFmtId="0" fontId="28" fillId="0" borderId="0" xfId="0" applyFont="1" applyAlignment="1">
      <alignment horizontal="center" wrapText="1"/>
    </xf>
    <xf numFmtId="0" fontId="39" fillId="0" borderId="0" xfId="0" applyFont="1" applyBorder="1" applyAlignment="1">
      <alignment horizontal="center" textRotation="90" wrapText="1"/>
    </xf>
    <xf numFmtId="0" fontId="40" fillId="0" borderId="0" xfId="0" applyFont="1" applyBorder="1" applyAlignment="1">
      <alignment horizontal="center" textRotation="90" wrapText="1"/>
    </xf>
    <xf numFmtId="0" fontId="36" fillId="0" borderId="0" xfId="0" applyFont="1" applyBorder="1" applyAlignment="1">
      <alignment horizontal="center" textRotation="90" wrapText="1"/>
    </xf>
    <xf numFmtId="0" fontId="38" fillId="0" borderId="0" xfId="0" applyFont="1" applyBorder="1" applyAlignment="1">
      <alignment horizontal="center" textRotation="90" wrapText="1"/>
    </xf>
    <xf numFmtId="0" fontId="31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27" fillId="0" borderId="21" xfId="0" applyFont="1" applyBorder="1" applyAlignment="1">
      <alignment horizontal="center" wrapText="1"/>
    </xf>
    <xf numFmtId="0" fontId="27" fillId="0" borderId="22" xfId="0" applyFont="1" applyBorder="1" applyAlignment="1">
      <alignment horizontal="center" wrapText="1"/>
    </xf>
    <xf numFmtId="0" fontId="27" fillId="0" borderId="3" xfId="0" applyFont="1" applyBorder="1" applyAlignment="1">
      <alignment horizontal="center" wrapText="1"/>
    </xf>
    <xf numFmtId="0" fontId="27" fillId="0" borderId="4" xfId="0" applyFont="1" applyBorder="1" applyAlignment="1">
      <alignment horizontal="center" wrapText="1"/>
    </xf>
    <xf numFmtId="0" fontId="27" fillId="0" borderId="23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37" fillId="16" borderId="4" xfId="0" applyFont="1" applyFill="1" applyBorder="1" applyAlignment="1">
      <alignment horizontal="center" textRotation="90" wrapText="1"/>
    </xf>
    <xf numFmtId="0" fontId="27" fillId="0" borderId="6" xfId="0" applyFont="1" applyBorder="1" applyAlignment="1">
      <alignment horizontal="center" wrapText="1"/>
    </xf>
    <xf numFmtId="0" fontId="27" fillId="0" borderId="8" xfId="0" applyFont="1" applyBorder="1" applyAlignment="1">
      <alignment horizontal="center" wrapText="1"/>
    </xf>
    <xf numFmtId="0" fontId="27" fillId="0" borderId="6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9" fillId="7" borderId="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51" fillId="0" borderId="0" xfId="0" applyFont="1" applyAlignment="1" applyProtection="1">
      <alignment horizontal="center" vertical="center" wrapText="1"/>
      <protection hidden="1"/>
    </xf>
    <xf numFmtId="0" fontId="9" fillId="7" borderId="14" xfId="0" applyFont="1" applyFill="1" applyBorder="1" applyAlignment="1" applyProtection="1">
      <alignment horizontal="center" vertical="center" wrapText="1"/>
      <protection hidden="1"/>
    </xf>
    <xf numFmtId="0" fontId="9" fillId="7" borderId="20" xfId="0" applyFont="1" applyFill="1" applyBorder="1" applyAlignment="1" applyProtection="1">
      <alignment horizontal="center" vertical="center" wrapText="1"/>
      <protection hidden="1"/>
    </xf>
    <xf numFmtId="0" fontId="9" fillId="7" borderId="17" xfId="0" applyFont="1" applyFill="1" applyBorder="1" applyAlignment="1" applyProtection="1">
      <alignment horizontal="center" vertical="center" wrapText="1"/>
      <protection hidden="1"/>
    </xf>
    <xf numFmtId="0" fontId="9" fillId="7" borderId="27" xfId="0" applyFont="1" applyFill="1" applyBorder="1" applyAlignment="1" applyProtection="1">
      <alignment horizontal="center" vertical="center" wrapText="1"/>
      <protection hidden="1"/>
    </xf>
    <xf numFmtId="0" fontId="9" fillId="7" borderId="28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60" fillId="21" borderId="15" xfId="0" applyFont="1" applyFill="1" applyBorder="1" applyAlignment="1" applyProtection="1">
      <alignment horizontal="center" vertical="center" wrapText="1"/>
      <protection hidden="1"/>
    </xf>
    <xf numFmtId="0" fontId="60" fillId="21" borderId="18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1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2" fillId="0" borderId="3" xfId="11" applyFont="1" applyBorder="1" applyAlignment="1">
      <alignment horizontal="left" wrapText="1"/>
    </xf>
    <xf numFmtId="0" fontId="2" fillId="0" borderId="0" xfId="11" applyFont="1" applyBorder="1" applyAlignment="1">
      <alignment horizontal="left" wrapText="1"/>
    </xf>
    <xf numFmtId="0" fontId="2" fillId="0" borderId="4" xfId="11" applyFont="1" applyBorder="1" applyAlignment="1">
      <alignment horizontal="left" wrapText="1"/>
    </xf>
    <xf numFmtId="0" fontId="2" fillId="0" borderId="39" xfId="11" applyFont="1" applyBorder="1" applyAlignment="1">
      <alignment horizontal="left" wrapText="1"/>
    </xf>
    <xf numFmtId="0" fontId="2" fillId="0" borderId="31" xfId="11" applyFont="1" applyBorder="1" applyAlignment="1">
      <alignment horizontal="left" wrapText="1"/>
    </xf>
    <xf numFmtId="0" fontId="2" fillId="0" borderId="40" xfId="11" applyFont="1" applyBorder="1" applyAlignment="1">
      <alignment horizontal="left" wrapText="1"/>
    </xf>
    <xf numFmtId="0" fontId="2" fillId="0" borderId="21" xfId="11" applyFont="1" applyBorder="1" applyAlignment="1">
      <alignment horizontal="left"/>
    </xf>
    <xf numFmtId="0" fontId="2" fillId="0" borderId="25" xfId="11" applyFont="1" applyBorder="1" applyAlignment="1">
      <alignment horizontal="left"/>
    </xf>
    <xf numFmtId="0" fontId="2" fillId="0" borderId="22" xfId="11" applyFont="1" applyBorder="1" applyAlignment="1">
      <alignment horizontal="left"/>
    </xf>
    <xf numFmtId="0" fontId="2" fillId="0" borderId="3" xfId="11" applyFont="1" applyBorder="1" applyAlignment="1">
      <alignment horizontal="left"/>
    </xf>
    <xf numFmtId="0" fontId="2" fillId="0" borderId="0" xfId="11" applyFont="1" applyBorder="1" applyAlignment="1">
      <alignment horizontal="left"/>
    </xf>
    <xf numFmtId="0" fontId="2" fillId="0" borderId="4" xfId="11" applyFont="1" applyBorder="1" applyAlignment="1">
      <alignment horizontal="left"/>
    </xf>
    <xf numFmtId="0" fontId="1" fillId="0" borderId="3" xfId="11" applyFont="1" applyBorder="1" applyAlignment="1">
      <alignment horizontal="left" wrapText="1"/>
    </xf>
    <xf numFmtId="0" fontId="66" fillId="0" borderId="0" xfId="11" applyFont="1" applyAlignment="1">
      <alignment horizontal="center" wrapText="1"/>
    </xf>
    <xf numFmtId="0" fontId="68" fillId="0" borderId="0" xfId="11" applyFont="1" applyAlignment="1">
      <alignment horizontal="center"/>
    </xf>
    <xf numFmtId="169" fontId="69" fillId="0" borderId="0" xfId="11" applyNumberFormat="1" applyFont="1" applyAlignment="1">
      <alignment horizontal="center"/>
    </xf>
    <xf numFmtId="0" fontId="69" fillId="0" borderId="0" xfId="11" applyFont="1" applyAlignment="1">
      <alignment horizontal="center" wrapText="1"/>
    </xf>
    <xf numFmtId="0" fontId="65" fillId="0" borderId="0" xfId="11" applyFont="1" applyAlignment="1">
      <alignment horizontal="center" vertical="center" wrapText="1"/>
    </xf>
    <xf numFmtId="9" fontId="10" fillId="0" borderId="1" xfId="0" applyNumberFormat="1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18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4" fillId="6" borderId="0" xfId="0" applyFont="1" applyFill="1" applyAlignment="1" applyProtection="1">
      <alignment horizontal="center" vertical="center" wrapText="1"/>
      <protection hidden="1"/>
    </xf>
    <xf numFmtId="21" fontId="54" fillId="24" borderId="0" xfId="0" applyNumberFormat="1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/>
    </xf>
    <xf numFmtId="0" fontId="14" fillId="0" borderId="25" xfId="0" applyFont="1" applyBorder="1">
      <alignment horizontal="center" vertical="center" wrapText="1"/>
    </xf>
    <xf numFmtId="0" fontId="14" fillId="0" borderId="22" xfId="0" applyFont="1" applyBorder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21" fontId="54" fillId="24" borderId="3" xfId="0" applyNumberFormat="1" applyFont="1" applyFill="1" applyBorder="1" applyAlignment="1">
      <alignment horizontal="center" vertical="center" wrapText="1"/>
    </xf>
    <xf numFmtId="21" fontId="54" fillId="24" borderId="25" xfId="0" applyNumberFormat="1" applyFont="1" applyFill="1" applyBorder="1" applyAlignment="1">
      <alignment horizontal="center" vertical="center" wrapText="1"/>
    </xf>
    <xf numFmtId="21" fontId="54" fillId="24" borderId="21" xfId="0" applyNumberFormat="1" applyFont="1" applyFill="1" applyBorder="1" applyAlignment="1">
      <alignment horizontal="center" vertical="center" wrapText="1"/>
    </xf>
    <xf numFmtId="21" fontId="54" fillId="24" borderId="22" xfId="0" applyNumberFormat="1" applyFont="1" applyFill="1" applyBorder="1" applyAlignment="1">
      <alignment horizontal="center" vertical="center" wrapText="1"/>
    </xf>
    <xf numFmtId="21" fontId="54" fillId="24" borderId="4" xfId="0" applyNumberFormat="1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/>
    </xf>
    <xf numFmtId="0" fontId="8" fillId="0" borderId="30" xfId="0" applyFont="1" applyBorder="1">
      <alignment horizontal="center" vertical="center" wrapText="1"/>
    </xf>
    <xf numFmtId="0" fontId="8" fillId="0" borderId="32" xfId="0" applyFont="1" applyBorder="1">
      <alignment horizontal="center" vertical="center" wrapText="1"/>
    </xf>
    <xf numFmtId="0" fontId="8" fillId="7" borderId="30" xfId="0" applyFont="1" applyFill="1" applyBorder="1" applyAlignment="1">
      <alignment horizontal="center"/>
    </xf>
    <xf numFmtId="0" fontId="8" fillId="0" borderId="18" xfId="0" applyFont="1" applyBorder="1">
      <alignment horizontal="center" vertical="center" wrapText="1"/>
    </xf>
    <xf numFmtId="171" fontId="83" fillId="0" borderId="39" xfId="8" applyNumberFormat="1" applyFont="1" applyFill="1" applyBorder="1" applyAlignment="1">
      <alignment horizontal="center" vertical="center" wrapText="1"/>
    </xf>
    <xf numFmtId="171" fontId="83" fillId="0" borderId="31" xfId="8" applyNumberFormat="1" applyFont="1" applyFill="1" applyBorder="1" applyAlignment="1">
      <alignment horizontal="center" vertical="center" wrapText="1"/>
    </xf>
    <xf numFmtId="171" fontId="77" fillId="0" borderId="38" xfId="8" applyNumberFormat="1" applyFont="1" applyBorder="1" applyAlignment="1">
      <alignment horizontal="center" vertical="center"/>
    </xf>
    <xf numFmtId="171" fontId="77" fillId="0" borderId="51" xfId="8" applyNumberFormat="1" applyFont="1" applyBorder="1" applyAlignment="1">
      <alignment horizontal="center" vertical="center"/>
    </xf>
    <xf numFmtId="172" fontId="80" fillId="0" borderId="25" xfId="8" applyNumberFormat="1" applyFont="1" applyFill="1" applyBorder="1" applyAlignment="1">
      <alignment horizontal="center" vertical="center"/>
    </xf>
    <xf numFmtId="171" fontId="80" fillId="0" borderId="5" xfId="8" applyNumberFormat="1" applyFont="1" applyFill="1" applyBorder="1" applyAlignment="1">
      <alignment horizontal="center" vertical="center" shrinkToFit="1"/>
    </xf>
    <xf numFmtId="171" fontId="79" fillId="0" borderId="5" xfId="8" applyNumberFormat="1" applyFont="1" applyFill="1" applyBorder="1" applyAlignment="1">
      <alignment horizontal="center" vertical="center"/>
    </xf>
    <xf numFmtId="171" fontId="78" fillId="0" borderId="12" xfId="8" applyNumberFormat="1" applyFont="1" applyFill="1" applyBorder="1" applyAlignment="1">
      <alignment horizontal="center" vertical="center" textRotation="90" wrapText="1"/>
    </xf>
    <xf numFmtId="171" fontId="86" fillId="0" borderId="0" xfId="8" applyNumberFormat="1" applyFont="1" applyFill="1" applyBorder="1" applyAlignment="1">
      <alignment horizontal="center" vertical="center"/>
    </xf>
    <xf numFmtId="172" fontId="83" fillId="0" borderId="0" xfId="8" applyNumberFormat="1" applyFont="1" applyFill="1" applyBorder="1" applyAlignment="1">
      <alignment horizontal="center" vertical="center"/>
    </xf>
    <xf numFmtId="172" fontId="86" fillId="0" borderId="0" xfId="8" applyNumberFormat="1" applyFont="1" applyFill="1" applyBorder="1" applyAlignment="1">
      <alignment horizontal="center" vertical="center"/>
    </xf>
    <xf numFmtId="171" fontId="81" fillId="0" borderId="41" xfId="8" applyNumberFormat="1" applyFont="1" applyFill="1" applyBorder="1" applyAlignment="1">
      <alignment horizontal="center" vertical="center"/>
    </xf>
    <xf numFmtId="171" fontId="81" fillId="0" borderId="42" xfId="8" applyNumberFormat="1" applyFont="1" applyFill="1" applyBorder="1" applyAlignment="1">
      <alignment horizontal="center" vertical="center"/>
    </xf>
    <xf numFmtId="171" fontId="81" fillId="0" borderId="43" xfId="8" applyNumberFormat="1" applyFont="1" applyFill="1" applyBorder="1" applyAlignment="1">
      <alignment horizontal="center" vertical="center"/>
    </xf>
    <xf numFmtId="171" fontId="81" fillId="0" borderId="44" xfId="8" applyNumberFormat="1" applyFont="1" applyFill="1" applyBorder="1" applyAlignment="1">
      <alignment horizontal="center" vertical="center"/>
    </xf>
    <xf numFmtId="171" fontId="81" fillId="0" borderId="45" xfId="8" applyNumberFormat="1" applyFont="1" applyFill="1" applyBorder="1" applyAlignment="1">
      <alignment horizontal="center" vertical="center"/>
    </xf>
    <xf numFmtId="171" fontId="81" fillId="0" borderId="46" xfId="8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wrapText="1"/>
    </xf>
    <xf numFmtId="0" fontId="16" fillId="8" borderId="2" xfId="2" applyFont="1" applyFill="1" applyBorder="1" applyAlignment="1">
      <alignment horizontal="center"/>
    </xf>
    <xf numFmtId="0" fontId="16" fillId="8" borderId="0" xfId="2" applyFont="1" applyFill="1" applyBorder="1" applyAlignment="1">
      <alignment horizontal="center"/>
    </xf>
    <xf numFmtId="21" fontId="16" fillId="8" borderId="2" xfId="2" applyNumberFormat="1" applyFont="1" applyFill="1" applyBorder="1" applyAlignment="1">
      <alignment horizontal="center"/>
    </xf>
    <xf numFmtId="21" fontId="16" fillId="8" borderId="0" xfId="2" applyNumberFormat="1" applyFont="1" applyFill="1" applyBorder="1" applyAlignment="1">
      <alignment horizontal="center"/>
    </xf>
    <xf numFmtId="49" fontId="12" fillId="22" borderId="10" xfId="2" applyNumberFormat="1" applyFont="1" applyFill="1" applyBorder="1" applyAlignment="1">
      <alignment horizontal="center" vertical="center" textRotation="90" wrapText="1" shrinkToFit="1"/>
    </xf>
    <xf numFmtId="49" fontId="12" fillId="22" borderId="1" xfId="2" applyNumberFormat="1" applyFont="1" applyFill="1" applyBorder="1" applyAlignment="1">
      <alignment horizontal="center" vertical="center" textRotation="90" wrapText="1" shrinkToFit="1"/>
    </xf>
    <xf numFmtId="49" fontId="12" fillId="9" borderId="10" xfId="2" applyNumberFormat="1" applyFont="1" applyFill="1" applyBorder="1" applyAlignment="1">
      <alignment horizontal="center" vertical="center" textRotation="90" wrapText="1"/>
    </xf>
    <xf numFmtId="49" fontId="12" fillId="9" borderId="1" xfId="2" applyNumberFormat="1" applyFont="1" applyFill="1" applyBorder="1" applyAlignment="1">
      <alignment horizontal="center" vertical="center" textRotation="90" wrapText="1"/>
    </xf>
    <xf numFmtId="49" fontId="12" fillId="9" borderId="11" xfId="2" applyNumberFormat="1" applyFont="1" applyFill="1" applyBorder="1" applyAlignment="1">
      <alignment horizontal="center" vertical="center" textRotation="90" wrapText="1"/>
    </xf>
    <xf numFmtId="49" fontId="12" fillId="9" borderId="13" xfId="2" applyNumberFormat="1" applyFont="1" applyFill="1" applyBorder="1" applyAlignment="1">
      <alignment horizontal="center" vertical="center" textRotation="90" wrapText="1"/>
    </xf>
    <xf numFmtId="49" fontId="12" fillId="18" borderId="9" xfId="0" applyNumberFormat="1" applyFont="1" applyFill="1" applyBorder="1" applyAlignment="1" applyProtection="1">
      <alignment horizontal="center" vertical="center" textRotation="90" wrapText="1"/>
      <protection hidden="1"/>
    </xf>
    <xf numFmtId="49" fontId="12" fillId="18" borderId="12" xfId="0" applyNumberFormat="1" applyFont="1" applyFill="1" applyBorder="1" applyAlignment="1" applyProtection="1">
      <alignment horizontal="center" vertical="center" textRotation="90" wrapText="1"/>
      <protection hidden="1"/>
    </xf>
    <xf numFmtId="49" fontId="12" fillId="18" borderId="10" xfId="0" applyNumberFormat="1" applyFont="1" applyFill="1" applyBorder="1" applyAlignment="1" applyProtection="1">
      <alignment horizontal="center" vertical="center" textRotation="90" wrapText="1"/>
      <protection hidden="1"/>
    </xf>
    <xf numFmtId="49" fontId="12" fillId="18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10" fillId="0" borderId="1" xfId="2" applyFont="1" applyBorder="1" applyAlignment="1">
      <alignment horizontal="center" vertical="center" wrapText="1"/>
    </xf>
    <xf numFmtId="0" fontId="12" fillId="9" borderId="10" xfId="2" applyFont="1" applyFill="1" applyBorder="1" applyAlignment="1">
      <alignment horizontal="center" vertical="center" wrapText="1"/>
    </xf>
    <xf numFmtId="0" fontId="12" fillId="9" borderId="1" xfId="2" applyFont="1" applyFill="1" applyBorder="1" applyAlignment="1">
      <alignment horizontal="center" vertical="center" wrapText="1"/>
    </xf>
    <xf numFmtId="49" fontId="12" fillId="9" borderId="33" xfId="2" applyNumberFormat="1" applyFont="1" applyFill="1" applyBorder="1" applyAlignment="1">
      <alignment horizontal="center" vertical="center" textRotation="90" wrapText="1"/>
    </xf>
    <xf numFmtId="49" fontId="12" fillId="9" borderId="20" xfId="2" applyNumberFormat="1" applyFont="1" applyFill="1" applyBorder="1" applyAlignment="1">
      <alignment horizontal="center" vertical="center" textRotation="90" wrapText="1"/>
    </xf>
    <xf numFmtId="0" fontId="14" fillId="0" borderId="1" xfId="2" applyFont="1" applyBorder="1" applyAlignment="1">
      <alignment horizontal="center" vertical="center" textRotation="90"/>
    </xf>
    <xf numFmtId="0" fontId="12" fillId="9" borderId="53" xfId="2" applyFont="1" applyFill="1" applyBorder="1" applyAlignment="1">
      <alignment horizontal="center" vertical="center" textRotation="90" wrapText="1"/>
    </xf>
    <xf numFmtId="0" fontId="12" fillId="9" borderId="18" xfId="2" applyFont="1" applyFill="1" applyBorder="1" applyAlignment="1">
      <alignment horizontal="center" vertical="center" textRotation="90" wrapText="1"/>
    </xf>
    <xf numFmtId="0" fontId="18" fillId="0" borderId="0" xfId="2" applyFont="1" applyAlignment="1">
      <alignment horizontal="center" vertical="center"/>
    </xf>
    <xf numFmtId="49" fontId="12" fillId="22" borderId="33" xfId="2" applyNumberFormat="1" applyFont="1" applyFill="1" applyBorder="1" applyAlignment="1">
      <alignment horizontal="center" vertical="center" textRotation="90" wrapText="1" shrinkToFit="1"/>
    </xf>
    <xf numFmtId="49" fontId="12" fillId="22" borderId="20" xfId="2" applyNumberFormat="1" applyFont="1" applyFill="1" applyBorder="1" applyAlignment="1">
      <alignment horizontal="center" vertical="center" textRotation="90" wrapText="1" shrinkToFit="1"/>
    </xf>
    <xf numFmtId="0" fontId="12" fillId="9" borderId="10" xfId="2" applyFont="1" applyFill="1" applyBorder="1" applyAlignment="1">
      <alignment horizontal="center" vertical="center"/>
    </xf>
    <xf numFmtId="0" fontId="12" fillId="9" borderId="1" xfId="2" applyFont="1" applyFill="1" applyBorder="1" applyAlignment="1">
      <alignment horizontal="center" vertical="center"/>
    </xf>
    <xf numFmtId="0" fontId="12" fillId="9" borderId="10" xfId="2" applyFont="1" applyFill="1" applyBorder="1" applyAlignment="1">
      <alignment horizontal="center" vertical="center" textRotation="90"/>
    </xf>
    <xf numFmtId="0" fontId="12" fillId="9" borderId="1" xfId="2" applyFont="1" applyFill="1" applyBorder="1" applyAlignment="1">
      <alignment horizontal="center" vertical="center" textRotation="90"/>
    </xf>
    <xf numFmtId="164" fontId="12" fillId="9" borderId="10" xfId="1" applyFont="1" applyFill="1" applyBorder="1" applyAlignment="1">
      <alignment horizontal="center" vertical="center" textRotation="90" wrapText="1"/>
    </xf>
    <xf numFmtId="164" fontId="12" fillId="9" borderId="1" xfId="1" applyFont="1" applyFill="1" applyBorder="1" applyAlignment="1">
      <alignment horizontal="center" vertical="center" textRotation="90" wrapText="1"/>
    </xf>
    <xf numFmtId="49" fontId="12" fillId="22" borderId="37" xfId="2" applyNumberFormat="1" applyFont="1" applyFill="1" applyBorder="1" applyAlignment="1">
      <alignment horizontal="center" vertical="center" textRotation="90" wrapText="1" shrinkToFit="1"/>
    </xf>
    <xf numFmtId="49" fontId="12" fillId="22" borderId="15" xfId="2" applyNumberFormat="1" applyFont="1" applyFill="1" applyBorder="1" applyAlignment="1">
      <alignment horizontal="center" vertical="center" textRotation="90" wrapText="1" shrinkToFit="1"/>
    </xf>
    <xf numFmtId="169" fontId="17" fillId="0" borderId="0" xfId="0" applyNumberFormat="1" applyFont="1" applyBorder="1" applyAlignment="1" applyProtection="1">
      <alignment horizontal="left" vertical="center"/>
      <protection hidden="1"/>
    </xf>
    <xf numFmtId="9" fontId="10" fillId="0" borderId="1" xfId="0" applyNumberFormat="1" applyFont="1" applyBorder="1" applyAlignment="1" applyProtection="1">
      <alignment horizontal="center" vertical="center"/>
      <protection locked="0" hidden="1"/>
    </xf>
    <xf numFmtId="0" fontId="12" fillId="0" borderId="1" xfId="0" applyFont="1" applyBorder="1" applyAlignment="1" applyProtection="1">
      <alignment horizontal="center" vertical="center" wrapText="1"/>
      <protection locked="0" hidden="1"/>
    </xf>
    <xf numFmtId="0" fontId="10" fillId="0" borderId="1" xfId="0" applyFont="1" applyBorder="1" applyAlignment="1" applyProtection="1">
      <alignment horizontal="center" vertical="center"/>
      <protection locked="0"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4" fillId="11" borderId="1" xfId="2" applyFont="1" applyFill="1" applyBorder="1" applyAlignment="1">
      <alignment horizontal="center" vertical="center"/>
    </xf>
    <xf numFmtId="21" fontId="14" fillId="11" borderId="1" xfId="2" applyNumberFormat="1" applyFont="1" applyFill="1" applyBorder="1" applyAlignment="1">
      <alignment horizontal="center" vertical="center" wrapText="1"/>
    </xf>
    <xf numFmtId="166" fontId="14" fillId="11" borderId="1" xfId="2" applyNumberFormat="1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9" fillId="11" borderId="1" xfId="2" applyFont="1" applyFill="1" applyBorder="1" applyAlignment="1">
      <alignment horizontal="center" vertical="center" wrapText="1"/>
    </xf>
    <xf numFmtId="1" fontId="14" fillId="25" borderId="2" xfId="2" applyNumberFormat="1" applyFont="1" applyFill="1" applyBorder="1" applyAlignment="1">
      <alignment horizontal="center" vertical="center"/>
    </xf>
    <xf numFmtId="0" fontId="6" fillId="8" borderId="1" xfId="2" applyFont="1" applyFill="1" applyBorder="1" applyAlignment="1">
      <alignment horizontal="center" vertical="center"/>
    </xf>
    <xf numFmtId="165" fontId="14" fillId="0" borderId="0" xfId="2" applyNumberFormat="1" applyFont="1" applyAlignment="1">
      <alignment horizontal="center" vertical="center"/>
    </xf>
    <xf numFmtId="1" fontId="70" fillId="0" borderId="1" xfId="0" applyNumberFormat="1" applyFont="1" applyBorder="1" applyAlignment="1">
      <alignment horizontal="center" vertical="center" wrapText="1"/>
    </xf>
    <xf numFmtId="0" fontId="71" fillId="0" borderId="1" xfId="0" applyFont="1" applyBorder="1" applyAlignment="1">
      <alignment horizontal="center" vertical="center" wrapText="1"/>
    </xf>
    <xf numFmtId="0" fontId="70" fillId="0" borderId="2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1" fillId="0" borderId="1" xfId="0" applyFont="1" applyBorder="1" applyAlignment="1">
      <alignment horizontal="center" vertical="center" textRotation="90" wrapText="1"/>
    </xf>
    <xf numFmtId="0" fontId="70" fillId="0" borderId="1" xfId="0" applyFont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textRotation="90" wrapText="1"/>
    </xf>
    <xf numFmtId="0" fontId="71" fillId="0" borderId="19" xfId="0" applyFont="1" applyBorder="1" applyAlignment="1">
      <alignment horizontal="center" vertical="center" textRotation="90" wrapText="1"/>
    </xf>
    <xf numFmtId="0" fontId="71" fillId="0" borderId="20" xfId="0" applyFont="1" applyBorder="1" applyAlignment="1">
      <alignment horizontal="center" vertical="center" textRotation="90" wrapText="1"/>
    </xf>
    <xf numFmtId="0" fontId="70" fillId="0" borderId="1" xfId="0" applyFont="1" applyBorder="1" applyAlignment="1">
      <alignment horizontal="center" vertical="center" shrinkToFit="1"/>
    </xf>
    <xf numFmtId="49" fontId="12" fillId="13" borderId="14" xfId="2" applyNumberFormat="1" applyFont="1" applyFill="1" applyBorder="1" applyAlignment="1">
      <alignment horizontal="center" vertical="center" textRotation="90" wrapText="1" shrinkToFit="1"/>
    </xf>
    <xf numFmtId="49" fontId="12" fillId="13" borderId="20" xfId="2" applyNumberFormat="1" applyFont="1" applyFill="1" applyBorder="1" applyAlignment="1">
      <alignment horizontal="center" vertical="center" textRotation="90" wrapText="1" shrinkToFit="1"/>
    </xf>
    <xf numFmtId="49" fontId="8" fillId="9" borderId="1" xfId="2" applyNumberFormat="1" applyFont="1" applyFill="1" applyBorder="1" applyAlignment="1">
      <alignment horizontal="center" vertical="center" textRotation="90" wrapText="1"/>
    </xf>
    <xf numFmtId="49" fontId="8" fillId="18" borderId="1" xfId="0" applyNumberFormat="1" applyFont="1" applyFill="1" applyBorder="1" applyAlignment="1" applyProtection="1">
      <alignment horizontal="center" vertical="center" textRotation="90" wrapText="1"/>
      <protection hidden="1"/>
    </xf>
    <xf numFmtId="49" fontId="8" fillId="18" borderId="14" xfId="0" applyNumberFormat="1" applyFont="1" applyFill="1" applyBorder="1" applyAlignment="1" applyProtection="1">
      <alignment horizontal="center" vertical="center" textRotation="90" wrapText="1"/>
      <protection hidden="1"/>
    </xf>
    <xf numFmtId="49" fontId="8" fillId="18" borderId="20" xfId="0" applyNumberFormat="1" applyFont="1" applyFill="1" applyBorder="1" applyAlignment="1" applyProtection="1">
      <alignment horizontal="center" vertical="center" textRotation="90" wrapText="1"/>
      <protection hidden="1"/>
    </xf>
    <xf numFmtId="0" fontId="8" fillId="9" borderId="1" xfId="2" applyFont="1" applyFill="1" applyBorder="1" applyAlignment="1">
      <alignment horizontal="center" vertical="center" textRotation="90" wrapText="1"/>
    </xf>
    <xf numFmtId="0" fontId="11" fillId="0" borderId="0" xfId="0" applyFont="1" applyAlignment="1" applyProtection="1">
      <alignment horizontal="center" vertical="center"/>
      <protection hidden="1"/>
    </xf>
    <xf numFmtId="165" fontId="9" fillId="0" borderId="0" xfId="0" applyNumberFormat="1" applyFont="1" applyAlignment="1" applyProtection="1">
      <alignment horizontal="left"/>
      <protection hidden="1"/>
    </xf>
    <xf numFmtId="0" fontId="8" fillId="9" borderId="1" xfId="2" applyFont="1" applyFill="1" applyBorder="1" applyAlignment="1">
      <alignment horizontal="center" vertical="center"/>
    </xf>
    <xf numFmtId="0" fontId="8" fillId="9" borderId="1" xfId="2" applyFont="1" applyFill="1" applyBorder="1" applyAlignment="1">
      <alignment horizontal="center" vertical="center" textRotation="90"/>
    </xf>
    <xf numFmtId="169" fontId="17" fillId="0" borderId="0" xfId="0" applyNumberFormat="1" applyFont="1" applyBorder="1" applyAlignment="1" applyProtection="1">
      <alignment horizontal="left"/>
      <protection hidden="1"/>
    </xf>
    <xf numFmtId="0" fontId="1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center" vertical="center"/>
      <protection hidden="1"/>
    </xf>
    <xf numFmtId="0" fontId="6" fillId="7" borderId="14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6" fillId="7" borderId="15" xfId="0" applyFont="1" applyFill="1" applyBorder="1" applyAlignment="1" applyProtection="1">
      <alignment horizontal="center" vertical="center" wrapText="1"/>
    </xf>
    <xf numFmtId="0" fontId="6" fillId="7" borderId="18" xfId="0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12">
    <cellStyle name="Excel Built-in Normal" xfId="7"/>
    <cellStyle name="Денежный" xfId="1" builtinId="4"/>
    <cellStyle name="Обычный" xfId="0" builtinId="0"/>
    <cellStyle name="Обычный 2" xfId="4"/>
    <cellStyle name="Обычный 3" xfId="5"/>
    <cellStyle name="Обычный 4" xfId="8"/>
    <cellStyle name="Обычный 5" xfId="10"/>
    <cellStyle name="Обычный 6" xfId="11"/>
    <cellStyle name="Обычный_Протоколи Кубок м.Прилуки 2009" xfId="2"/>
    <cellStyle name="Процентный" xfId="3" builtinId="5"/>
    <cellStyle name="Процентный 2" xfId="6"/>
    <cellStyle name="Финансовый 2" xfId="9"/>
  </cellStyles>
  <dxfs count="53"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</dxfs>
  <tableStyles count="0" defaultTableStyle="TableStyleMedium9" defaultPivotStyle="PivotStyleLight16"/>
  <colors>
    <mruColors>
      <color rgb="FFFF33CC"/>
      <color rgb="FF00FF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591705</xdr:rowOff>
    </xdr:from>
    <xdr:to>
      <xdr:col>6</xdr:col>
      <xdr:colOff>14431</xdr:colOff>
      <xdr:row>9</xdr:row>
      <xdr:rowOff>0</xdr:rowOff>
    </xdr:to>
    <xdr:cxnSp macro="">
      <xdr:nvCxnSpPr>
        <xdr:cNvPr id="2" name="Прямая соединительная линия 1"/>
        <xdr:cNvCxnSpPr/>
      </xdr:nvCxnSpPr>
      <xdr:spPr>
        <a:xfrm flipH="1">
          <a:off x="7172325" y="577330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19</xdr:row>
      <xdr:rowOff>591705</xdr:rowOff>
    </xdr:from>
    <xdr:to>
      <xdr:col>6</xdr:col>
      <xdr:colOff>14431</xdr:colOff>
      <xdr:row>20</xdr:row>
      <xdr:rowOff>0</xdr:rowOff>
    </xdr:to>
    <xdr:cxnSp macro="">
      <xdr:nvCxnSpPr>
        <xdr:cNvPr id="3" name="Прямая соединительная линия 2"/>
        <xdr:cNvCxnSpPr/>
      </xdr:nvCxnSpPr>
      <xdr:spPr>
        <a:xfrm flipH="1">
          <a:off x="7171765" y="5757617"/>
          <a:ext cx="14431" cy="134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30</xdr:row>
      <xdr:rowOff>591705</xdr:rowOff>
    </xdr:from>
    <xdr:to>
      <xdr:col>6</xdr:col>
      <xdr:colOff>14431</xdr:colOff>
      <xdr:row>31</xdr:row>
      <xdr:rowOff>0</xdr:rowOff>
    </xdr:to>
    <xdr:cxnSp macro="">
      <xdr:nvCxnSpPr>
        <xdr:cNvPr id="4" name="Прямая соединительная линия 3"/>
        <xdr:cNvCxnSpPr/>
      </xdr:nvCxnSpPr>
      <xdr:spPr>
        <a:xfrm flipH="1">
          <a:off x="7171765" y="10735830"/>
          <a:ext cx="1443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41</xdr:row>
      <xdr:rowOff>591705</xdr:rowOff>
    </xdr:from>
    <xdr:to>
      <xdr:col>6</xdr:col>
      <xdr:colOff>14431</xdr:colOff>
      <xdr:row>42</xdr:row>
      <xdr:rowOff>0</xdr:rowOff>
    </xdr:to>
    <xdr:cxnSp macro="">
      <xdr:nvCxnSpPr>
        <xdr:cNvPr id="5" name="Прямая соединительная линия 4"/>
        <xdr:cNvCxnSpPr/>
      </xdr:nvCxnSpPr>
      <xdr:spPr>
        <a:xfrm flipH="1">
          <a:off x="7171765" y="10735830"/>
          <a:ext cx="1443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52</xdr:row>
      <xdr:rowOff>591705</xdr:rowOff>
    </xdr:from>
    <xdr:to>
      <xdr:col>6</xdr:col>
      <xdr:colOff>14431</xdr:colOff>
      <xdr:row>53</xdr:row>
      <xdr:rowOff>0</xdr:rowOff>
    </xdr:to>
    <xdr:cxnSp macro="">
      <xdr:nvCxnSpPr>
        <xdr:cNvPr id="6" name="Прямая соединительная линия 5"/>
        <xdr:cNvCxnSpPr/>
      </xdr:nvCxnSpPr>
      <xdr:spPr>
        <a:xfrm flipH="1">
          <a:off x="7152409" y="10735830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63</xdr:row>
      <xdr:rowOff>591705</xdr:rowOff>
    </xdr:from>
    <xdr:to>
      <xdr:col>6</xdr:col>
      <xdr:colOff>14431</xdr:colOff>
      <xdr:row>64</xdr:row>
      <xdr:rowOff>0</xdr:rowOff>
    </xdr:to>
    <xdr:cxnSp macro="">
      <xdr:nvCxnSpPr>
        <xdr:cNvPr id="7" name="Прямая соединительная линия 6"/>
        <xdr:cNvCxnSpPr/>
      </xdr:nvCxnSpPr>
      <xdr:spPr>
        <a:xfrm flipH="1">
          <a:off x="7152409" y="10735830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74</xdr:row>
      <xdr:rowOff>591705</xdr:rowOff>
    </xdr:from>
    <xdr:to>
      <xdr:col>6</xdr:col>
      <xdr:colOff>14431</xdr:colOff>
      <xdr:row>75</xdr:row>
      <xdr:rowOff>0</xdr:rowOff>
    </xdr:to>
    <xdr:cxnSp macro="">
      <xdr:nvCxnSpPr>
        <xdr:cNvPr id="8" name="Прямая соединительная линия 7"/>
        <xdr:cNvCxnSpPr/>
      </xdr:nvCxnSpPr>
      <xdr:spPr>
        <a:xfrm flipH="1">
          <a:off x="7152409" y="10735830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85</xdr:row>
      <xdr:rowOff>591705</xdr:rowOff>
    </xdr:from>
    <xdr:to>
      <xdr:col>6</xdr:col>
      <xdr:colOff>14431</xdr:colOff>
      <xdr:row>86</xdr:row>
      <xdr:rowOff>0</xdr:rowOff>
    </xdr:to>
    <xdr:cxnSp macro="">
      <xdr:nvCxnSpPr>
        <xdr:cNvPr id="9" name="Прямая соединительная линия 8"/>
        <xdr:cNvCxnSpPr/>
      </xdr:nvCxnSpPr>
      <xdr:spPr>
        <a:xfrm flipH="1">
          <a:off x="7152409" y="10735830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96</xdr:row>
      <xdr:rowOff>591705</xdr:rowOff>
    </xdr:from>
    <xdr:to>
      <xdr:col>6</xdr:col>
      <xdr:colOff>14431</xdr:colOff>
      <xdr:row>97</xdr:row>
      <xdr:rowOff>0</xdr:rowOff>
    </xdr:to>
    <xdr:cxnSp macro="">
      <xdr:nvCxnSpPr>
        <xdr:cNvPr id="10" name="Прямая соединительная линия 9"/>
        <xdr:cNvCxnSpPr/>
      </xdr:nvCxnSpPr>
      <xdr:spPr>
        <a:xfrm flipH="1">
          <a:off x="7152409" y="10735830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107</xdr:row>
      <xdr:rowOff>591705</xdr:rowOff>
    </xdr:from>
    <xdr:to>
      <xdr:col>6</xdr:col>
      <xdr:colOff>14431</xdr:colOff>
      <xdr:row>108</xdr:row>
      <xdr:rowOff>0</xdr:rowOff>
    </xdr:to>
    <xdr:cxnSp macro="">
      <xdr:nvCxnSpPr>
        <xdr:cNvPr id="11" name="Прямая соединительная линия 10"/>
        <xdr:cNvCxnSpPr/>
      </xdr:nvCxnSpPr>
      <xdr:spPr>
        <a:xfrm flipH="1">
          <a:off x="7152409" y="10735830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118</xdr:row>
      <xdr:rowOff>591705</xdr:rowOff>
    </xdr:from>
    <xdr:to>
      <xdr:col>6</xdr:col>
      <xdr:colOff>14431</xdr:colOff>
      <xdr:row>119</xdr:row>
      <xdr:rowOff>0</xdr:rowOff>
    </xdr:to>
    <xdr:cxnSp macro="">
      <xdr:nvCxnSpPr>
        <xdr:cNvPr id="12" name="Прямая соединительная линия 11"/>
        <xdr:cNvCxnSpPr/>
      </xdr:nvCxnSpPr>
      <xdr:spPr>
        <a:xfrm flipH="1">
          <a:off x="7152409" y="10735830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129</xdr:row>
      <xdr:rowOff>591705</xdr:rowOff>
    </xdr:from>
    <xdr:to>
      <xdr:col>6</xdr:col>
      <xdr:colOff>14431</xdr:colOff>
      <xdr:row>130</xdr:row>
      <xdr:rowOff>0</xdr:rowOff>
    </xdr:to>
    <xdr:cxnSp macro="">
      <xdr:nvCxnSpPr>
        <xdr:cNvPr id="13" name="Прямая соединительная линия 12"/>
        <xdr:cNvCxnSpPr/>
      </xdr:nvCxnSpPr>
      <xdr:spPr>
        <a:xfrm flipH="1">
          <a:off x="7152409" y="10735830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140</xdr:row>
      <xdr:rowOff>591705</xdr:rowOff>
    </xdr:from>
    <xdr:to>
      <xdr:col>6</xdr:col>
      <xdr:colOff>14431</xdr:colOff>
      <xdr:row>141</xdr:row>
      <xdr:rowOff>0</xdr:rowOff>
    </xdr:to>
    <xdr:cxnSp macro="">
      <xdr:nvCxnSpPr>
        <xdr:cNvPr id="14" name="Прямая соединительная линия 13"/>
        <xdr:cNvCxnSpPr/>
      </xdr:nvCxnSpPr>
      <xdr:spPr>
        <a:xfrm flipH="1">
          <a:off x="7152409" y="10735830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151</xdr:row>
      <xdr:rowOff>591705</xdr:rowOff>
    </xdr:from>
    <xdr:to>
      <xdr:col>6</xdr:col>
      <xdr:colOff>14431</xdr:colOff>
      <xdr:row>152</xdr:row>
      <xdr:rowOff>0</xdr:rowOff>
    </xdr:to>
    <xdr:cxnSp macro="">
      <xdr:nvCxnSpPr>
        <xdr:cNvPr id="15" name="Прямая соединительная линия 14"/>
        <xdr:cNvCxnSpPr/>
      </xdr:nvCxnSpPr>
      <xdr:spPr>
        <a:xfrm flipH="1">
          <a:off x="7152409" y="10735830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162</xdr:row>
      <xdr:rowOff>591705</xdr:rowOff>
    </xdr:from>
    <xdr:to>
      <xdr:col>6</xdr:col>
      <xdr:colOff>14431</xdr:colOff>
      <xdr:row>163</xdr:row>
      <xdr:rowOff>0</xdr:rowOff>
    </xdr:to>
    <xdr:cxnSp macro="">
      <xdr:nvCxnSpPr>
        <xdr:cNvPr id="16" name="Прямая соединительная линия 15"/>
        <xdr:cNvCxnSpPr/>
      </xdr:nvCxnSpPr>
      <xdr:spPr>
        <a:xfrm flipH="1">
          <a:off x="7152409" y="10735830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173</xdr:row>
      <xdr:rowOff>591705</xdr:rowOff>
    </xdr:from>
    <xdr:to>
      <xdr:col>6</xdr:col>
      <xdr:colOff>14431</xdr:colOff>
      <xdr:row>174</xdr:row>
      <xdr:rowOff>0</xdr:rowOff>
    </xdr:to>
    <xdr:cxnSp macro="">
      <xdr:nvCxnSpPr>
        <xdr:cNvPr id="17" name="Прямая соединительная линия 16"/>
        <xdr:cNvCxnSpPr/>
      </xdr:nvCxnSpPr>
      <xdr:spPr>
        <a:xfrm flipH="1">
          <a:off x="7152409" y="10735830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184</xdr:row>
      <xdr:rowOff>591705</xdr:rowOff>
    </xdr:from>
    <xdr:to>
      <xdr:col>6</xdr:col>
      <xdr:colOff>14431</xdr:colOff>
      <xdr:row>185</xdr:row>
      <xdr:rowOff>0</xdr:rowOff>
    </xdr:to>
    <xdr:cxnSp macro="">
      <xdr:nvCxnSpPr>
        <xdr:cNvPr id="18" name="Прямая соединительная линия 17"/>
        <xdr:cNvCxnSpPr/>
      </xdr:nvCxnSpPr>
      <xdr:spPr>
        <a:xfrm flipH="1">
          <a:off x="7152409" y="10735830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195</xdr:row>
      <xdr:rowOff>591705</xdr:rowOff>
    </xdr:from>
    <xdr:to>
      <xdr:col>6</xdr:col>
      <xdr:colOff>14431</xdr:colOff>
      <xdr:row>196</xdr:row>
      <xdr:rowOff>0</xdr:rowOff>
    </xdr:to>
    <xdr:cxnSp macro="">
      <xdr:nvCxnSpPr>
        <xdr:cNvPr id="19" name="Прямая соединительная линия 18"/>
        <xdr:cNvCxnSpPr/>
      </xdr:nvCxnSpPr>
      <xdr:spPr>
        <a:xfrm flipH="1">
          <a:off x="7152409" y="10735830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206</xdr:row>
      <xdr:rowOff>591705</xdr:rowOff>
    </xdr:from>
    <xdr:to>
      <xdr:col>6</xdr:col>
      <xdr:colOff>14431</xdr:colOff>
      <xdr:row>207</xdr:row>
      <xdr:rowOff>0</xdr:rowOff>
    </xdr:to>
    <xdr:cxnSp macro="">
      <xdr:nvCxnSpPr>
        <xdr:cNvPr id="20" name="Прямая соединительная линия 19"/>
        <xdr:cNvCxnSpPr/>
      </xdr:nvCxnSpPr>
      <xdr:spPr>
        <a:xfrm flipH="1">
          <a:off x="7152409" y="10735830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217</xdr:row>
      <xdr:rowOff>591705</xdr:rowOff>
    </xdr:from>
    <xdr:to>
      <xdr:col>6</xdr:col>
      <xdr:colOff>14431</xdr:colOff>
      <xdr:row>218</xdr:row>
      <xdr:rowOff>0</xdr:rowOff>
    </xdr:to>
    <xdr:cxnSp macro="">
      <xdr:nvCxnSpPr>
        <xdr:cNvPr id="21" name="Прямая соединительная линия 20"/>
        <xdr:cNvCxnSpPr/>
      </xdr:nvCxnSpPr>
      <xdr:spPr>
        <a:xfrm flipH="1">
          <a:off x="7152409" y="10735830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228</xdr:row>
      <xdr:rowOff>591705</xdr:rowOff>
    </xdr:from>
    <xdr:to>
      <xdr:col>6</xdr:col>
      <xdr:colOff>14431</xdr:colOff>
      <xdr:row>229</xdr:row>
      <xdr:rowOff>0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7152409" y="10735830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239</xdr:row>
      <xdr:rowOff>591705</xdr:rowOff>
    </xdr:from>
    <xdr:to>
      <xdr:col>6</xdr:col>
      <xdr:colOff>14431</xdr:colOff>
      <xdr:row>240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7152409" y="10735830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250</xdr:row>
      <xdr:rowOff>591705</xdr:rowOff>
    </xdr:from>
    <xdr:to>
      <xdr:col>6</xdr:col>
      <xdr:colOff>14431</xdr:colOff>
      <xdr:row>251</xdr:row>
      <xdr:rowOff>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7152409" y="10735830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261</xdr:row>
      <xdr:rowOff>591705</xdr:rowOff>
    </xdr:from>
    <xdr:to>
      <xdr:col>6</xdr:col>
      <xdr:colOff>14431</xdr:colOff>
      <xdr:row>262</xdr:row>
      <xdr:rowOff>0</xdr:rowOff>
    </xdr:to>
    <xdr:cxnSp macro="">
      <xdr:nvCxnSpPr>
        <xdr:cNvPr id="26" name="Прямая соединительная линия 25"/>
        <xdr:cNvCxnSpPr/>
      </xdr:nvCxnSpPr>
      <xdr:spPr>
        <a:xfrm flipH="1">
          <a:off x="7152409" y="10735830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272</xdr:row>
      <xdr:rowOff>591705</xdr:rowOff>
    </xdr:from>
    <xdr:to>
      <xdr:col>6</xdr:col>
      <xdr:colOff>14431</xdr:colOff>
      <xdr:row>273</xdr:row>
      <xdr:rowOff>0</xdr:rowOff>
    </xdr:to>
    <xdr:cxnSp macro="">
      <xdr:nvCxnSpPr>
        <xdr:cNvPr id="27" name="Прямая соединительная линия 26"/>
        <xdr:cNvCxnSpPr/>
      </xdr:nvCxnSpPr>
      <xdr:spPr>
        <a:xfrm flipH="1">
          <a:off x="7152409" y="10735830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283</xdr:row>
      <xdr:rowOff>591705</xdr:rowOff>
    </xdr:from>
    <xdr:to>
      <xdr:col>6</xdr:col>
      <xdr:colOff>14431</xdr:colOff>
      <xdr:row>284</xdr:row>
      <xdr:rowOff>0</xdr:rowOff>
    </xdr:to>
    <xdr:cxnSp macro="">
      <xdr:nvCxnSpPr>
        <xdr:cNvPr id="28" name="Прямая соединительная линия 27"/>
        <xdr:cNvCxnSpPr/>
      </xdr:nvCxnSpPr>
      <xdr:spPr>
        <a:xfrm flipH="1">
          <a:off x="7152409" y="10735830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294</xdr:row>
      <xdr:rowOff>591705</xdr:rowOff>
    </xdr:from>
    <xdr:to>
      <xdr:col>6</xdr:col>
      <xdr:colOff>14431</xdr:colOff>
      <xdr:row>295</xdr:row>
      <xdr:rowOff>0</xdr:rowOff>
    </xdr:to>
    <xdr:cxnSp macro="">
      <xdr:nvCxnSpPr>
        <xdr:cNvPr id="29" name="Прямая соединительная линия 28"/>
        <xdr:cNvCxnSpPr/>
      </xdr:nvCxnSpPr>
      <xdr:spPr>
        <a:xfrm flipH="1">
          <a:off x="7152409" y="10735830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305</xdr:row>
      <xdr:rowOff>591705</xdr:rowOff>
    </xdr:from>
    <xdr:to>
      <xdr:col>6</xdr:col>
      <xdr:colOff>14431</xdr:colOff>
      <xdr:row>306</xdr:row>
      <xdr:rowOff>0</xdr:rowOff>
    </xdr:to>
    <xdr:cxnSp macro="">
      <xdr:nvCxnSpPr>
        <xdr:cNvPr id="30" name="Прямая соединительная линия 29"/>
        <xdr:cNvCxnSpPr/>
      </xdr:nvCxnSpPr>
      <xdr:spPr>
        <a:xfrm flipH="1">
          <a:off x="7152409" y="10735830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316</xdr:row>
      <xdr:rowOff>591705</xdr:rowOff>
    </xdr:from>
    <xdr:to>
      <xdr:col>6</xdr:col>
      <xdr:colOff>14431</xdr:colOff>
      <xdr:row>317</xdr:row>
      <xdr:rowOff>0</xdr:rowOff>
    </xdr:to>
    <xdr:cxnSp macro="">
      <xdr:nvCxnSpPr>
        <xdr:cNvPr id="31" name="Прямая соединительная линия 30"/>
        <xdr:cNvCxnSpPr/>
      </xdr:nvCxnSpPr>
      <xdr:spPr>
        <a:xfrm flipH="1">
          <a:off x="7152409" y="10735830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327</xdr:row>
      <xdr:rowOff>591705</xdr:rowOff>
    </xdr:from>
    <xdr:to>
      <xdr:col>6</xdr:col>
      <xdr:colOff>14431</xdr:colOff>
      <xdr:row>328</xdr:row>
      <xdr:rowOff>0</xdr:rowOff>
    </xdr:to>
    <xdr:cxnSp macro="">
      <xdr:nvCxnSpPr>
        <xdr:cNvPr id="32" name="Прямая соединительная линия 31"/>
        <xdr:cNvCxnSpPr/>
      </xdr:nvCxnSpPr>
      <xdr:spPr>
        <a:xfrm flipH="1">
          <a:off x="7152409" y="10735830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338</xdr:row>
      <xdr:rowOff>591705</xdr:rowOff>
    </xdr:from>
    <xdr:to>
      <xdr:col>6</xdr:col>
      <xdr:colOff>14431</xdr:colOff>
      <xdr:row>339</xdr:row>
      <xdr:rowOff>0</xdr:rowOff>
    </xdr:to>
    <xdr:cxnSp macro="">
      <xdr:nvCxnSpPr>
        <xdr:cNvPr id="33" name="Прямая соединительная линия 32"/>
        <xdr:cNvCxnSpPr/>
      </xdr:nvCxnSpPr>
      <xdr:spPr>
        <a:xfrm flipH="1">
          <a:off x="7152409" y="10735830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349</xdr:row>
      <xdr:rowOff>591705</xdr:rowOff>
    </xdr:from>
    <xdr:to>
      <xdr:col>6</xdr:col>
      <xdr:colOff>14431</xdr:colOff>
      <xdr:row>350</xdr:row>
      <xdr:rowOff>0</xdr:rowOff>
    </xdr:to>
    <xdr:cxnSp macro="">
      <xdr:nvCxnSpPr>
        <xdr:cNvPr id="34" name="Прямая соединительная линия 33"/>
        <xdr:cNvCxnSpPr/>
      </xdr:nvCxnSpPr>
      <xdr:spPr>
        <a:xfrm flipH="1">
          <a:off x="7152409" y="10735830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360</xdr:row>
      <xdr:rowOff>591705</xdr:rowOff>
    </xdr:from>
    <xdr:to>
      <xdr:col>6</xdr:col>
      <xdr:colOff>14431</xdr:colOff>
      <xdr:row>361</xdr:row>
      <xdr:rowOff>0</xdr:rowOff>
    </xdr:to>
    <xdr:cxnSp macro="">
      <xdr:nvCxnSpPr>
        <xdr:cNvPr id="35" name="Прямая соединительная линия 34"/>
        <xdr:cNvCxnSpPr/>
      </xdr:nvCxnSpPr>
      <xdr:spPr>
        <a:xfrm flipH="1">
          <a:off x="7152409" y="10735830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371</xdr:row>
      <xdr:rowOff>591705</xdr:rowOff>
    </xdr:from>
    <xdr:to>
      <xdr:col>6</xdr:col>
      <xdr:colOff>14431</xdr:colOff>
      <xdr:row>372</xdr:row>
      <xdr:rowOff>0</xdr:rowOff>
    </xdr:to>
    <xdr:cxnSp macro="">
      <xdr:nvCxnSpPr>
        <xdr:cNvPr id="36" name="Прямая соединительная линия 35"/>
        <xdr:cNvCxnSpPr/>
      </xdr:nvCxnSpPr>
      <xdr:spPr>
        <a:xfrm flipH="1">
          <a:off x="7152409" y="10735830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382</xdr:row>
      <xdr:rowOff>591705</xdr:rowOff>
    </xdr:from>
    <xdr:to>
      <xdr:col>6</xdr:col>
      <xdr:colOff>14431</xdr:colOff>
      <xdr:row>383</xdr:row>
      <xdr:rowOff>0</xdr:rowOff>
    </xdr:to>
    <xdr:cxnSp macro="">
      <xdr:nvCxnSpPr>
        <xdr:cNvPr id="37" name="Прямая соединительная линия 36"/>
        <xdr:cNvCxnSpPr/>
      </xdr:nvCxnSpPr>
      <xdr:spPr>
        <a:xfrm flipH="1">
          <a:off x="7152409" y="10735830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393</xdr:row>
      <xdr:rowOff>591705</xdr:rowOff>
    </xdr:from>
    <xdr:to>
      <xdr:col>6</xdr:col>
      <xdr:colOff>14431</xdr:colOff>
      <xdr:row>394</xdr:row>
      <xdr:rowOff>0</xdr:rowOff>
    </xdr:to>
    <xdr:cxnSp macro="">
      <xdr:nvCxnSpPr>
        <xdr:cNvPr id="38" name="Прямая соединительная линия 37"/>
        <xdr:cNvCxnSpPr/>
      </xdr:nvCxnSpPr>
      <xdr:spPr>
        <a:xfrm flipH="1">
          <a:off x="7152409" y="10735830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404</xdr:row>
      <xdr:rowOff>591705</xdr:rowOff>
    </xdr:from>
    <xdr:to>
      <xdr:col>6</xdr:col>
      <xdr:colOff>14431</xdr:colOff>
      <xdr:row>405</xdr:row>
      <xdr:rowOff>0</xdr:rowOff>
    </xdr:to>
    <xdr:cxnSp macro="">
      <xdr:nvCxnSpPr>
        <xdr:cNvPr id="39" name="Прямая соединительная линия 38"/>
        <xdr:cNvCxnSpPr/>
      </xdr:nvCxnSpPr>
      <xdr:spPr>
        <a:xfrm flipH="1">
          <a:off x="7152409" y="10735830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415</xdr:row>
      <xdr:rowOff>591705</xdr:rowOff>
    </xdr:from>
    <xdr:to>
      <xdr:col>6</xdr:col>
      <xdr:colOff>14431</xdr:colOff>
      <xdr:row>416</xdr:row>
      <xdr:rowOff>0</xdr:rowOff>
    </xdr:to>
    <xdr:cxnSp macro="">
      <xdr:nvCxnSpPr>
        <xdr:cNvPr id="40" name="Прямая соединительная линия 39"/>
        <xdr:cNvCxnSpPr/>
      </xdr:nvCxnSpPr>
      <xdr:spPr>
        <a:xfrm flipH="1">
          <a:off x="7152409" y="10735830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426</xdr:row>
      <xdr:rowOff>591705</xdr:rowOff>
    </xdr:from>
    <xdr:to>
      <xdr:col>6</xdr:col>
      <xdr:colOff>14431</xdr:colOff>
      <xdr:row>427</xdr:row>
      <xdr:rowOff>0</xdr:rowOff>
    </xdr:to>
    <xdr:cxnSp macro="">
      <xdr:nvCxnSpPr>
        <xdr:cNvPr id="41" name="Прямая соединительная линия 40"/>
        <xdr:cNvCxnSpPr/>
      </xdr:nvCxnSpPr>
      <xdr:spPr>
        <a:xfrm flipH="1">
          <a:off x="7152409" y="10735830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437</xdr:row>
      <xdr:rowOff>591705</xdr:rowOff>
    </xdr:from>
    <xdr:to>
      <xdr:col>6</xdr:col>
      <xdr:colOff>14431</xdr:colOff>
      <xdr:row>438</xdr:row>
      <xdr:rowOff>0</xdr:rowOff>
    </xdr:to>
    <xdr:cxnSp macro="">
      <xdr:nvCxnSpPr>
        <xdr:cNvPr id="42" name="Прямая соединительная линия 41"/>
        <xdr:cNvCxnSpPr/>
      </xdr:nvCxnSpPr>
      <xdr:spPr>
        <a:xfrm flipH="1">
          <a:off x="7152409" y="10735830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448</xdr:row>
      <xdr:rowOff>591705</xdr:rowOff>
    </xdr:from>
    <xdr:to>
      <xdr:col>6</xdr:col>
      <xdr:colOff>14431</xdr:colOff>
      <xdr:row>449</xdr:row>
      <xdr:rowOff>0</xdr:rowOff>
    </xdr:to>
    <xdr:cxnSp macro="">
      <xdr:nvCxnSpPr>
        <xdr:cNvPr id="43" name="Прямая соединительная линия 42"/>
        <xdr:cNvCxnSpPr/>
      </xdr:nvCxnSpPr>
      <xdr:spPr>
        <a:xfrm flipH="1">
          <a:off x="7152409" y="10735830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459</xdr:row>
      <xdr:rowOff>591705</xdr:rowOff>
    </xdr:from>
    <xdr:to>
      <xdr:col>6</xdr:col>
      <xdr:colOff>14431</xdr:colOff>
      <xdr:row>460</xdr:row>
      <xdr:rowOff>0</xdr:rowOff>
    </xdr:to>
    <xdr:cxnSp macro="">
      <xdr:nvCxnSpPr>
        <xdr:cNvPr id="44" name="Прямая соединительная линия 43"/>
        <xdr:cNvCxnSpPr/>
      </xdr:nvCxnSpPr>
      <xdr:spPr>
        <a:xfrm flipH="1">
          <a:off x="7152409" y="10735830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470</xdr:row>
      <xdr:rowOff>591705</xdr:rowOff>
    </xdr:from>
    <xdr:to>
      <xdr:col>6</xdr:col>
      <xdr:colOff>14431</xdr:colOff>
      <xdr:row>471</xdr:row>
      <xdr:rowOff>0</xdr:rowOff>
    </xdr:to>
    <xdr:cxnSp macro="">
      <xdr:nvCxnSpPr>
        <xdr:cNvPr id="45" name="Прямая соединительная линия 44"/>
        <xdr:cNvCxnSpPr/>
      </xdr:nvCxnSpPr>
      <xdr:spPr>
        <a:xfrm flipH="1">
          <a:off x="7152409" y="10735830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481</xdr:row>
      <xdr:rowOff>591705</xdr:rowOff>
    </xdr:from>
    <xdr:to>
      <xdr:col>6</xdr:col>
      <xdr:colOff>14431</xdr:colOff>
      <xdr:row>482</xdr:row>
      <xdr:rowOff>0</xdr:rowOff>
    </xdr:to>
    <xdr:cxnSp macro="">
      <xdr:nvCxnSpPr>
        <xdr:cNvPr id="47" name="Прямая соединительная линия 46"/>
        <xdr:cNvCxnSpPr/>
      </xdr:nvCxnSpPr>
      <xdr:spPr>
        <a:xfrm flipH="1">
          <a:off x="7152409" y="187467875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492</xdr:row>
      <xdr:rowOff>591705</xdr:rowOff>
    </xdr:from>
    <xdr:to>
      <xdr:col>6</xdr:col>
      <xdr:colOff>14431</xdr:colOff>
      <xdr:row>493</xdr:row>
      <xdr:rowOff>0</xdr:rowOff>
    </xdr:to>
    <xdr:cxnSp macro="">
      <xdr:nvCxnSpPr>
        <xdr:cNvPr id="48" name="Прямая соединительная линия 47"/>
        <xdr:cNvCxnSpPr/>
      </xdr:nvCxnSpPr>
      <xdr:spPr>
        <a:xfrm flipH="1">
          <a:off x="7152409" y="187467875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503</xdr:row>
      <xdr:rowOff>591705</xdr:rowOff>
    </xdr:from>
    <xdr:to>
      <xdr:col>6</xdr:col>
      <xdr:colOff>14431</xdr:colOff>
      <xdr:row>504</xdr:row>
      <xdr:rowOff>0</xdr:rowOff>
    </xdr:to>
    <xdr:cxnSp macro="">
      <xdr:nvCxnSpPr>
        <xdr:cNvPr id="49" name="Прямая соединительная линия 48"/>
        <xdr:cNvCxnSpPr/>
      </xdr:nvCxnSpPr>
      <xdr:spPr>
        <a:xfrm flipH="1">
          <a:off x="7152409" y="187467875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514</xdr:row>
      <xdr:rowOff>591705</xdr:rowOff>
    </xdr:from>
    <xdr:to>
      <xdr:col>6</xdr:col>
      <xdr:colOff>14431</xdr:colOff>
      <xdr:row>515</xdr:row>
      <xdr:rowOff>0</xdr:rowOff>
    </xdr:to>
    <xdr:cxnSp macro="">
      <xdr:nvCxnSpPr>
        <xdr:cNvPr id="50" name="Прямая соединительная линия 49"/>
        <xdr:cNvCxnSpPr/>
      </xdr:nvCxnSpPr>
      <xdr:spPr>
        <a:xfrm flipH="1">
          <a:off x="7152409" y="187467875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525</xdr:row>
      <xdr:rowOff>591705</xdr:rowOff>
    </xdr:from>
    <xdr:to>
      <xdr:col>6</xdr:col>
      <xdr:colOff>14431</xdr:colOff>
      <xdr:row>526</xdr:row>
      <xdr:rowOff>0</xdr:rowOff>
    </xdr:to>
    <xdr:cxnSp macro="">
      <xdr:nvCxnSpPr>
        <xdr:cNvPr id="51" name="Прямая соединительная линия 50"/>
        <xdr:cNvCxnSpPr/>
      </xdr:nvCxnSpPr>
      <xdr:spPr>
        <a:xfrm flipH="1">
          <a:off x="7152409" y="187467875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536</xdr:row>
      <xdr:rowOff>591705</xdr:rowOff>
    </xdr:from>
    <xdr:to>
      <xdr:col>6</xdr:col>
      <xdr:colOff>14431</xdr:colOff>
      <xdr:row>537</xdr:row>
      <xdr:rowOff>0</xdr:rowOff>
    </xdr:to>
    <xdr:cxnSp macro="">
      <xdr:nvCxnSpPr>
        <xdr:cNvPr id="52" name="Прямая соединительная линия 51"/>
        <xdr:cNvCxnSpPr/>
      </xdr:nvCxnSpPr>
      <xdr:spPr>
        <a:xfrm flipH="1">
          <a:off x="7152409" y="187467875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547</xdr:row>
      <xdr:rowOff>591705</xdr:rowOff>
    </xdr:from>
    <xdr:to>
      <xdr:col>6</xdr:col>
      <xdr:colOff>14431</xdr:colOff>
      <xdr:row>548</xdr:row>
      <xdr:rowOff>0</xdr:rowOff>
    </xdr:to>
    <xdr:cxnSp macro="">
      <xdr:nvCxnSpPr>
        <xdr:cNvPr id="53" name="Прямая соединительная линия 52"/>
        <xdr:cNvCxnSpPr/>
      </xdr:nvCxnSpPr>
      <xdr:spPr>
        <a:xfrm flipH="1">
          <a:off x="7152409" y="187467875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558</xdr:row>
      <xdr:rowOff>591705</xdr:rowOff>
    </xdr:from>
    <xdr:to>
      <xdr:col>6</xdr:col>
      <xdr:colOff>14431</xdr:colOff>
      <xdr:row>559</xdr:row>
      <xdr:rowOff>0</xdr:rowOff>
    </xdr:to>
    <xdr:cxnSp macro="">
      <xdr:nvCxnSpPr>
        <xdr:cNvPr id="54" name="Прямая соединительная линия 53"/>
        <xdr:cNvCxnSpPr/>
      </xdr:nvCxnSpPr>
      <xdr:spPr>
        <a:xfrm flipH="1">
          <a:off x="7152409" y="392761932"/>
          <a:ext cx="14431" cy="1443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569</xdr:row>
      <xdr:rowOff>591705</xdr:rowOff>
    </xdr:from>
    <xdr:to>
      <xdr:col>6</xdr:col>
      <xdr:colOff>14431</xdr:colOff>
      <xdr:row>570</xdr:row>
      <xdr:rowOff>0</xdr:rowOff>
    </xdr:to>
    <xdr:cxnSp macro="">
      <xdr:nvCxnSpPr>
        <xdr:cNvPr id="55" name="Прямая соединительная линия 54"/>
        <xdr:cNvCxnSpPr/>
      </xdr:nvCxnSpPr>
      <xdr:spPr>
        <a:xfrm flipH="1">
          <a:off x="7152409" y="392761932"/>
          <a:ext cx="14431" cy="1443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580</xdr:row>
      <xdr:rowOff>591705</xdr:rowOff>
    </xdr:from>
    <xdr:to>
      <xdr:col>6</xdr:col>
      <xdr:colOff>14431</xdr:colOff>
      <xdr:row>581</xdr:row>
      <xdr:rowOff>0</xdr:rowOff>
    </xdr:to>
    <xdr:cxnSp macro="">
      <xdr:nvCxnSpPr>
        <xdr:cNvPr id="56" name="Прямая соединительная линия 55"/>
        <xdr:cNvCxnSpPr/>
      </xdr:nvCxnSpPr>
      <xdr:spPr>
        <a:xfrm flipH="1">
          <a:off x="7152409" y="392761932"/>
          <a:ext cx="14431" cy="1443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591</xdr:row>
      <xdr:rowOff>591705</xdr:rowOff>
    </xdr:from>
    <xdr:to>
      <xdr:col>6</xdr:col>
      <xdr:colOff>14431</xdr:colOff>
      <xdr:row>592</xdr:row>
      <xdr:rowOff>0</xdr:rowOff>
    </xdr:to>
    <xdr:cxnSp macro="">
      <xdr:nvCxnSpPr>
        <xdr:cNvPr id="57" name="Прямая соединительная линия 56"/>
        <xdr:cNvCxnSpPr/>
      </xdr:nvCxnSpPr>
      <xdr:spPr>
        <a:xfrm flipH="1">
          <a:off x="7152409" y="392761932"/>
          <a:ext cx="14431" cy="1443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602</xdr:row>
      <xdr:rowOff>591705</xdr:rowOff>
    </xdr:from>
    <xdr:to>
      <xdr:col>6</xdr:col>
      <xdr:colOff>14431</xdr:colOff>
      <xdr:row>603</xdr:row>
      <xdr:rowOff>0</xdr:rowOff>
    </xdr:to>
    <xdr:cxnSp macro="">
      <xdr:nvCxnSpPr>
        <xdr:cNvPr id="58" name="Прямая соединительная линия 57"/>
        <xdr:cNvCxnSpPr/>
      </xdr:nvCxnSpPr>
      <xdr:spPr>
        <a:xfrm flipH="1">
          <a:off x="7152409" y="392761932"/>
          <a:ext cx="14431" cy="1443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613</xdr:row>
      <xdr:rowOff>591705</xdr:rowOff>
    </xdr:from>
    <xdr:to>
      <xdr:col>6</xdr:col>
      <xdr:colOff>14431</xdr:colOff>
      <xdr:row>614</xdr:row>
      <xdr:rowOff>0</xdr:rowOff>
    </xdr:to>
    <xdr:cxnSp macro="">
      <xdr:nvCxnSpPr>
        <xdr:cNvPr id="59" name="Прямая соединительная линия 58"/>
        <xdr:cNvCxnSpPr/>
      </xdr:nvCxnSpPr>
      <xdr:spPr>
        <a:xfrm flipH="1">
          <a:off x="7152409" y="392761932"/>
          <a:ext cx="14431" cy="1443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624</xdr:row>
      <xdr:rowOff>591705</xdr:rowOff>
    </xdr:from>
    <xdr:to>
      <xdr:col>6</xdr:col>
      <xdr:colOff>14431</xdr:colOff>
      <xdr:row>625</xdr:row>
      <xdr:rowOff>0</xdr:rowOff>
    </xdr:to>
    <xdr:cxnSp macro="">
      <xdr:nvCxnSpPr>
        <xdr:cNvPr id="60" name="Прямая соединительная линия 59"/>
        <xdr:cNvCxnSpPr/>
      </xdr:nvCxnSpPr>
      <xdr:spPr>
        <a:xfrm flipH="1">
          <a:off x="7152409" y="392761932"/>
          <a:ext cx="14431" cy="1443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635</xdr:row>
      <xdr:rowOff>591705</xdr:rowOff>
    </xdr:from>
    <xdr:to>
      <xdr:col>6</xdr:col>
      <xdr:colOff>14431</xdr:colOff>
      <xdr:row>636</xdr:row>
      <xdr:rowOff>0</xdr:rowOff>
    </xdr:to>
    <xdr:cxnSp macro="">
      <xdr:nvCxnSpPr>
        <xdr:cNvPr id="61" name="Прямая соединительная линия 60"/>
        <xdr:cNvCxnSpPr/>
      </xdr:nvCxnSpPr>
      <xdr:spPr>
        <a:xfrm flipH="1">
          <a:off x="7152409" y="392761932"/>
          <a:ext cx="14431" cy="1443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646</xdr:row>
      <xdr:rowOff>591705</xdr:rowOff>
    </xdr:from>
    <xdr:to>
      <xdr:col>6</xdr:col>
      <xdr:colOff>14431</xdr:colOff>
      <xdr:row>647</xdr:row>
      <xdr:rowOff>0</xdr:rowOff>
    </xdr:to>
    <xdr:cxnSp macro="">
      <xdr:nvCxnSpPr>
        <xdr:cNvPr id="62" name="Прямая соединительная линия 61"/>
        <xdr:cNvCxnSpPr/>
      </xdr:nvCxnSpPr>
      <xdr:spPr>
        <a:xfrm flipH="1">
          <a:off x="7152409" y="392761932"/>
          <a:ext cx="14431" cy="1443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657</xdr:row>
      <xdr:rowOff>591705</xdr:rowOff>
    </xdr:from>
    <xdr:to>
      <xdr:col>6</xdr:col>
      <xdr:colOff>14431</xdr:colOff>
      <xdr:row>658</xdr:row>
      <xdr:rowOff>0</xdr:rowOff>
    </xdr:to>
    <xdr:cxnSp macro="">
      <xdr:nvCxnSpPr>
        <xdr:cNvPr id="63" name="Прямая соединительная линия 62"/>
        <xdr:cNvCxnSpPr/>
      </xdr:nvCxnSpPr>
      <xdr:spPr>
        <a:xfrm flipH="1">
          <a:off x="7152409" y="392761932"/>
          <a:ext cx="14431" cy="1443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668</xdr:row>
      <xdr:rowOff>591705</xdr:rowOff>
    </xdr:from>
    <xdr:to>
      <xdr:col>6</xdr:col>
      <xdr:colOff>14431</xdr:colOff>
      <xdr:row>669</xdr:row>
      <xdr:rowOff>0</xdr:rowOff>
    </xdr:to>
    <xdr:cxnSp macro="">
      <xdr:nvCxnSpPr>
        <xdr:cNvPr id="64" name="Прямая соединительная линия 63"/>
        <xdr:cNvCxnSpPr/>
      </xdr:nvCxnSpPr>
      <xdr:spPr>
        <a:xfrm flipH="1">
          <a:off x="7152409" y="392761932"/>
          <a:ext cx="14431" cy="1443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679</xdr:row>
      <xdr:rowOff>591705</xdr:rowOff>
    </xdr:from>
    <xdr:to>
      <xdr:col>6</xdr:col>
      <xdr:colOff>14431</xdr:colOff>
      <xdr:row>680</xdr:row>
      <xdr:rowOff>0</xdr:rowOff>
    </xdr:to>
    <xdr:cxnSp macro="">
      <xdr:nvCxnSpPr>
        <xdr:cNvPr id="65" name="Прямая соединительная линия 64"/>
        <xdr:cNvCxnSpPr/>
      </xdr:nvCxnSpPr>
      <xdr:spPr>
        <a:xfrm flipH="1">
          <a:off x="7152409" y="392761932"/>
          <a:ext cx="14431" cy="1443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690</xdr:row>
      <xdr:rowOff>591705</xdr:rowOff>
    </xdr:from>
    <xdr:to>
      <xdr:col>6</xdr:col>
      <xdr:colOff>14431</xdr:colOff>
      <xdr:row>691</xdr:row>
      <xdr:rowOff>0</xdr:rowOff>
    </xdr:to>
    <xdr:cxnSp macro="">
      <xdr:nvCxnSpPr>
        <xdr:cNvPr id="66" name="Прямая соединительная линия 65"/>
        <xdr:cNvCxnSpPr/>
      </xdr:nvCxnSpPr>
      <xdr:spPr>
        <a:xfrm flipH="1">
          <a:off x="7152409" y="392761932"/>
          <a:ext cx="14431" cy="1443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701</xdr:row>
      <xdr:rowOff>591705</xdr:rowOff>
    </xdr:from>
    <xdr:to>
      <xdr:col>6</xdr:col>
      <xdr:colOff>14431</xdr:colOff>
      <xdr:row>702</xdr:row>
      <xdr:rowOff>0</xdr:rowOff>
    </xdr:to>
    <xdr:cxnSp macro="">
      <xdr:nvCxnSpPr>
        <xdr:cNvPr id="67" name="Прямая соединительная линия 66"/>
        <xdr:cNvCxnSpPr/>
      </xdr:nvCxnSpPr>
      <xdr:spPr>
        <a:xfrm flipH="1">
          <a:off x="7152409" y="392761932"/>
          <a:ext cx="14431" cy="1443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712</xdr:row>
      <xdr:rowOff>591705</xdr:rowOff>
    </xdr:from>
    <xdr:to>
      <xdr:col>6</xdr:col>
      <xdr:colOff>14431</xdr:colOff>
      <xdr:row>713</xdr:row>
      <xdr:rowOff>0</xdr:rowOff>
    </xdr:to>
    <xdr:cxnSp macro="">
      <xdr:nvCxnSpPr>
        <xdr:cNvPr id="68" name="Прямая соединительная линия 67"/>
        <xdr:cNvCxnSpPr/>
      </xdr:nvCxnSpPr>
      <xdr:spPr>
        <a:xfrm flipH="1">
          <a:off x="7152409" y="392761932"/>
          <a:ext cx="14431" cy="1443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723</xdr:row>
      <xdr:rowOff>591705</xdr:rowOff>
    </xdr:from>
    <xdr:to>
      <xdr:col>6</xdr:col>
      <xdr:colOff>14431</xdr:colOff>
      <xdr:row>724</xdr:row>
      <xdr:rowOff>0</xdr:rowOff>
    </xdr:to>
    <xdr:cxnSp macro="">
      <xdr:nvCxnSpPr>
        <xdr:cNvPr id="69" name="Прямая соединительная линия 68"/>
        <xdr:cNvCxnSpPr/>
      </xdr:nvCxnSpPr>
      <xdr:spPr>
        <a:xfrm flipH="1">
          <a:off x="7152409" y="392761932"/>
          <a:ext cx="14431" cy="1443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734</xdr:row>
      <xdr:rowOff>591705</xdr:rowOff>
    </xdr:from>
    <xdr:to>
      <xdr:col>6</xdr:col>
      <xdr:colOff>14431</xdr:colOff>
      <xdr:row>735</xdr:row>
      <xdr:rowOff>0</xdr:rowOff>
    </xdr:to>
    <xdr:cxnSp macro="">
      <xdr:nvCxnSpPr>
        <xdr:cNvPr id="70" name="Прямая соединительная линия 69"/>
        <xdr:cNvCxnSpPr/>
      </xdr:nvCxnSpPr>
      <xdr:spPr>
        <a:xfrm flipH="1">
          <a:off x="7152409" y="392761932"/>
          <a:ext cx="14431" cy="1443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745</xdr:row>
      <xdr:rowOff>591705</xdr:rowOff>
    </xdr:from>
    <xdr:to>
      <xdr:col>6</xdr:col>
      <xdr:colOff>14431</xdr:colOff>
      <xdr:row>746</xdr:row>
      <xdr:rowOff>0</xdr:rowOff>
    </xdr:to>
    <xdr:cxnSp macro="">
      <xdr:nvCxnSpPr>
        <xdr:cNvPr id="71" name="Прямая соединительная линия 70"/>
        <xdr:cNvCxnSpPr/>
      </xdr:nvCxnSpPr>
      <xdr:spPr>
        <a:xfrm flipH="1">
          <a:off x="7152409" y="392761932"/>
          <a:ext cx="14431" cy="1443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756</xdr:row>
      <xdr:rowOff>591705</xdr:rowOff>
    </xdr:from>
    <xdr:to>
      <xdr:col>6</xdr:col>
      <xdr:colOff>14431</xdr:colOff>
      <xdr:row>757</xdr:row>
      <xdr:rowOff>0</xdr:rowOff>
    </xdr:to>
    <xdr:cxnSp macro="">
      <xdr:nvCxnSpPr>
        <xdr:cNvPr id="72" name="Прямая соединительная линия 71"/>
        <xdr:cNvCxnSpPr/>
      </xdr:nvCxnSpPr>
      <xdr:spPr>
        <a:xfrm flipH="1">
          <a:off x="7152409" y="392761932"/>
          <a:ext cx="14431" cy="1443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767</xdr:row>
      <xdr:rowOff>591705</xdr:rowOff>
    </xdr:from>
    <xdr:to>
      <xdr:col>6</xdr:col>
      <xdr:colOff>14431</xdr:colOff>
      <xdr:row>768</xdr:row>
      <xdr:rowOff>0</xdr:rowOff>
    </xdr:to>
    <xdr:cxnSp macro="">
      <xdr:nvCxnSpPr>
        <xdr:cNvPr id="73" name="Прямая соединительная линия 72"/>
        <xdr:cNvCxnSpPr/>
      </xdr:nvCxnSpPr>
      <xdr:spPr>
        <a:xfrm flipH="1">
          <a:off x="7152409" y="392761932"/>
          <a:ext cx="14431" cy="1443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778</xdr:row>
      <xdr:rowOff>591705</xdr:rowOff>
    </xdr:from>
    <xdr:to>
      <xdr:col>6</xdr:col>
      <xdr:colOff>14431</xdr:colOff>
      <xdr:row>779</xdr:row>
      <xdr:rowOff>0</xdr:rowOff>
    </xdr:to>
    <xdr:cxnSp macro="">
      <xdr:nvCxnSpPr>
        <xdr:cNvPr id="74" name="Прямая соединительная линия 73"/>
        <xdr:cNvCxnSpPr/>
      </xdr:nvCxnSpPr>
      <xdr:spPr>
        <a:xfrm flipH="1">
          <a:off x="7152409" y="397606694"/>
          <a:ext cx="14431" cy="144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789</xdr:row>
      <xdr:rowOff>591705</xdr:rowOff>
    </xdr:from>
    <xdr:to>
      <xdr:col>6</xdr:col>
      <xdr:colOff>14431</xdr:colOff>
      <xdr:row>790</xdr:row>
      <xdr:rowOff>0</xdr:rowOff>
    </xdr:to>
    <xdr:cxnSp macro="">
      <xdr:nvCxnSpPr>
        <xdr:cNvPr id="75" name="Прямая соединительная линия 74"/>
        <xdr:cNvCxnSpPr/>
      </xdr:nvCxnSpPr>
      <xdr:spPr>
        <a:xfrm flipH="1">
          <a:off x="7152409" y="401745739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800</xdr:row>
      <xdr:rowOff>591705</xdr:rowOff>
    </xdr:from>
    <xdr:to>
      <xdr:col>6</xdr:col>
      <xdr:colOff>14431</xdr:colOff>
      <xdr:row>801</xdr:row>
      <xdr:rowOff>0</xdr:rowOff>
    </xdr:to>
    <xdr:cxnSp macro="">
      <xdr:nvCxnSpPr>
        <xdr:cNvPr id="76" name="Прямая соединительная линия 75"/>
        <xdr:cNvCxnSpPr/>
      </xdr:nvCxnSpPr>
      <xdr:spPr>
        <a:xfrm flipH="1">
          <a:off x="7152409" y="405884785"/>
          <a:ext cx="14431" cy="144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811</xdr:row>
      <xdr:rowOff>591705</xdr:rowOff>
    </xdr:from>
    <xdr:to>
      <xdr:col>6</xdr:col>
      <xdr:colOff>14431</xdr:colOff>
      <xdr:row>812</xdr:row>
      <xdr:rowOff>0</xdr:rowOff>
    </xdr:to>
    <xdr:cxnSp macro="">
      <xdr:nvCxnSpPr>
        <xdr:cNvPr id="77" name="Прямая соединительная линия 76"/>
        <xdr:cNvCxnSpPr/>
      </xdr:nvCxnSpPr>
      <xdr:spPr>
        <a:xfrm flipH="1">
          <a:off x="7152409" y="410023830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822</xdr:row>
      <xdr:rowOff>591705</xdr:rowOff>
    </xdr:from>
    <xdr:to>
      <xdr:col>6</xdr:col>
      <xdr:colOff>14431</xdr:colOff>
      <xdr:row>823</xdr:row>
      <xdr:rowOff>0</xdr:rowOff>
    </xdr:to>
    <xdr:cxnSp macro="">
      <xdr:nvCxnSpPr>
        <xdr:cNvPr id="78" name="Прямая соединительная линия 77"/>
        <xdr:cNvCxnSpPr/>
      </xdr:nvCxnSpPr>
      <xdr:spPr>
        <a:xfrm flipH="1">
          <a:off x="7152409" y="414162875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833</xdr:row>
      <xdr:rowOff>591705</xdr:rowOff>
    </xdr:from>
    <xdr:to>
      <xdr:col>6</xdr:col>
      <xdr:colOff>14431</xdr:colOff>
      <xdr:row>834</xdr:row>
      <xdr:rowOff>0</xdr:rowOff>
    </xdr:to>
    <xdr:cxnSp macro="">
      <xdr:nvCxnSpPr>
        <xdr:cNvPr id="79" name="Прямая соединительная линия 78"/>
        <xdr:cNvCxnSpPr/>
      </xdr:nvCxnSpPr>
      <xdr:spPr>
        <a:xfrm flipH="1">
          <a:off x="7152409" y="418301921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844</xdr:row>
      <xdr:rowOff>591705</xdr:rowOff>
    </xdr:from>
    <xdr:to>
      <xdr:col>6</xdr:col>
      <xdr:colOff>14431</xdr:colOff>
      <xdr:row>845</xdr:row>
      <xdr:rowOff>0</xdr:rowOff>
    </xdr:to>
    <xdr:cxnSp macro="">
      <xdr:nvCxnSpPr>
        <xdr:cNvPr id="80" name="Прямая соединительная линия 79"/>
        <xdr:cNvCxnSpPr/>
      </xdr:nvCxnSpPr>
      <xdr:spPr>
        <a:xfrm flipH="1">
          <a:off x="7152409" y="422440966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855</xdr:row>
      <xdr:rowOff>591705</xdr:rowOff>
    </xdr:from>
    <xdr:to>
      <xdr:col>6</xdr:col>
      <xdr:colOff>14431</xdr:colOff>
      <xdr:row>856</xdr:row>
      <xdr:rowOff>0</xdr:rowOff>
    </xdr:to>
    <xdr:cxnSp macro="">
      <xdr:nvCxnSpPr>
        <xdr:cNvPr id="81" name="Прямая соединительная линия 80"/>
        <xdr:cNvCxnSpPr/>
      </xdr:nvCxnSpPr>
      <xdr:spPr>
        <a:xfrm flipH="1">
          <a:off x="7152409" y="426580012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866</xdr:row>
      <xdr:rowOff>591705</xdr:rowOff>
    </xdr:from>
    <xdr:to>
      <xdr:col>6</xdr:col>
      <xdr:colOff>14431</xdr:colOff>
      <xdr:row>867</xdr:row>
      <xdr:rowOff>0</xdr:rowOff>
    </xdr:to>
    <xdr:cxnSp macro="">
      <xdr:nvCxnSpPr>
        <xdr:cNvPr id="82" name="Прямая соединительная линия 81"/>
        <xdr:cNvCxnSpPr/>
      </xdr:nvCxnSpPr>
      <xdr:spPr>
        <a:xfrm flipH="1">
          <a:off x="7152409" y="430719057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877</xdr:row>
      <xdr:rowOff>591705</xdr:rowOff>
    </xdr:from>
    <xdr:to>
      <xdr:col>6</xdr:col>
      <xdr:colOff>14431</xdr:colOff>
      <xdr:row>878</xdr:row>
      <xdr:rowOff>0</xdr:rowOff>
    </xdr:to>
    <xdr:cxnSp macro="">
      <xdr:nvCxnSpPr>
        <xdr:cNvPr id="83" name="Прямая соединительная линия 82"/>
        <xdr:cNvCxnSpPr/>
      </xdr:nvCxnSpPr>
      <xdr:spPr>
        <a:xfrm flipH="1">
          <a:off x="7152409" y="434858103"/>
          <a:ext cx="14431" cy="144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888</xdr:row>
      <xdr:rowOff>591705</xdr:rowOff>
    </xdr:from>
    <xdr:to>
      <xdr:col>6</xdr:col>
      <xdr:colOff>14431</xdr:colOff>
      <xdr:row>889</xdr:row>
      <xdr:rowOff>0</xdr:rowOff>
    </xdr:to>
    <xdr:cxnSp macro="">
      <xdr:nvCxnSpPr>
        <xdr:cNvPr id="84" name="Прямая соединительная линия 83"/>
        <xdr:cNvCxnSpPr/>
      </xdr:nvCxnSpPr>
      <xdr:spPr>
        <a:xfrm flipH="1">
          <a:off x="7152409" y="438997148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899</xdr:row>
      <xdr:rowOff>591705</xdr:rowOff>
    </xdr:from>
    <xdr:to>
      <xdr:col>6</xdr:col>
      <xdr:colOff>14431</xdr:colOff>
      <xdr:row>900</xdr:row>
      <xdr:rowOff>0</xdr:rowOff>
    </xdr:to>
    <xdr:cxnSp macro="">
      <xdr:nvCxnSpPr>
        <xdr:cNvPr id="85" name="Прямая соединительная линия 84"/>
        <xdr:cNvCxnSpPr/>
      </xdr:nvCxnSpPr>
      <xdr:spPr>
        <a:xfrm flipH="1">
          <a:off x="7152409" y="443136194"/>
          <a:ext cx="14431" cy="144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910</xdr:row>
      <xdr:rowOff>591705</xdr:rowOff>
    </xdr:from>
    <xdr:to>
      <xdr:col>6</xdr:col>
      <xdr:colOff>14431</xdr:colOff>
      <xdr:row>911</xdr:row>
      <xdr:rowOff>0</xdr:rowOff>
    </xdr:to>
    <xdr:cxnSp macro="">
      <xdr:nvCxnSpPr>
        <xdr:cNvPr id="86" name="Прямая соединительная линия 85"/>
        <xdr:cNvCxnSpPr/>
      </xdr:nvCxnSpPr>
      <xdr:spPr>
        <a:xfrm flipH="1">
          <a:off x="7152409" y="447275239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921</xdr:row>
      <xdr:rowOff>591705</xdr:rowOff>
    </xdr:from>
    <xdr:to>
      <xdr:col>6</xdr:col>
      <xdr:colOff>14431</xdr:colOff>
      <xdr:row>922</xdr:row>
      <xdr:rowOff>0</xdr:rowOff>
    </xdr:to>
    <xdr:cxnSp macro="">
      <xdr:nvCxnSpPr>
        <xdr:cNvPr id="87" name="Прямая соединительная линия 86"/>
        <xdr:cNvCxnSpPr/>
      </xdr:nvCxnSpPr>
      <xdr:spPr>
        <a:xfrm flipH="1">
          <a:off x="7152409" y="451414285"/>
          <a:ext cx="14431" cy="144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932</xdr:row>
      <xdr:rowOff>591705</xdr:rowOff>
    </xdr:from>
    <xdr:to>
      <xdr:col>6</xdr:col>
      <xdr:colOff>14431</xdr:colOff>
      <xdr:row>933</xdr:row>
      <xdr:rowOff>0</xdr:rowOff>
    </xdr:to>
    <xdr:cxnSp macro="">
      <xdr:nvCxnSpPr>
        <xdr:cNvPr id="88" name="Прямая соединительная линия 87"/>
        <xdr:cNvCxnSpPr/>
      </xdr:nvCxnSpPr>
      <xdr:spPr>
        <a:xfrm flipH="1">
          <a:off x="7152409" y="455553330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943</xdr:row>
      <xdr:rowOff>591705</xdr:rowOff>
    </xdr:from>
    <xdr:to>
      <xdr:col>6</xdr:col>
      <xdr:colOff>14431</xdr:colOff>
      <xdr:row>944</xdr:row>
      <xdr:rowOff>0</xdr:rowOff>
    </xdr:to>
    <xdr:cxnSp macro="">
      <xdr:nvCxnSpPr>
        <xdr:cNvPr id="89" name="Прямая соединительная линия 88"/>
        <xdr:cNvCxnSpPr/>
      </xdr:nvCxnSpPr>
      <xdr:spPr>
        <a:xfrm flipH="1">
          <a:off x="7152409" y="459692375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954</xdr:row>
      <xdr:rowOff>591705</xdr:rowOff>
    </xdr:from>
    <xdr:to>
      <xdr:col>6</xdr:col>
      <xdr:colOff>14431</xdr:colOff>
      <xdr:row>955</xdr:row>
      <xdr:rowOff>0</xdr:rowOff>
    </xdr:to>
    <xdr:cxnSp macro="">
      <xdr:nvCxnSpPr>
        <xdr:cNvPr id="90" name="Прямая соединительная линия 89"/>
        <xdr:cNvCxnSpPr/>
      </xdr:nvCxnSpPr>
      <xdr:spPr>
        <a:xfrm flipH="1">
          <a:off x="7152409" y="463831421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965</xdr:row>
      <xdr:rowOff>591705</xdr:rowOff>
    </xdr:from>
    <xdr:to>
      <xdr:col>6</xdr:col>
      <xdr:colOff>14431</xdr:colOff>
      <xdr:row>966</xdr:row>
      <xdr:rowOff>0</xdr:rowOff>
    </xdr:to>
    <xdr:cxnSp macro="">
      <xdr:nvCxnSpPr>
        <xdr:cNvPr id="91" name="Прямая соединительная линия 90"/>
        <xdr:cNvCxnSpPr/>
      </xdr:nvCxnSpPr>
      <xdr:spPr>
        <a:xfrm flipH="1">
          <a:off x="7152409" y="467970466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976</xdr:row>
      <xdr:rowOff>591705</xdr:rowOff>
    </xdr:from>
    <xdr:to>
      <xdr:col>6</xdr:col>
      <xdr:colOff>14431</xdr:colOff>
      <xdr:row>977</xdr:row>
      <xdr:rowOff>0</xdr:rowOff>
    </xdr:to>
    <xdr:cxnSp macro="">
      <xdr:nvCxnSpPr>
        <xdr:cNvPr id="92" name="Прямая соединительная линия 91"/>
        <xdr:cNvCxnSpPr/>
      </xdr:nvCxnSpPr>
      <xdr:spPr>
        <a:xfrm flipH="1">
          <a:off x="7152409" y="472109512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987</xdr:row>
      <xdr:rowOff>591705</xdr:rowOff>
    </xdr:from>
    <xdr:to>
      <xdr:col>6</xdr:col>
      <xdr:colOff>14431</xdr:colOff>
      <xdr:row>988</xdr:row>
      <xdr:rowOff>0</xdr:rowOff>
    </xdr:to>
    <xdr:cxnSp macro="">
      <xdr:nvCxnSpPr>
        <xdr:cNvPr id="93" name="Прямая соединительная линия 92"/>
        <xdr:cNvCxnSpPr/>
      </xdr:nvCxnSpPr>
      <xdr:spPr>
        <a:xfrm flipH="1">
          <a:off x="7152409" y="476248557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998</xdr:row>
      <xdr:rowOff>591705</xdr:rowOff>
    </xdr:from>
    <xdr:to>
      <xdr:col>6</xdr:col>
      <xdr:colOff>14431</xdr:colOff>
      <xdr:row>999</xdr:row>
      <xdr:rowOff>0</xdr:rowOff>
    </xdr:to>
    <xdr:cxnSp macro="">
      <xdr:nvCxnSpPr>
        <xdr:cNvPr id="94" name="Прямая соединительная линия 93"/>
        <xdr:cNvCxnSpPr/>
      </xdr:nvCxnSpPr>
      <xdr:spPr>
        <a:xfrm flipH="1">
          <a:off x="7152409" y="397606694"/>
          <a:ext cx="14431" cy="144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1009</xdr:row>
      <xdr:rowOff>591705</xdr:rowOff>
    </xdr:from>
    <xdr:to>
      <xdr:col>6</xdr:col>
      <xdr:colOff>14431</xdr:colOff>
      <xdr:row>1010</xdr:row>
      <xdr:rowOff>0</xdr:rowOff>
    </xdr:to>
    <xdr:cxnSp macro="">
      <xdr:nvCxnSpPr>
        <xdr:cNvPr id="95" name="Прямая соединительная линия 94"/>
        <xdr:cNvCxnSpPr/>
      </xdr:nvCxnSpPr>
      <xdr:spPr>
        <a:xfrm flipH="1">
          <a:off x="7152409" y="401745739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1020</xdr:row>
      <xdr:rowOff>591705</xdr:rowOff>
    </xdr:from>
    <xdr:to>
      <xdr:col>6</xdr:col>
      <xdr:colOff>14431</xdr:colOff>
      <xdr:row>1021</xdr:row>
      <xdr:rowOff>0</xdr:rowOff>
    </xdr:to>
    <xdr:cxnSp macro="">
      <xdr:nvCxnSpPr>
        <xdr:cNvPr id="96" name="Прямая соединительная линия 95"/>
        <xdr:cNvCxnSpPr/>
      </xdr:nvCxnSpPr>
      <xdr:spPr>
        <a:xfrm flipH="1">
          <a:off x="7152409" y="405884785"/>
          <a:ext cx="14431" cy="144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1031</xdr:row>
      <xdr:rowOff>591705</xdr:rowOff>
    </xdr:from>
    <xdr:to>
      <xdr:col>6</xdr:col>
      <xdr:colOff>14431</xdr:colOff>
      <xdr:row>1032</xdr:row>
      <xdr:rowOff>0</xdr:rowOff>
    </xdr:to>
    <xdr:cxnSp macro="">
      <xdr:nvCxnSpPr>
        <xdr:cNvPr id="97" name="Прямая соединительная линия 96"/>
        <xdr:cNvCxnSpPr/>
      </xdr:nvCxnSpPr>
      <xdr:spPr>
        <a:xfrm flipH="1">
          <a:off x="7152409" y="410023830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1042</xdr:row>
      <xdr:rowOff>591705</xdr:rowOff>
    </xdr:from>
    <xdr:to>
      <xdr:col>6</xdr:col>
      <xdr:colOff>14431</xdr:colOff>
      <xdr:row>1043</xdr:row>
      <xdr:rowOff>0</xdr:rowOff>
    </xdr:to>
    <xdr:cxnSp macro="">
      <xdr:nvCxnSpPr>
        <xdr:cNvPr id="98" name="Прямая соединительная линия 97"/>
        <xdr:cNvCxnSpPr/>
      </xdr:nvCxnSpPr>
      <xdr:spPr>
        <a:xfrm flipH="1">
          <a:off x="7152409" y="414162875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1053</xdr:row>
      <xdr:rowOff>591705</xdr:rowOff>
    </xdr:from>
    <xdr:to>
      <xdr:col>6</xdr:col>
      <xdr:colOff>14431</xdr:colOff>
      <xdr:row>1054</xdr:row>
      <xdr:rowOff>0</xdr:rowOff>
    </xdr:to>
    <xdr:cxnSp macro="">
      <xdr:nvCxnSpPr>
        <xdr:cNvPr id="99" name="Прямая соединительная линия 98"/>
        <xdr:cNvCxnSpPr/>
      </xdr:nvCxnSpPr>
      <xdr:spPr>
        <a:xfrm flipH="1">
          <a:off x="7152409" y="418301921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1064</xdr:row>
      <xdr:rowOff>591705</xdr:rowOff>
    </xdr:from>
    <xdr:to>
      <xdr:col>6</xdr:col>
      <xdr:colOff>14431</xdr:colOff>
      <xdr:row>1065</xdr:row>
      <xdr:rowOff>0</xdr:rowOff>
    </xdr:to>
    <xdr:cxnSp macro="">
      <xdr:nvCxnSpPr>
        <xdr:cNvPr id="100" name="Прямая соединительная линия 99"/>
        <xdr:cNvCxnSpPr/>
      </xdr:nvCxnSpPr>
      <xdr:spPr>
        <a:xfrm flipH="1">
          <a:off x="7152409" y="422440966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1075</xdr:row>
      <xdr:rowOff>591705</xdr:rowOff>
    </xdr:from>
    <xdr:to>
      <xdr:col>6</xdr:col>
      <xdr:colOff>14431</xdr:colOff>
      <xdr:row>1076</xdr:row>
      <xdr:rowOff>0</xdr:rowOff>
    </xdr:to>
    <xdr:cxnSp macro="">
      <xdr:nvCxnSpPr>
        <xdr:cNvPr id="101" name="Прямая соединительная линия 100"/>
        <xdr:cNvCxnSpPr/>
      </xdr:nvCxnSpPr>
      <xdr:spPr>
        <a:xfrm flipH="1">
          <a:off x="7152409" y="426580012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1086</xdr:row>
      <xdr:rowOff>591705</xdr:rowOff>
    </xdr:from>
    <xdr:to>
      <xdr:col>6</xdr:col>
      <xdr:colOff>14431</xdr:colOff>
      <xdr:row>1087</xdr:row>
      <xdr:rowOff>0</xdr:rowOff>
    </xdr:to>
    <xdr:cxnSp macro="">
      <xdr:nvCxnSpPr>
        <xdr:cNvPr id="102" name="Прямая соединительная линия 101"/>
        <xdr:cNvCxnSpPr/>
      </xdr:nvCxnSpPr>
      <xdr:spPr>
        <a:xfrm flipH="1">
          <a:off x="7152409" y="430719057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1097</xdr:row>
      <xdr:rowOff>591705</xdr:rowOff>
    </xdr:from>
    <xdr:to>
      <xdr:col>6</xdr:col>
      <xdr:colOff>14431</xdr:colOff>
      <xdr:row>1098</xdr:row>
      <xdr:rowOff>0</xdr:rowOff>
    </xdr:to>
    <xdr:cxnSp macro="">
      <xdr:nvCxnSpPr>
        <xdr:cNvPr id="103" name="Прямая соединительная линия 102"/>
        <xdr:cNvCxnSpPr/>
      </xdr:nvCxnSpPr>
      <xdr:spPr>
        <a:xfrm flipH="1">
          <a:off x="7152409" y="434858103"/>
          <a:ext cx="14431" cy="144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1108</xdr:row>
      <xdr:rowOff>591705</xdr:rowOff>
    </xdr:from>
    <xdr:to>
      <xdr:col>6</xdr:col>
      <xdr:colOff>14431</xdr:colOff>
      <xdr:row>1109</xdr:row>
      <xdr:rowOff>0</xdr:rowOff>
    </xdr:to>
    <xdr:cxnSp macro="">
      <xdr:nvCxnSpPr>
        <xdr:cNvPr id="104" name="Прямая соединительная линия 103"/>
        <xdr:cNvCxnSpPr/>
      </xdr:nvCxnSpPr>
      <xdr:spPr>
        <a:xfrm flipH="1">
          <a:off x="7152409" y="438997148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1119</xdr:row>
      <xdr:rowOff>591705</xdr:rowOff>
    </xdr:from>
    <xdr:to>
      <xdr:col>6</xdr:col>
      <xdr:colOff>14431</xdr:colOff>
      <xdr:row>1120</xdr:row>
      <xdr:rowOff>0</xdr:rowOff>
    </xdr:to>
    <xdr:cxnSp macro="">
      <xdr:nvCxnSpPr>
        <xdr:cNvPr id="105" name="Прямая соединительная линия 104"/>
        <xdr:cNvCxnSpPr/>
      </xdr:nvCxnSpPr>
      <xdr:spPr>
        <a:xfrm flipH="1">
          <a:off x="7152409" y="443136194"/>
          <a:ext cx="14431" cy="144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1130</xdr:row>
      <xdr:rowOff>591705</xdr:rowOff>
    </xdr:from>
    <xdr:to>
      <xdr:col>6</xdr:col>
      <xdr:colOff>14431</xdr:colOff>
      <xdr:row>1131</xdr:row>
      <xdr:rowOff>0</xdr:rowOff>
    </xdr:to>
    <xdr:cxnSp macro="">
      <xdr:nvCxnSpPr>
        <xdr:cNvPr id="106" name="Прямая соединительная линия 105"/>
        <xdr:cNvCxnSpPr/>
      </xdr:nvCxnSpPr>
      <xdr:spPr>
        <a:xfrm flipH="1">
          <a:off x="7152409" y="447275239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1141</xdr:row>
      <xdr:rowOff>591705</xdr:rowOff>
    </xdr:from>
    <xdr:to>
      <xdr:col>6</xdr:col>
      <xdr:colOff>14431</xdr:colOff>
      <xdr:row>1142</xdr:row>
      <xdr:rowOff>0</xdr:rowOff>
    </xdr:to>
    <xdr:cxnSp macro="">
      <xdr:nvCxnSpPr>
        <xdr:cNvPr id="107" name="Прямая соединительная линия 106"/>
        <xdr:cNvCxnSpPr/>
      </xdr:nvCxnSpPr>
      <xdr:spPr>
        <a:xfrm flipH="1">
          <a:off x="7152409" y="451414285"/>
          <a:ext cx="14431" cy="144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1152</xdr:row>
      <xdr:rowOff>591705</xdr:rowOff>
    </xdr:from>
    <xdr:to>
      <xdr:col>6</xdr:col>
      <xdr:colOff>14431</xdr:colOff>
      <xdr:row>1153</xdr:row>
      <xdr:rowOff>0</xdr:rowOff>
    </xdr:to>
    <xdr:cxnSp macro="">
      <xdr:nvCxnSpPr>
        <xdr:cNvPr id="108" name="Прямая соединительная линия 107"/>
        <xdr:cNvCxnSpPr/>
      </xdr:nvCxnSpPr>
      <xdr:spPr>
        <a:xfrm flipH="1">
          <a:off x="7152409" y="455553330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1163</xdr:row>
      <xdr:rowOff>591705</xdr:rowOff>
    </xdr:from>
    <xdr:to>
      <xdr:col>6</xdr:col>
      <xdr:colOff>14431</xdr:colOff>
      <xdr:row>1164</xdr:row>
      <xdr:rowOff>0</xdr:rowOff>
    </xdr:to>
    <xdr:cxnSp macro="">
      <xdr:nvCxnSpPr>
        <xdr:cNvPr id="109" name="Прямая соединительная линия 108"/>
        <xdr:cNvCxnSpPr/>
      </xdr:nvCxnSpPr>
      <xdr:spPr>
        <a:xfrm flipH="1">
          <a:off x="7152409" y="459692375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1174</xdr:row>
      <xdr:rowOff>591705</xdr:rowOff>
    </xdr:from>
    <xdr:to>
      <xdr:col>6</xdr:col>
      <xdr:colOff>14431</xdr:colOff>
      <xdr:row>1175</xdr:row>
      <xdr:rowOff>0</xdr:rowOff>
    </xdr:to>
    <xdr:cxnSp macro="">
      <xdr:nvCxnSpPr>
        <xdr:cNvPr id="110" name="Прямая соединительная линия 109"/>
        <xdr:cNvCxnSpPr/>
      </xdr:nvCxnSpPr>
      <xdr:spPr>
        <a:xfrm flipH="1">
          <a:off x="7152409" y="463831421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1185</xdr:row>
      <xdr:rowOff>591705</xdr:rowOff>
    </xdr:from>
    <xdr:to>
      <xdr:col>6</xdr:col>
      <xdr:colOff>14431</xdr:colOff>
      <xdr:row>1186</xdr:row>
      <xdr:rowOff>0</xdr:rowOff>
    </xdr:to>
    <xdr:cxnSp macro="">
      <xdr:nvCxnSpPr>
        <xdr:cNvPr id="111" name="Прямая соединительная линия 110"/>
        <xdr:cNvCxnSpPr/>
      </xdr:nvCxnSpPr>
      <xdr:spPr>
        <a:xfrm flipH="1">
          <a:off x="7152409" y="467970466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1196</xdr:row>
      <xdr:rowOff>591705</xdr:rowOff>
    </xdr:from>
    <xdr:to>
      <xdr:col>6</xdr:col>
      <xdr:colOff>14431</xdr:colOff>
      <xdr:row>1197</xdr:row>
      <xdr:rowOff>0</xdr:rowOff>
    </xdr:to>
    <xdr:cxnSp macro="">
      <xdr:nvCxnSpPr>
        <xdr:cNvPr id="112" name="Прямая соединительная линия 111"/>
        <xdr:cNvCxnSpPr/>
      </xdr:nvCxnSpPr>
      <xdr:spPr>
        <a:xfrm flipH="1">
          <a:off x="7152409" y="472109512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1207</xdr:row>
      <xdr:rowOff>591705</xdr:rowOff>
    </xdr:from>
    <xdr:to>
      <xdr:col>6</xdr:col>
      <xdr:colOff>14431</xdr:colOff>
      <xdr:row>1208</xdr:row>
      <xdr:rowOff>0</xdr:rowOff>
    </xdr:to>
    <xdr:cxnSp macro="">
      <xdr:nvCxnSpPr>
        <xdr:cNvPr id="113" name="Прямая соединительная линия 112"/>
        <xdr:cNvCxnSpPr/>
      </xdr:nvCxnSpPr>
      <xdr:spPr>
        <a:xfrm flipH="1">
          <a:off x="7152409" y="476248557"/>
          <a:ext cx="14431" cy="1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591705</xdr:rowOff>
    </xdr:from>
    <xdr:to>
      <xdr:col>6</xdr:col>
      <xdr:colOff>14431</xdr:colOff>
      <xdr:row>9</xdr:row>
      <xdr:rowOff>0</xdr:rowOff>
    </xdr:to>
    <xdr:cxnSp macro="">
      <xdr:nvCxnSpPr>
        <xdr:cNvPr id="2" name="Прямая соединительная линия 1"/>
        <xdr:cNvCxnSpPr/>
      </xdr:nvCxnSpPr>
      <xdr:spPr>
        <a:xfrm flipH="1">
          <a:off x="7172325" y="667818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19</xdr:row>
      <xdr:rowOff>591705</xdr:rowOff>
    </xdr:from>
    <xdr:to>
      <xdr:col>6</xdr:col>
      <xdr:colOff>14431</xdr:colOff>
      <xdr:row>20</xdr:row>
      <xdr:rowOff>0</xdr:rowOff>
    </xdr:to>
    <xdr:cxnSp macro="">
      <xdr:nvCxnSpPr>
        <xdr:cNvPr id="3" name="Прямая соединительная линия 2"/>
        <xdr:cNvCxnSpPr/>
      </xdr:nvCxnSpPr>
      <xdr:spPr>
        <a:xfrm flipH="1">
          <a:off x="7172325" y="1459345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30</xdr:row>
      <xdr:rowOff>591705</xdr:rowOff>
    </xdr:from>
    <xdr:to>
      <xdr:col>6</xdr:col>
      <xdr:colOff>14431</xdr:colOff>
      <xdr:row>31</xdr:row>
      <xdr:rowOff>0</xdr:rowOff>
    </xdr:to>
    <xdr:cxnSp macro="">
      <xdr:nvCxnSpPr>
        <xdr:cNvPr id="4" name="Прямая соединительная линия 3"/>
        <xdr:cNvCxnSpPr/>
      </xdr:nvCxnSpPr>
      <xdr:spPr>
        <a:xfrm flipH="1">
          <a:off x="7172325" y="2250873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41</xdr:row>
      <xdr:rowOff>591705</xdr:rowOff>
    </xdr:from>
    <xdr:to>
      <xdr:col>6</xdr:col>
      <xdr:colOff>14431</xdr:colOff>
      <xdr:row>42</xdr:row>
      <xdr:rowOff>0</xdr:rowOff>
    </xdr:to>
    <xdr:cxnSp macro="">
      <xdr:nvCxnSpPr>
        <xdr:cNvPr id="5" name="Прямая соединительная линия 4"/>
        <xdr:cNvCxnSpPr/>
      </xdr:nvCxnSpPr>
      <xdr:spPr>
        <a:xfrm flipH="1">
          <a:off x="7172325" y="3042400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52</xdr:row>
      <xdr:rowOff>591705</xdr:rowOff>
    </xdr:from>
    <xdr:to>
      <xdr:col>6</xdr:col>
      <xdr:colOff>14431</xdr:colOff>
      <xdr:row>53</xdr:row>
      <xdr:rowOff>0</xdr:rowOff>
    </xdr:to>
    <xdr:cxnSp macro="">
      <xdr:nvCxnSpPr>
        <xdr:cNvPr id="6" name="Прямая соединительная линия 5"/>
        <xdr:cNvCxnSpPr/>
      </xdr:nvCxnSpPr>
      <xdr:spPr>
        <a:xfrm flipH="1">
          <a:off x="7172325" y="3833928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63</xdr:row>
      <xdr:rowOff>591705</xdr:rowOff>
    </xdr:from>
    <xdr:to>
      <xdr:col>6</xdr:col>
      <xdr:colOff>14431</xdr:colOff>
      <xdr:row>64</xdr:row>
      <xdr:rowOff>0</xdr:rowOff>
    </xdr:to>
    <xdr:cxnSp macro="">
      <xdr:nvCxnSpPr>
        <xdr:cNvPr id="7" name="Прямая соединительная линия 6"/>
        <xdr:cNvCxnSpPr/>
      </xdr:nvCxnSpPr>
      <xdr:spPr>
        <a:xfrm flipH="1">
          <a:off x="7172325" y="4625455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74</xdr:row>
      <xdr:rowOff>591705</xdr:rowOff>
    </xdr:from>
    <xdr:to>
      <xdr:col>6</xdr:col>
      <xdr:colOff>14431</xdr:colOff>
      <xdr:row>75</xdr:row>
      <xdr:rowOff>0</xdr:rowOff>
    </xdr:to>
    <xdr:cxnSp macro="">
      <xdr:nvCxnSpPr>
        <xdr:cNvPr id="8" name="Прямая соединительная линия 7"/>
        <xdr:cNvCxnSpPr/>
      </xdr:nvCxnSpPr>
      <xdr:spPr>
        <a:xfrm flipH="1">
          <a:off x="7172325" y="5416983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85</xdr:row>
      <xdr:rowOff>591705</xdr:rowOff>
    </xdr:from>
    <xdr:to>
      <xdr:col>6</xdr:col>
      <xdr:colOff>14431</xdr:colOff>
      <xdr:row>86</xdr:row>
      <xdr:rowOff>0</xdr:rowOff>
    </xdr:to>
    <xdr:cxnSp macro="">
      <xdr:nvCxnSpPr>
        <xdr:cNvPr id="9" name="Прямая соединительная линия 8"/>
        <xdr:cNvCxnSpPr/>
      </xdr:nvCxnSpPr>
      <xdr:spPr>
        <a:xfrm flipH="1">
          <a:off x="7172325" y="6208510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96</xdr:row>
      <xdr:rowOff>591705</xdr:rowOff>
    </xdr:from>
    <xdr:to>
      <xdr:col>6</xdr:col>
      <xdr:colOff>14431</xdr:colOff>
      <xdr:row>97</xdr:row>
      <xdr:rowOff>0</xdr:rowOff>
    </xdr:to>
    <xdr:cxnSp macro="">
      <xdr:nvCxnSpPr>
        <xdr:cNvPr id="10" name="Прямая соединительная линия 9"/>
        <xdr:cNvCxnSpPr/>
      </xdr:nvCxnSpPr>
      <xdr:spPr>
        <a:xfrm flipH="1">
          <a:off x="7172325" y="7000038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107</xdr:row>
      <xdr:rowOff>591705</xdr:rowOff>
    </xdr:from>
    <xdr:to>
      <xdr:col>6</xdr:col>
      <xdr:colOff>14431</xdr:colOff>
      <xdr:row>108</xdr:row>
      <xdr:rowOff>0</xdr:rowOff>
    </xdr:to>
    <xdr:cxnSp macro="">
      <xdr:nvCxnSpPr>
        <xdr:cNvPr id="11" name="Прямая соединительная линия 10"/>
        <xdr:cNvCxnSpPr/>
      </xdr:nvCxnSpPr>
      <xdr:spPr>
        <a:xfrm flipH="1">
          <a:off x="7172325" y="7791565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118</xdr:row>
      <xdr:rowOff>591705</xdr:rowOff>
    </xdr:from>
    <xdr:to>
      <xdr:col>6</xdr:col>
      <xdr:colOff>14431</xdr:colOff>
      <xdr:row>119</xdr:row>
      <xdr:rowOff>0</xdr:rowOff>
    </xdr:to>
    <xdr:cxnSp macro="">
      <xdr:nvCxnSpPr>
        <xdr:cNvPr id="12" name="Прямая соединительная линия 11"/>
        <xdr:cNvCxnSpPr/>
      </xdr:nvCxnSpPr>
      <xdr:spPr>
        <a:xfrm flipH="1">
          <a:off x="7172325" y="8583093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129</xdr:row>
      <xdr:rowOff>591705</xdr:rowOff>
    </xdr:from>
    <xdr:to>
      <xdr:col>6</xdr:col>
      <xdr:colOff>14431</xdr:colOff>
      <xdr:row>130</xdr:row>
      <xdr:rowOff>0</xdr:rowOff>
    </xdr:to>
    <xdr:cxnSp macro="">
      <xdr:nvCxnSpPr>
        <xdr:cNvPr id="13" name="Прямая соединительная линия 12"/>
        <xdr:cNvCxnSpPr/>
      </xdr:nvCxnSpPr>
      <xdr:spPr>
        <a:xfrm flipH="1">
          <a:off x="7172325" y="9374620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140</xdr:row>
      <xdr:rowOff>591705</xdr:rowOff>
    </xdr:from>
    <xdr:to>
      <xdr:col>6</xdr:col>
      <xdr:colOff>14431</xdr:colOff>
      <xdr:row>141</xdr:row>
      <xdr:rowOff>0</xdr:rowOff>
    </xdr:to>
    <xdr:cxnSp macro="">
      <xdr:nvCxnSpPr>
        <xdr:cNvPr id="14" name="Прямая соединительная линия 13"/>
        <xdr:cNvCxnSpPr/>
      </xdr:nvCxnSpPr>
      <xdr:spPr>
        <a:xfrm flipH="1">
          <a:off x="7172325" y="10166148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151</xdr:row>
      <xdr:rowOff>591705</xdr:rowOff>
    </xdr:from>
    <xdr:to>
      <xdr:col>6</xdr:col>
      <xdr:colOff>14431</xdr:colOff>
      <xdr:row>152</xdr:row>
      <xdr:rowOff>0</xdr:rowOff>
    </xdr:to>
    <xdr:cxnSp macro="">
      <xdr:nvCxnSpPr>
        <xdr:cNvPr id="15" name="Прямая соединительная линия 14"/>
        <xdr:cNvCxnSpPr/>
      </xdr:nvCxnSpPr>
      <xdr:spPr>
        <a:xfrm flipH="1">
          <a:off x="7172325" y="10957675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162</xdr:row>
      <xdr:rowOff>591705</xdr:rowOff>
    </xdr:from>
    <xdr:to>
      <xdr:col>6</xdr:col>
      <xdr:colOff>14431</xdr:colOff>
      <xdr:row>163</xdr:row>
      <xdr:rowOff>0</xdr:rowOff>
    </xdr:to>
    <xdr:cxnSp macro="">
      <xdr:nvCxnSpPr>
        <xdr:cNvPr id="16" name="Прямая соединительная линия 15"/>
        <xdr:cNvCxnSpPr/>
      </xdr:nvCxnSpPr>
      <xdr:spPr>
        <a:xfrm flipH="1">
          <a:off x="7172325" y="11749203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173</xdr:row>
      <xdr:rowOff>591705</xdr:rowOff>
    </xdr:from>
    <xdr:to>
      <xdr:col>6</xdr:col>
      <xdr:colOff>14431</xdr:colOff>
      <xdr:row>174</xdr:row>
      <xdr:rowOff>0</xdr:rowOff>
    </xdr:to>
    <xdr:cxnSp macro="">
      <xdr:nvCxnSpPr>
        <xdr:cNvPr id="17" name="Прямая соединительная линия 16"/>
        <xdr:cNvCxnSpPr/>
      </xdr:nvCxnSpPr>
      <xdr:spPr>
        <a:xfrm flipH="1">
          <a:off x="7172325" y="12540730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184</xdr:row>
      <xdr:rowOff>591705</xdr:rowOff>
    </xdr:from>
    <xdr:to>
      <xdr:col>6</xdr:col>
      <xdr:colOff>14431</xdr:colOff>
      <xdr:row>185</xdr:row>
      <xdr:rowOff>0</xdr:rowOff>
    </xdr:to>
    <xdr:cxnSp macro="">
      <xdr:nvCxnSpPr>
        <xdr:cNvPr id="18" name="Прямая соединительная линия 17"/>
        <xdr:cNvCxnSpPr/>
      </xdr:nvCxnSpPr>
      <xdr:spPr>
        <a:xfrm flipH="1">
          <a:off x="7172325" y="13332258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195</xdr:row>
      <xdr:rowOff>591705</xdr:rowOff>
    </xdr:from>
    <xdr:to>
      <xdr:col>6</xdr:col>
      <xdr:colOff>14431</xdr:colOff>
      <xdr:row>196</xdr:row>
      <xdr:rowOff>0</xdr:rowOff>
    </xdr:to>
    <xdr:cxnSp macro="">
      <xdr:nvCxnSpPr>
        <xdr:cNvPr id="19" name="Прямая соединительная линия 18"/>
        <xdr:cNvCxnSpPr/>
      </xdr:nvCxnSpPr>
      <xdr:spPr>
        <a:xfrm flipH="1">
          <a:off x="7172325" y="14123785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206</xdr:row>
      <xdr:rowOff>591705</xdr:rowOff>
    </xdr:from>
    <xdr:to>
      <xdr:col>6</xdr:col>
      <xdr:colOff>14431</xdr:colOff>
      <xdr:row>207</xdr:row>
      <xdr:rowOff>0</xdr:rowOff>
    </xdr:to>
    <xdr:cxnSp macro="">
      <xdr:nvCxnSpPr>
        <xdr:cNvPr id="20" name="Прямая соединительная линия 19"/>
        <xdr:cNvCxnSpPr/>
      </xdr:nvCxnSpPr>
      <xdr:spPr>
        <a:xfrm flipH="1">
          <a:off x="7172325" y="14915313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217</xdr:row>
      <xdr:rowOff>591705</xdr:rowOff>
    </xdr:from>
    <xdr:to>
      <xdr:col>6</xdr:col>
      <xdr:colOff>14431</xdr:colOff>
      <xdr:row>218</xdr:row>
      <xdr:rowOff>0</xdr:rowOff>
    </xdr:to>
    <xdr:cxnSp macro="">
      <xdr:nvCxnSpPr>
        <xdr:cNvPr id="21" name="Прямая соединительная линия 20"/>
        <xdr:cNvCxnSpPr/>
      </xdr:nvCxnSpPr>
      <xdr:spPr>
        <a:xfrm flipH="1">
          <a:off x="7172325" y="15706840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228</xdr:row>
      <xdr:rowOff>591705</xdr:rowOff>
    </xdr:from>
    <xdr:to>
      <xdr:col>6</xdr:col>
      <xdr:colOff>14431</xdr:colOff>
      <xdr:row>229</xdr:row>
      <xdr:rowOff>0</xdr:rowOff>
    </xdr:to>
    <xdr:cxnSp macro="">
      <xdr:nvCxnSpPr>
        <xdr:cNvPr id="22" name="Прямая соединительная линия 21"/>
        <xdr:cNvCxnSpPr/>
      </xdr:nvCxnSpPr>
      <xdr:spPr>
        <a:xfrm flipH="1">
          <a:off x="7172325" y="16498368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239</xdr:row>
      <xdr:rowOff>591705</xdr:rowOff>
    </xdr:from>
    <xdr:to>
      <xdr:col>6</xdr:col>
      <xdr:colOff>14431</xdr:colOff>
      <xdr:row>240</xdr:row>
      <xdr:rowOff>0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7172325" y="17289895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250</xdr:row>
      <xdr:rowOff>591705</xdr:rowOff>
    </xdr:from>
    <xdr:to>
      <xdr:col>6</xdr:col>
      <xdr:colOff>14431</xdr:colOff>
      <xdr:row>251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7172325" y="18081423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261</xdr:row>
      <xdr:rowOff>591705</xdr:rowOff>
    </xdr:from>
    <xdr:to>
      <xdr:col>6</xdr:col>
      <xdr:colOff>14431</xdr:colOff>
      <xdr:row>262</xdr:row>
      <xdr:rowOff>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7172325" y="18872950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272</xdr:row>
      <xdr:rowOff>591705</xdr:rowOff>
    </xdr:from>
    <xdr:to>
      <xdr:col>6</xdr:col>
      <xdr:colOff>14431</xdr:colOff>
      <xdr:row>273</xdr:row>
      <xdr:rowOff>0</xdr:rowOff>
    </xdr:to>
    <xdr:cxnSp macro="">
      <xdr:nvCxnSpPr>
        <xdr:cNvPr id="26" name="Прямая соединительная линия 25"/>
        <xdr:cNvCxnSpPr/>
      </xdr:nvCxnSpPr>
      <xdr:spPr>
        <a:xfrm flipH="1">
          <a:off x="7172325" y="19664478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283</xdr:row>
      <xdr:rowOff>591705</xdr:rowOff>
    </xdr:from>
    <xdr:to>
      <xdr:col>6</xdr:col>
      <xdr:colOff>14431</xdr:colOff>
      <xdr:row>284</xdr:row>
      <xdr:rowOff>0</xdr:rowOff>
    </xdr:to>
    <xdr:cxnSp macro="">
      <xdr:nvCxnSpPr>
        <xdr:cNvPr id="27" name="Прямая соединительная линия 26"/>
        <xdr:cNvCxnSpPr/>
      </xdr:nvCxnSpPr>
      <xdr:spPr>
        <a:xfrm flipH="1">
          <a:off x="7172325" y="20456005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294</xdr:row>
      <xdr:rowOff>591705</xdr:rowOff>
    </xdr:from>
    <xdr:to>
      <xdr:col>6</xdr:col>
      <xdr:colOff>14431</xdr:colOff>
      <xdr:row>295</xdr:row>
      <xdr:rowOff>0</xdr:rowOff>
    </xdr:to>
    <xdr:cxnSp macro="">
      <xdr:nvCxnSpPr>
        <xdr:cNvPr id="28" name="Прямая соединительная линия 27"/>
        <xdr:cNvCxnSpPr/>
      </xdr:nvCxnSpPr>
      <xdr:spPr>
        <a:xfrm flipH="1">
          <a:off x="7172325" y="21247533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305</xdr:row>
      <xdr:rowOff>591705</xdr:rowOff>
    </xdr:from>
    <xdr:to>
      <xdr:col>6</xdr:col>
      <xdr:colOff>14431</xdr:colOff>
      <xdr:row>306</xdr:row>
      <xdr:rowOff>0</xdr:rowOff>
    </xdr:to>
    <xdr:cxnSp macro="">
      <xdr:nvCxnSpPr>
        <xdr:cNvPr id="29" name="Прямая соединительная линия 28"/>
        <xdr:cNvCxnSpPr/>
      </xdr:nvCxnSpPr>
      <xdr:spPr>
        <a:xfrm flipH="1">
          <a:off x="7172325" y="22039060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316</xdr:row>
      <xdr:rowOff>591705</xdr:rowOff>
    </xdr:from>
    <xdr:to>
      <xdr:col>6</xdr:col>
      <xdr:colOff>14431</xdr:colOff>
      <xdr:row>317</xdr:row>
      <xdr:rowOff>0</xdr:rowOff>
    </xdr:to>
    <xdr:cxnSp macro="">
      <xdr:nvCxnSpPr>
        <xdr:cNvPr id="30" name="Прямая соединительная линия 29"/>
        <xdr:cNvCxnSpPr/>
      </xdr:nvCxnSpPr>
      <xdr:spPr>
        <a:xfrm flipH="1">
          <a:off x="7172325" y="22830588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327</xdr:row>
      <xdr:rowOff>591705</xdr:rowOff>
    </xdr:from>
    <xdr:to>
      <xdr:col>6</xdr:col>
      <xdr:colOff>14431</xdr:colOff>
      <xdr:row>328</xdr:row>
      <xdr:rowOff>0</xdr:rowOff>
    </xdr:to>
    <xdr:cxnSp macro="">
      <xdr:nvCxnSpPr>
        <xdr:cNvPr id="31" name="Прямая соединительная линия 30"/>
        <xdr:cNvCxnSpPr/>
      </xdr:nvCxnSpPr>
      <xdr:spPr>
        <a:xfrm flipH="1">
          <a:off x="7172325" y="23622115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338</xdr:row>
      <xdr:rowOff>591705</xdr:rowOff>
    </xdr:from>
    <xdr:to>
      <xdr:col>6</xdr:col>
      <xdr:colOff>14431</xdr:colOff>
      <xdr:row>339</xdr:row>
      <xdr:rowOff>0</xdr:rowOff>
    </xdr:to>
    <xdr:cxnSp macro="">
      <xdr:nvCxnSpPr>
        <xdr:cNvPr id="32" name="Прямая соединительная линия 31"/>
        <xdr:cNvCxnSpPr/>
      </xdr:nvCxnSpPr>
      <xdr:spPr>
        <a:xfrm flipH="1">
          <a:off x="7172325" y="24413643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349</xdr:row>
      <xdr:rowOff>591705</xdr:rowOff>
    </xdr:from>
    <xdr:to>
      <xdr:col>6</xdr:col>
      <xdr:colOff>14431</xdr:colOff>
      <xdr:row>350</xdr:row>
      <xdr:rowOff>0</xdr:rowOff>
    </xdr:to>
    <xdr:cxnSp macro="">
      <xdr:nvCxnSpPr>
        <xdr:cNvPr id="33" name="Прямая соединительная линия 32"/>
        <xdr:cNvCxnSpPr/>
      </xdr:nvCxnSpPr>
      <xdr:spPr>
        <a:xfrm flipH="1">
          <a:off x="7172325" y="25205170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360</xdr:row>
      <xdr:rowOff>591705</xdr:rowOff>
    </xdr:from>
    <xdr:to>
      <xdr:col>6</xdr:col>
      <xdr:colOff>14431</xdr:colOff>
      <xdr:row>361</xdr:row>
      <xdr:rowOff>0</xdr:rowOff>
    </xdr:to>
    <xdr:cxnSp macro="">
      <xdr:nvCxnSpPr>
        <xdr:cNvPr id="34" name="Прямая соединительная линия 33"/>
        <xdr:cNvCxnSpPr/>
      </xdr:nvCxnSpPr>
      <xdr:spPr>
        <a:xfrm flipH="1">
          <a:off x="7172325" y="25996698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371</xdr:row>
      <xdr:rowOff>591705</xdr:rowOff>
    </xdr:from>
    <xdr:to>
      <xdr:col>6</xdr:col>
      <xdr:colOff>14431</xdr:colOff>
      <xdr:row>372</xdr:row>
      <xdr:rowOff>0</xdr:rowOff>
    </xdr:to>
    <xdr:cxnSp macro="">
      <xdr:nvCxnSpPr>
        <xdr:cNvPr id="35" name="Прямая соединительная линия 34"/>
        <xdr:cNvCxnSpPr/>
      </xdr:nvCxnSpPr>
      <xdr:spPr>
        <a:xfrm flipH="1">
          <a:off x="7172325" y="26788225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382</xdr:row>
      <xdr:rowOff>591705</xdr:rowOff>
    </xdr:from>
    <xdr:to>
      <xdr:col>6</xdr:col>
      <xdr:colOff>14431</xdr:colOff>
      <xdr:row>383</xdr:row>
      <xdr:rowOff>0</xdr:rowOff>
    </xdr:to>
    <xdr:cxnSp macro="">
      <xdr:nvCxnSpPr>
        <xdr:cNvPr id="36" name="Прямая соединительная линия 35"/>
        <xdr:cNvCxnSpPr/>
      </xdr:nvCxnSpPr>
      <xdr:spPr>
        <a:xfrm flipH="1">
          <a:off x="7172325" y="27579753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393</xdr:row>
      <xdr:rowOff>591705</xdr:rowOff>
    </xdr:from>
    <xdr:to>
      <xdr:col>6</xdr:col>
      <xdr:colOff>14431</xdr:colOff>
      <xdr:row>394</xdr:row>
      <xdr:rowOff>0</xdr:rowOff>
    </xdr:to>
    <xdr:cxnSp macro="">
      <xdr:nvCxnSpPr>
        <xdr:cNvPr id="37" name="Прямая соединительная линия 36"/>
        <xdr:cNvCxnSpPr/>
      </xdr:nvCxnSpPr>
      <xdr:spPr>
        <a:xfrm flipH="1">
          <a:off x="7172325" y="28371280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404</xdr:row>
      <xdr:rowOff>591705</xdr:rowOff>
    </xdr:from>
    <xdr:to>
      <xdr:col>6</xdr:col>
      <xdr:colOff>14431</xdr:colOff>
      <xdr:row>405</xdr:row>
      <xdr:rowOff>0</xdr:rowOff>
    </xdr:to>
    <xdr:cxnSp macro="">
      <xdr:nvCxnSpPr>
        <xdr:cNvPr id="38" name="Прямая соединительная линия 37"/>
        <xdr:cNvCxnSpPr/>
      </xdr:nvCxnSpPr>
      <xdr:spPr>
        <a:xfrm flipH="1">
          <a:off x="7172325" y="29162808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415</xdr:row>
      <xdr:rowOff>591705</xdr:rowOff>
    </xdr:from>
    <xdr:to>
      <xdr:col>6</xdr:col>
      <xdr:colOff>14431</xdr:colOff>
      <xdr:row>416</xdr:row>
      <xdr:rowOff>0</xdr:rowOff>
    </xdr:to>
    <xdr:cxnSp macro="">
      <xdr:nvCxnSpPr>
        <xdr:cNvPr id="39" name="Прямая соединительная линия 38"/>
        <xdr:cNvCxnSpPr/>
      </xdr:nvCxnSpPr>
      <xdr:spPr>
        <a:xfrm flipH="1">
          <a:off x="7172325" y="29954335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426</xdr:row>
      <xdr:rowOff>591705</xdr:rowOff>
    </xdr:from>
    <xdr:to>
      <xdr:col>6</xdr:col>
      <xdr:colOff>14431</xdr:colOff>
      <xdr:row>427</xdr:row>
      <xdr:rowOff>0</xdr:rowOff>
    </xdr:to>
    <xdr:cxnSp macro="">
      <xdr:nvCxnSpPr>
        <xdr:cNvPr id="40" name="Прямая соединительная линия 39"/>
        <xdr:cNvCxnSpPr/>
      </xdr:nvCxnSpPr>
      <xdr:spPr>
        <a:xfrm flipH="1">
          <a:off x="7172325" y="30745863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437</xdr:row>
      <xdr:rowOff>591705</xdr:rowOff>
    </xdr:from>
    <xdr:to>
      <xdr:col>6</xdr:col>
      <xdr:colOff>14431</xdr:colOff>
      <xdr:row>438</xdr:row>
      <xdr:rowOff>0</xdr:rowOff>
    </xdr:to>
    <xdr:cxnSp macro="">
      <xdr:nvCxnSpPr>
        <xdr:cNvPr id="41" name="Прямая соединительная линия 40"/>
        <xdr:cNvCxnSpPr/>
      </xdr:nvCxnSpPr>
      <xdr:spPr>
        <a:xfrm flipH="1">
          <a:off x="7172325" y="31537390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448</xdr:row>
      <xdr:rowOff>591705</xdr:rowOff>
    </xdr:from>
    <xdr:to>
      <xdr:col>6</xdr:col>
      <xdr:colOff>14431</xdr:colOff>
      <xdr:row>449</xdr:row>
      <xdr:rowOff>0</xdr:rowOff>
    </xdr:to>
    <xdr:cxnSp macro="">
      <xdr:nvCxnSpPr>
        <xdr:cNvPr id="42" name="Прямая соединительная линия 41"/>
        <xdr:cNvCxnSpPr/>
      </xdr:nvCxnSpPr>
      <xdr:spPr>
        <a:xfrm flipH="1">
          <a:off x="7172325" y="32328918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459</xdr:row>
      <xdr:rowOff>591705</xdr:rowOff>
    </xdr:from>
    <xdr:to>
      <xdr:col>6</xdr:col>
      <xdr:colOff>14431</xdr:colOff>
      <xdr:row>460</xdr:row>
      <xdr:rowOff>0</xdr:rowOff>
    </xdr:to>
    <xdr:cxnSp macro="">
      <xdr:nvCxnSpPr>
        <xdr:cNvPr id="43" name="Прямая соединительная линия 42"/>
        <xdr:cNvCxnSpPr/>
      </xdr:nvCxnSpPr>
      <xdr:spPr>
        <a:xfrm flipH="1">
          <a:off x="7172325" y="33120445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470</xdr:row>
      <xdr:rowOff>591705</xdr:rowOff>
    </xdr:from>
    <xdr:to>
      <xdr:col>6</xdr:col>
      <xdr:colOff>14431</xdr:colOff>
      <xdr:row>471</xdr:row>
      <xdr:rowOff>0</xdr:rowOff>
    </xdr:to>
    <xdr:cxnSp macro="">
      <xdr:nvCxnSpPr>
        <xdr:cNvPr id="44" name="Прямая соединительная линия 43"/>
        <xdr:cNvCxnSpPr/>
      </xdr:nvCxnSpPr>
      <xdr:spPr>
        <a:xfrm flipH="1">
          <a:off x="7172325" y="33911973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481</xdr:row>
      <xdr:rowOff>591705</xdr:rowOff>
    </xdr:from>
    <xdr:to>
      <xdr:col>6</xdr:col>
      <xdr:colOff>14431</xdr:colOff>
      <xdr:row>482</xdr:row>
      <xdr:rowOff>0</xdr:rowOff>
    </xdr:to>
    <xdr:cxnSp macro="">
      <xdr:nvCxnSpPr>
        <xdr:cNvPr id="45" name="Прямая соединительная линия 44"/>
        <xdr:cNvCxnSpPr/>
      </xdr:nvCxnSpPr>
      <xdr:spPr>
        <a:xfrm flipH="1">
          <a:off x="7172325" y="34703500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492</xdr:row>
      <xdr:rowOff>591705</xdr:rowOff>
    </xdr:from>
    <xdr:to>
      <xdr:col>6</xdr:col>
      <xdr:colOff>14431</xdr:colOff>
      <xdr:row>493</xdr:row>
      <xdr:rowOff>0</xdr:rowOff>
    </xdr:to>
    <xdr:cxnSp macro="">
      <xdr:nvCxnSpPr>
        <xdr:cNvPr id="46" name="Прямая соединительная линия 45"/>
        <xdr:cNvCxnSpPr/>
      </xdr:nvCxnSpPr>
      <xdr:spPr>
        <a:xfrm flipH="1">
          <a:off x="7172325" y="35495028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503</xdr:row>
      <xdr:rowOff>591705</xdr:rowOff>
    </xdr:from>
    <xdr:to>
      <xdr:col>6</xdr:col>
      <xdr:colOff>14431</xdr:colOff>
      <xdr:row>504</xdr:row>
      <xdr:rowOff>0</xdr:rowOff>
    </xdr:to>
    <xdr:cxnSp macro="">
      <xdr:nvCxnSpPr>
        <xdr:cNvPr id="47" name="Прямая соединительная линия 46"/>
        <xdr:cNvCxnSpPr/>
      </xdr:nvCxnSpPr>
      <xdr:spPr>
        <a:xfrm flipH="1">
          <a:off x="7172325" y="36286555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514</xdr:row>
      <xdr:rowOff>591705</xdr:rowOff>
    </xdr:from>
    <xdr:to>
      <xdr:col>6</xdr:col>
      <xdr:colOff>14431</xdr:colOff>
      <xdr:row>515</xdr:row>
      <xdr:rowOff>0</xdr:rowOff>
    </xdr:to>
    <xdr:cxnSp macro="">
      <xdr:nvCxnSpPr>
        <xdr:cNvPr id="48" name="Прямая соединительная линия 47"/>
        <xdr:cNvCxnSpPr/>
      </xdr:nvCxnSpPr>
      <xdr:spPr>
        <a:xfrm flipH="1">
          <a:off x="7172325" y="37078083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525</xdr:row>
      <xdr:rowOff>591705</xdr:rowOff>
    </xdr:from>
    <xdr:to>
      <xdr:col>6</xdr:col>
      <xdr:colOff>14431</xdr:colOff>
      <xdr:row>526</xdr:row>
      <xdr:rowOff>0</xdr:rowOff>
    </xdr:to>
    <xdr:cxnSp macro="">
      <xdr:nvCxnSpPr>
        <xdr:cNvPr id="49" name="Прямая соединительная линия 48"/>
        <xdr:cNvCxnSpPr/>
      </xdr:nvCxnSpPr>
      <xdr:spPr>
        <a:xfrm flipH="1">
          <a:off x="7172325" y="37869610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536</xdr:row>
      <xdr:rowOff>591705</xdr:rowOff>
    </xdr:from>
    <xdr:to>
      <xdr:col>6</xdr:col>
      <xdr:colOff>14431</xdr:colOff>
      <xdr:row>537</xdr:row>
      <xdr:rowOff>0</xdr:rowOff>
    </xdr:to>
    <xdr:cxnSp macro="">
      <xdr:nvCxnSpPr>
        <xdr:cNvPr id="50" name="Прямая соединительная линия 49"/>
        <xdr:cNvCxnSpPr/>
      </xdr:nvCxnSpPr>
      <xdr:spPr>
        <a:xfrm flipH="1">
          <a:off x="7172325" y="38661138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547</xdr:row>
      <xdr:rowOff>591705</xdr:rowOff>
    </xdr:from>
    <xdr:to>
      <xdr:col>6</xdr:col>
      <xdr:colOff>14431</xdr:colOff>
      <xdr:row>548</xdr:row>
      <xdr:rowOff>0</xdr:rowOff>
    </xdr:to>
    <xdr:cxnSp macro="">
      <xdr:nvCxnSpPr>
        <xdr:cNvPr id="51" name="Прямая соединительная линия 50"/>
        <xdr:cNvCxnSpPr/>
      </xdr:nvCxnSpPr>
      <xdr:spPr>
        <a:xfrm flipH="1">
          <a:off x="7172325" y="39452665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558</xdr:row>
      <xdr:rowOff>591705</xdr:rowOff>
    </xdr:from>
    <xdr:to>
      <xdr:col>6</xdr:col>
      <xdr:colOff>14431</xdr:colOff>
      <xdr:row>559</xdr:row>
      <xdr:rowOff>0</xdr:rowOff>
    </xdr:to>
    <xdr:cxnSp macro="">
      <xdr:nvCxnSpPr>
        <xdr:cNvPr id="52" name="Прямая соединительная линия 51"/>
        <xdr:cNvCxnSpPr/>
      </xdr:nvCxnSpPr>
      <xdr:spPr>
        <a:xfrm flipH="1">
          <a:off x="7172325" y="40244193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569</xdr:row>
      <xdr:rowOff>591705</xdr:rowOff>
    </xdr:from>
    <xdr:to>
      <xdr:col>6</xdr:col>
      <xdr:colOff>14431</xdr:colOff>
      <xdr:row>570</xdr:row>
      <xdr:rowOff>0</xdr:rowOff>
    </xdr:to>
    <xdr:cxnSp macro="">
      <xdr:nvCxnSpPr>
        <xdr:cNvPr id="53" name="Прямая соединительная линия 52"/>
        <xdr:cNvCxnSpPr/>
      </xdr:nvCxnSpPr>
      <xdr:spPr>
        <a:xfrm flipH="1">
          <a:off x="7172325" y="41035720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580</xdr:row>
      <xdr:rowOff>591705</xdr:rowOff>
    </xdr:from>
    <xdr:to>
      <xdr:col>6</xdr:col>
      <xdr:colOff>14431</xdr:colOff>
      <xdr:row>581</xdr:row>
      <xdr:rowOff>0</xdr:rowOff>
    </xdr:to>
    <xdr:cxnSp macro="">
      <xdr:nvCxnSpPr>
        <xdr:cNvPr id="54" name="Прямая соединительная линия 53"/>
        <xdr:cNvCxnSpPr/>
      </xdr:nvCxnSpPr>
      <xdr:spPr>
        <a:xfrm flipH="1">
          <a:off x="7172325" y="41827248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591</xdr:row>
      <xdr:rowOff>591705</xdr:rowOff>
    </xdr:from>
    <xdr:to>
      <xdr:col>6</xdr:col>
      <xdr:colOff>14431</xdr:colOff>
      <xdr:row>592</xdr:row>
      <xdr:rowOff>0</xdr:rowOff>
    </xdr:to>
    <xdr:cxnSp macro="">
      <xdr:nvCxnSpPr>
        <xdr:cNvPr id="55" name="Прямая соединительная линия 54"/>
        <xdr:cNvCxnSpPr/>
      </xdr:nvCxnSpPr>
      <xdr:spPr>
        <a:xfrm flipH="1">
          <a:off x="7172325" y="42618775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602</xdr:row>
      <xdr:rowOff>591705</xdr:rowOff>
    </xdr:from>
    <xdr:to>
      <xdr:col>6</xdr:col>
      <xdr:colOff>14431</xdr:colOff>
      <xdr:row>603</xdr:row>
      <xdr:rowOff>0</xdr:rowOff>
    </xdr:to>
    <xdr:cxnSp macro="">
      <xdr:nvCxnSpPr>
        <xdr:cNvPr id="56" name="Прямая соединительная линия 55"/>
        <xdr:cNvCxnSpPr/>
      </xdr:nvCxnSpPr>
      <xdr:spPr>
        <a:xfrm flipH="1">
          <a:off x="7172325" y="43410303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613</xdr:row>
      <xdr:rowOff>591705</xdr:rowOff>
    </xdr:from>
    <xdr:to>
      <xdr:col>6</xdr:col>
      <xdr:colOff>14431</xdr:colOff>
      <xdr:row>614</xdr:row>
      <xdr:rowOff>0</xdr:rowOff>
    </xdr:to>
    <xdr:cxnSp macro="">
      <xdr:nvCxnSpPr>
        <xdr:cNvPr id="57" name="Прямая соединительная линия 56"/>
        <xdr:cNvCxnSpPr/>
      </xdr:nvCxnSpPr>
      <xdr:spPr>
        <a:xfrm flipH="1">
          <a:off x="7172325" y="44201830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624</xdr:row>
      <xdr:rowOff>591705</xdr:rowOff>
    </xdr:from>
    <xdr:to>
      <xdr:col>6</xdr:col>
      <xdr:colOff>14431</xdr:colOff>
      <xdr:row>625</xdr:row>
      <xdr:rowOff>0</xdr:rowOff>
    </xdr:to>
    <xdr:cxnSp macro="">
      <xdr:nvCxnSpPr>
        <xdr:cNvPr id="58" name="Прямая соединительная линия 57"/>
        <xdr:cNvCxnSpPr/>
      </xdr:nvCxnSpPr>
      <xdr:spPr>
        <a:xfrm flipH="1">
          <a:off x="7172325" y="44993358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635</xdr:row>
      <xdr:rowOff>591705</xdr:rowOff>
    </xdr:from>
    <xdr:to>
      <xdr:col>6</xdr:col>
      <xdr:colOff>14431</xdr:colOff>
      <xdr:row>636</xdr:row>
      <xdr:rowOff>0</xdr:rowOff>
    </xdr:to>
    <xdr:cxnSp macro="">
      <xdr:nvCxnSpPr>
        <xdr:cNvPr id="59" name="Прямая соединительная линия 58"/>
        <xdr:cNvCxnSpPr/>
      </xdr:nvCxnSpPr>
      <xdr:spPr>
        <a:xfrm flipH="1">
          <a:off x="7172325" y="45784885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646</xdr:row>
      <xdr:rowOff>591705</xdr:rowOff>
    </xdr:from>
    <xdr:to>
      <xdr:col>6</xdr:col>
      <xdr:colOff>14431</xdr:colOff>
      <xdr:row>647</xdr:row>
      <xdr:rowOff>0</xdr:rowOff>
    </xdr:to>
    <xdr:cxnSp macro="">
      <xdr:nvCxnSpPr>
        <xdr:cNvPr id="60" name="Прямая соединительная линия 59"/>
        <xdr:cNvCxnSpPr/>
      </xdr:nvCxnSpPr>
      <xdr:spPr>
        <a:xfrm flipH="1">
          <a:off x="7172325" y="46576413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657</xdr:row>
      <xdr:rowOff>591705</xdr:rowOff>
    </xdr:from>
    <xdr:to>
      <xdr:col>6</xdr:col>
      <xdr:colOff>14431</xdr:colOff>
      <xdr:row>658</xdr:row>
      <xdr:rowOff>0</xdr:rowOff>
    </xdr:to>
    <xdr:cxnSp macro="">
      <xdr:nvCxnSpPr>
        <xdr:cNvPr id="61" name="Прямая соединительная линия 60"/>
        <xdr:cNvCxnSpPr/>
      </xdr:nvCxnSpPr>
      <xdr:spPr>
        <a:xfrm flipH="1">
          <a:off x="7172325" y="47367940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668</xdr:row>
      <xdr:rowOff>591705</xdr:rowOff>
    </xdr:from>
    <xdr:to>
      <xdr:col>6</xdr:col>
      <xdr:colOff>14431</xdr:colOff>
      <xdr:row>669</xdr:row>
      <xdr:rowOff>0</xdr:rowOff>
    </xdr:to>
    <xdr:cxnSp macro="">
      <xdr:nvCxnSpPr>
        <xdr:cNvPr id="62" name="Прямая соединительная линия 61"/>
        <xdr:cNvCxnSpPr/>
      </xdr:nvCxnSpPr>
      <xdr:spPr>
        <a:xfrm flipH="1">
          <a:off x="7172325" y="48159468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679</xdr:row>
      <xdr:rowOff>591705</xdr:rowOff>
    </xdr:from>
    <xdr:to>
      <xdr:col>6</xdr:col>
      <xdr:colOff>14431</xdr:colOff>
      <xdr:row>680</xdr:row>
      <xdr:rowOff>0</xdr:rowOff>
    </xdr:to>
    <xdr:cxnSp macro="">
      <xdr:nvCxnSpPr>
        <xdr:cNvPr id="63" name="Прямая соединительная линия 62"/>
        <xdr:cNvCxnSpPr/>
      </xdr:nvCxnSpPr>
      <xdr:spPr>
        <a:xfrm flipH="1">
          <a:off x="7172325" y="48950995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690</xdr:row>
      <xdr:rowOff>591705</xdr:rowOff>
    </xdr:from>
    <xdr:to>
      <xdr:col>6</xdr:col>
      <xdr:colOff>14431</xdr:colOff>
      <xdr:row>691</xdr:row>
      <xdr:rowOff>0</xdr:rowOff>
    </xdr:to>
    <xdr:cxnSp macro="">
      <xdr:nvCxnSpPr>
        <xdr:cNvPr id="64" name="Прямая соединительная линия 63"/>
        <xdr:cNvCxnSpPr/>
      </xdr:nvCxnSpPr>
      <xdr:spPr>
        <a:xfrm flipH="1">
          <a:off x="7172325" y="49742523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701</xdr:row>
      <xdr:rowOff>591705</xdr:rowOff>
    </xdr:from>
    <xdr:to>
      <xdr:col>6</xdr:col>
      <xdr:colOff>14431</xdr:colOff>
      <xdr:row>702</xdr:row>
      <xdr:rowOff>0</xdr:rowOff>
    </xdr:to>
    <xdr:cxnSp macro="">
      <xdr:nvCxnSpPr>
        <xdr:cNvPr id="65" name="Прямая соединительная линия 64"/>
        <xdr:cNvCxnSpPr/>
      </xdr:nvCxnSpPr>
      <xdr:spPr>
        <a:xfrm flipH="1">
          <a:off x="7172325" y="50534050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712</xdr:row>
      <xdr:rowOff>591705</xdr:rowOff>
    </xdr:from>
    <xdr:to>
      <xdr:col>6</xdr:col>
      <xdr:colOff>14431</xdr:colOff>
      <xdr:row>713</xdr:row>
      <xdr:rowOff>0</xdr:rowOff>
    </xdr:to>
    <xdr:cxnSp macro="">
      <xdr:nvCxnSpPr>
        <xdr:cNvPr id="66" name="Прямая соединительная линия 65"/>
        <xdr:cNvCxnSpPr/>
      </xdr:nvCxnSpPr>
      <xdr:spPr>
        <a:xfrm flipH="1">
          <a:off x="7172325" y="51325578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723</xdr:row>
      <xdr:rowOff>591705</xdr:rowOff>
    </xdr:from>
    <xdr:to>
      <xdr:col>6</xdr:col>
      <xdr:colOff>14431</xdr:colOff>
      <xdr:row>724</xdr:row>
      <xdr:rowOff>0</xdr:rowOff>
    </xdr:to>
    <xdr:cxnSp macro="">
      <xdr:nvCxnSpPr>
        <xdr:cNvPr id="67" name="Прямая соединительная линия 66"/>
        <xdr:cNvCxnSpPr/>
      </xdr:nvCxnSpPr>
      <xdr:spPr>
        <a:xfrm flipH="1">
          <a:off x="7172325" y="52117105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734</xdr:row>
      <xdr:rowOff>591705</xdr:rowOff>
    </xdr:from>
    <xdr:to>
      <xdr:col>6</xdr:col>
      <xdr:colOff>14431</xdr:colOff>
      <xdr:row>735</xdr:row>
      <xdr:rowOff>0</xdr:rowOff>
    </xdr:to>
    <xdr:cxnSp macro="">
      <xdr:nvCxnSpPr>
        <xdr:cNvPr id="68" name="Прямая соединительная линия 67"/>
        <xdr:cNvCxnSpPr/>
      </xdr:nvCxnSpPr>
      <xdr:spPr>
        <a:xfrm flipH="1">
          <a:off x="7172325" y="52908633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745</xdr:row>
      <xdr:rowOff>591705</xdr:rowOff>
    </xdr:from>
    <xdr:to>
      <xdr:col>6</xdr:col>
      <xdr:colOff>14431</xdr:colOff>
      <xdr:row>746</xdr:row>
      <xdr:rowOff>0</xdr:rowOff>
    </xdr:to>
    <xdr:cxnSp macro="">
      <xdr:nvCxnSpPr>
        <xdr:cNvPr id="69" name="Прямая соединительная линия 68"/>
        <xdr:cNvCxnSpPr/>
      </xdr:nvCxnSpPr>
      <xdr:spPr>
        <a:xfrm flipH="1">
          <a:off x="7172325" y="53700160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756</xdr:row>
      <xdr:rowOff>591705</xdr:rowOff>
    </xdr:from>
    <xdr:to>
      <xdr:col>6</xdr:col>
      <xdr:colOff>14431</xdr:colOff>
      <xdr:row>757</xdr:row>
      <xdr:rowOff>0</xdr:rowOff>
    </xdr:to>
    <xdr:cxnSp macro="">
      <xdr:nvCxnSpPr>
        <xdr:cNvPr id="70" name="Прямая соединительная линия 69"/>
        <xdr:cNvCxnSpPr/>
      </xdr:nvCxnSpPr>
      <xdr:spPr>
        <a:xfrm flipH="1">
          <a:off x="7172325" y="54491688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767</xdr:row>
      <xdr:rowOff>591705</xdr:rowOff>
    </xdr:from>
    <xdr:to>
      <xdr:col>6</xdr:col>
      <xdr:colOff>14431</xdr:colOff>
      <xdr:row>768</xdr:row>
      <xdr:rowOff>0</xdr:rowOff>
    </xdr:to>
    <xdr:cxnSp macro="">
      <xdr:nvCxnSpPr>
        <xdr:cNvPr id="71" name="Прямая соединительная линия 70"/>
        <xdr:cNvCxnSpPr/>
      </xdr:nvCxnSpPr>
      <xdr:spPr>
        <a:xfrm flipH="1">
          <a:off x="7172325" y="55283215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778</xdr:row>
      <xdr:rowOff>591705</xdr:rowOff>
    </xdr:from>
    <xdr:to>
      <xdr:col>6</xdr:col>
      <xdr:colOff>14431</xdr:colOff>
      <xdr:row>779</xdr:row>
      <xdr:rowOff>0</xdr:rowOff>
    </xdr:to>
    <xdr:cxnSp macro="">
      <xdr:nvCxnSpPr>
        <xdr:cNvPr id="72" name="Прямая соединительная линия 71"/>
        <xdr:cNvCxnSpPr/>
      </xdr:nvCxnSpPr>
      <xdr:spPr>
        <a:xfrm flipH="1">
          <a:off x="7172325" y="56074743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789</xdr:row>
      <xdr:rowOff>591705</xdr:rowOff>
    </xdr:from>
    <xdr:to>
      <xdr:col>6</xdr:col>
      <xdr:colOff>14431</xdr:colOff>
      <xdr:row>790</xdr:row>
      <xdr:rowOff>0</xdr:rowOff>
    </xdr:to>
    <xdr:cxnSp macro="">
      <xdr:nvCxnSpPr>
        <xdr:cNvPr id="73" name="Прямая соединительная линия 72"/>
        <xdr:cNvCxnSpPr/>
      </xdr:nvCxnSpPr>
      <xdr:spPr>
        <a:xfrm flipH="1">
          <a:off x="7172325" y="56866270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800</xdr:row>
      <xdr:rowOff>591705</xdr:rowOff>
    </xdr:from>
    <xdr:to>
      <xdr:col>6</xdr:col>
      <xdr:colOff>14431</xdr:colOff>
      <xdr:row>801</xdr:row>
      <xdr:rowOff>0</xdr:rowOff>
    </xdr:to>
    <xdr:cxnSp macro="">
      <xdr:nvCxnSpPr>
        <xdr:cNvPr id="74" name="Прямая соединительная линия 73"/>
        <xdr:cNvCxnSpPr/>
      </xdr:nvCxnSpPr>
      <xdr:spPr>
        <a:xfrm flipH="1">
          <a:off x="7172325" y="57657798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811</xdr:row>
      <xdr:rowOff>591705</xdr:rowOff>
    </xdr:from>
    <xdr:to>
      <xdr:col>6</xdr:col>
      <xdr:colOff>14431</xdr:colOff>
      <xdr:row>812</xdr:row>
      <xdr:rowOff>0</xdr:rowOff>
    </xdr:to>
    <xdr:cxnSp macro="">
      <xdr:nvCxnSpPr>
        <xdr:cNvPr id="75" name="Прямая соединительная линия 74"/>
        <xdr:cNvCxnSpPr/>
      </xdr:nvCxnSpPr>
      <xdr:spPr>
        <a:xfrm flipH="1">
          <a:off x="7172325" y="58449325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822</xdr:row>
      <xdr:rowOff>591705</xdr:rowOff>
    </xdr:from>
    <xdr:to>
      <xdr:col>6</xdr:col>
      <xdr:colOff>14431</xdr:colOff>
      <xdr:row>823</xdr:row>
      <xdr:rowOff>0</xdr:rowOff>
    </xdr:to>
    <xdr:cxnSp macro="">
      <xdr:nvCxnSpPr>
        <xdr:cNvPr id="76" name="Прямая соединительная линия 75"/>
        <xdr:cNvCxnSpPr/>
      </xdr:nvCxnSpPr>
      <xdr:spPr>
        <a:xfrm flipH="1">
          <a:off x="7172325" y="59240853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833</xdr:row>
      <xdr:rowOff>591705</xdr:rowOff>
    </xdr:from>
    <xdr:to>
      <xdr:col>6</xdr:col>
      <xdr:colOff>14431</xdr:colOff>
      <xdr:row>834</xdr:row>
      <xdr:rowOff>0</xdr:rowOff>
    </xdr:to>
    <xdr:cxnSp macro="">
      <xdr:nvCxnSpPr>
        <xdr:cNvPr id="77" name="Прямая соединительная линия 76"/>
        <xdr:cNvCxnSpPr/>
      </xdr:nvCxnSpPr>
      <xdr:spPr>
        <a:xfrm flipH="1">
          <a:off x="7172325" y="60032380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844</xdr:row>
      <xdr:rowOff>591705</xdr:rowOff>
    </xdr:from>
    <xdr:to>
      <xdr:col>6</xdr:col>
      <xdr:colOff>14431</xdr:colOff>
      <xdr:row>845</xdr:row>
      <xdr:rowOff>0</xdr:rowOff>
    </xdr:to>
    <xdr:cxnSp macro="">
      <xdr:nvCxnSpPr>
        <xdr:cNvPr id="78" name="Прямая соединительная линия 77"/>
        <xdr:cNvCxnSpPr/>
      </xdr:nvCxnSpPr>
      <xdr:spPr>
        <a:xfrm flipH="1">
          <a:off x="7172325" y="60823908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855</xdr:row>
      <xdr:rowOff>591705</xdr:rowOff>
    </xdr:from>
    <xdr:to>
      <xdr:col>6</xdr:col>
      <xdr:colOff>14431</xdr:colOff>
      <xdr:row>856</xdr:row>
      <xdr:rowOff>0</xdr:rowOff>
    </xdr:to>
    <xdr:cxnSp macro="">
      <xdr:nvCxnSpPr>
        <xdr:cNvPr id="79" name="Прямая соединительная линия 78"/>
        <xdr:cNvCxnSpPr/>
      </xdr:nvCxnSpPr>
      <xdr:spPr>
        <a:xfrm flipH="1">
          <a:off x="7172325" y="61615435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866</xdr:row>
      <xdr:rowOff>591705</xdr:rowOff>
    </xdr:from>
    <xdr:to>
      <xdr:col>6</xdr:col>
      <xdr:colOff>14431</xdr:colOff>
      <xdr:row>867</xdr:row>
      <xdr:rowOff>0</xdr:rowOff>
    </xdr:to>
    <xdr:cxnSp macro="">
      <xdr:nvCxnSpPr>
        <xdr:cNvPr id="80" name="Прямая соединительная линия 79"/>
        <xdr:cNvCxnSpPr/>
      </xdr:nvCxnSpPr>
      <xdr:spPr>
        <a:xfrm flipH="1">
          <a:off x="7172325" y="62406963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877</xdr:row>
      <xdr:rowOff>591705</xdr:rowOff>
    </xdr:from>
    <xdr:to>
      <xdr:col>6</xdr:col>
      <xdr:colOff>14431</xdr:colOff>
      <xdr:row>878</xdr:row>
      <xdr:rowOff>0</xdr:rowOff>
    </xdr:to>
    <xdr:cxnSp macro="">
      <xdr:nvCxnSpPr>
        <xdr:cNvPr id="81" name="Прямая соединительная линия 80"/>
        <xdr:cNvCxnSpPr/>
      </xdr:nvCxnSpPr>
      <xdr:spPr>
        <a:xfrm flipH="1">
          <a:off x="7172325" y="63198490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888</xdr:row>
      <xdr:rowOff>591705</xdr:rowOff>
    </xdr:from>
    <xdr:to>
      <xdr:col>6</xdr:col>
      <xdr:colOff>14431</xdr:colOff>
      <xdr:row>889</xdr:row>
      <xdr:rowOff>0</xdr:rowOff>
    </xdr:to>
    <xdr:cxnSp macro="">
      <xdr:nvCxnSpPr>
        <xdr:cNvPr id="82" name="Прямая соединительная линия 81"/>
        <xdr:cNvCxnSpPr/>
      </xdr:nvCxnSpPr>
      <xdr:spPr>
        <a:xfrm flipH="1">
          <a:off x="7172325" y="63990018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899</xdr:row>
      <xdr:rowOff>591705</xdr:rowOff>
    </xdr:from>
    <xdr:to>
      <xdr:col>6</xdr:col>
      <xdr:colOff>14431</xdr:colOff>
      <xdr:row>900</xdr:row>
      <xdr:rowOff>0</xdr:rowOff>
    </xdr:to>
    <xdr:cxnSp macro="">
      <xdr:nvCxnSpPr>
        <xdr:cNvPr id="83" name="Прямая соединительная линия 82"/>
        <xdr:cNvCxnSpPr/>
      </xdr:nvCxnSpPr>
      <xdr:spPr>
        <a:xfrm flipH="1">
          <a:off x="7172325" y="64781545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910</xdr:row>
      <xdr:rowOff>591705</xdr:rowOff>
    </xdr:from>
    <xdr:to>
      <xdr:col>6</xdr:col>
      <xdr:colOff>14431</xdr:colOff>
      <xdr:row>911</xdr:row>
      <xdr:rowOff>0</xdr:rowOff>
    </xdr:to>
    <xdr:cxnSp macro="">
      <xdr:nvCxnSpPr>
        <xdr:cNvPr id="84" name="Прямая соединительная линия 83"/>
        <xdr:cNvCxnSpPr/>
      </xdr:nvCxnSpPr>
      <xdr:spPr>
        <a:xfrm flipH="1">
          <a:off x="7172325" y="65573073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921</xdr:row>
      <xdr:rowOff>591705</xdr:rowOff>
    </xdr:from>
    <xdr:to>
      <xdr:col>6</xdr:col>
      <xdr:colOff>14431</xdr:colOff>
      <xdr:row>922</xdr:row>
      <xdr:rowOff>0</xdr:rowOff>
    </xdr:to>
    <xdr:cxnSp macro="">
      <xdr:nvCxnSpPr>
        <xdr:cNvPr id="85" name="Прямая соединительная линия 84"/>
        <xdr:cNvCxnSpPr/>
      </xdr:nvCxnSpPr>
      <xdr:spPr>
        <a:xfrm flipH="1">
          <a:off x="7172325" y="66364600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932</xdr:row>
      <xdr:rowOff>591705</xdr:rowOff>
    </xdr:from>
    <xdr:to>
      <xdr:col>6</xdr:col>
      <xdr:colOff>14431</xdr:colOff>
      <xdr:row>933</xdr:row>
      <xdr:rowOff>0</xdr:rowOff>
    </xdr:to>
    <xdr:cxnSp macro="">
      <xdr:nvCxnSpPr>
        <xdr:cNvPr id="86" name="Прямая соединительная линия 85"/>
        <xdr:cNvCxnSpPr/>
      </xdr:nvCxnSpPr>
      <xdr:spPr>
        <a:xfrm flipH="1">
          <a:off x="7172325" y="67156128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943</xdr:row>
      <xdr:rowOff>591705</xdr:rowOff>
    </xdr:from>
    <xdr:to>
      <xdr:col>6</xdr:col>
      <xdr:colOff>14431</xdr:colOff>
      <xdr:row>944</xdr:row>
      <xdr:rowOff>0</xdr:rowOff>
    </xdr:to>
    <xdr:cxnSp macro="">
      <xdr:nvCxnSpPr>
        <xdr:cNvPr id="87" name="Прямая соединительная линия 86"/>
        <xdr:cNvCxnSpPr/>
      </xdr:nvCxnSpPr>
      <xdr:spPr>
        <a:xfrm flipH="1">
          <a:off x="7172325" y="67947655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954</xdr:row>
      <xdr:rowOff>591705</xdr:rowOff>
    </xdr:from>
    <xdr:to>
      <xdr:col>6</xdr:col>
      <xdr:colOff>14431</xdr:colOff>
      <xdr:row>955</xdr:row>
      <xdr:rowOff>0</xdr:rowOff>
    </xdr:to>
    <xdr:cxnSp macro="">
      <xdr:nvCxnSpPr>
        <xdr:cNvPr id="88" name="Прямая соединительная линия 87"/>
        <xdr:cNvCxnSpPr/>
      </xdr:nvCxnSpPr>
      <xdr:spPr>
        <a:xfrm flipH="1">
          <a:off x="7172325" y="68739183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965</xdr:row>
      <xdr:rowOff>591705</xdr:rowOff>
    </xdr:from>
    <xdr:to>
      <xdr:col>6</xdr:col>
      <xdr:colOff>14431</xdr:colOff>
      <xdr:row>966</xdr:row>
      <xdr:rowOff>0</xdr:rowOff>
    </xdr:to>
    <xdr:cxnSp macro="">
      <xdr:nvCxnSpPr>
        <xdr:cNvPr id="89" name="Прямая соединительная линия 88"/>
        <xdr:cNvCxnSpPr/>
      </xdr:nvCxnSpPr>
      <xdr:spPr>
        <a:xfrm flipH="1">
          <a:off x="7172325" y="69530710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976</xdr:row>
      <xdr:rowOff>591705</xdr:rowOff>
    </xdr:from>
    <xdr:to>
      <xdr:col>6</xdr:col>
      <xdr:colOff>14431</xdr:colOff>
      <xdr:row>977</xdr:row>
      <xdr:rowOff>0</xdr:rowOff>
    </xdr:to>
    <xdr:cxnSp macro="">
      <xdr:nvCxnSpPr>
        <xdr:cNvPr id="90" name="Прямая соединительная линия 89"/>
        <xdr:cNvCxnSpPr/>
      </xdr:nvCxnSpPr>
      <xdr:spPr>
        <a:xfrm flipH="1">
          <a:off x="7172325" y="70322238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987</xdr:row>
      <xdr:rowOff>591705</xdr:rowOff>
    </xdr:from>
    <xdr:to>
      <xdr:col>6</xdr:col>
      <xdr:colOff>14431</xdr:colOff>
      <xdr:row>988</xdr:row>
      <xdr:rowOff>0</xdr:rowOff>
    </xdr:to>
    <xdr:cxnSp macro="">
      <xdr:nvCxnSpPr>
        <xdr:cNvPr id="91" name="Прямая соединительная линия 90"/>
        <xdr:cNvCxnSpPr/>
      </xdr:nvCxnSpPr>
      <xdr:spPr>
        <a:xfrm flipH="1">
          <a:off x="7172325" y="71113765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998</xdr:row>
      <xdr:rowOff>591705</xdr:rowOff>
    </xdr:from>
    <xdr:to>
      <xdr:col>6</xdr:col>
      <xdr:colOff>14431</xdr:colOff>
      <xdr:row>999</xdr:row>
      <xdr:rowOff>0</xdr:rowOff>
    </xdr:to>
    <xdr:cxnSp macro="">
      <xdr:nvCxnSpPr>
        <xdr:cNvPr id="92" name="Прямая соединительная линия 91"/>
        <xdr:cNvCxnSpPr/>
      </xdr:nvCxnSpPr>
      <xdr:spPr>
        <a:xfrm flipH="1">
          <a:off x="7172325" y="71905293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1009</xdr:row>
      <xdr:rowOff>591705</xdr:rowOff>
    </xdr:from>
    <xdr:to>
      <xdr:col>6</xdr:col>
      <xdr:colOff>14431</xdr:colOff>
      <xdr:row>1010</xdr:row>
      <xdr:rowOff>0</xdr:rowOff>
    </xdr:to>
    <xdr:cxnSp macro="">
      <xdr:nvCxnSpPr>
        <xdr:cNvPr id="93" name="Прямая соединительная линия 92"/>
        <xdr:cNvCxnSpPr/>
      </xdr:nvCxnSpPr>
      <xdr:spPr>
        <a:xfrm flipH="1">
          <a:off x="7172325" y="72696820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1020</xdr:row>
      <xdr:rowOff>591705</xdr:rowOff>
    </xdr:from>
    <xdr:to>
      <xdr:col>6</xdr:col>
      <xdr:colOff>14431</xdr:colOff>
      <xdr:row>1021</xdr:row>
      <xdr:rowOff>0</xdr:rowOff>
    </xdr:to>
    <xdr:cxnSp macro="">
      <xdr:nvCxnSpPr>
        <xdr:cNvPr id="94" name="Прямая соединительная линия 93"/>
        <xdr:cNvCxnSpPr/>
      </xdr:nvCxnSpPr>
      <xdr:spPr>
        <a:xfrm flipH="1">
          <a:off x="7172325" y="73488348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1031</xdr:row>
      <xdr:rowOff>591705</xdr:rowOff>
    </xdr:from>
    <xdr:to>
      <xdr:col>6</xdr:col>
      <xdr:colOff>14431</xdr:colOff>
      <xdr:row>1032</xdr:row>
      <xdr:rowOff>0</xdr:rowOff>
    </xdr:to>
    <xdr:cxnSp macro="">
      <xdr:nvCxnSpPr>
        <xdr:cNvPr id="95" name="Прямая соединительная линия 94"/>
        <xdr:cNvCxnSpPr/>
      </xdr:nvCxnSpPr>
      <xdr:spPr>
        <a:xfrm flipH="1">
          <a:off x="7172325" y="74279875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1042</xdr:row>
      <xdr:rowOff>591705</xdr:rowOff>
    </xdr:from>
    <xdr:to>
      <xdr:col>6</xdr:col>
      <xdr:colOff>14431</xdr:colOff>
      <xdr:row>1043</xdr:row>
      <xdr:rowOff>0</xdr:rowOff>
    </xdr:to>
    <xdr:cxnSp macro="">
      <xdr:nvCxnSpPr>
        <xdr:cNvPr id="96" name="Прямая соединительная линия 95"/>
        <xdr:cNvCxnSpPr/>
      </xdr:nvCxnSpPr>
      <xdr:spPr>
        <a:xfrm flipH="1">
          <a:off x="7172325" y="75071403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1053</xdr:row>
      <xdr:rowOff>591705</xdr:rowOff>
    </xdr:from>
    <xdr:to>
      <xdr:col>6</xdr:col>
      <xdr:colOff>14431</xdr:colOff>
      <xdr:row>1054</xdr:row>
      <xdr:rowOff>0</xdr:rowOff>
    </xdr:to>
    <xdr:cxnSp macro="">
      <xdr:nvCxnSpPr>
        <xdr:cNvPr id="97" name="Прямая соединительная линия 96"/>
        <xdr:cNvCxnSpPr/>
      </xdr:nvCxnSpPr>
      <xdr:spPr>
        <a:xfrm flipH="1">
          <a:off x="7172325" y="75862930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1064</xdr:row>
      <xdr:rowOff>591705</xdr:rowOff>
    </xdr:from>
    <xdr:to>
      <xdr:col>6</xdr:col>
      <xdr:colOff>14431</xdr:colOff>
      <xdr:row>1065</xdr:row>
      <xdr:rowOff>0</xdr:rowOff>
    </xdr:to>
    <xdr:cxnSp macro="">
      <xdr:nvCxnSpPr>
        <xdr:cNvPr id="98" name="Прямая соединительная линия 97"/>
        <xdr:cNvCxnSpPr/>
      </xdr:nvCxnSpPr>
      <xdr:spPr>
        <a:xfrm flipH="1">
          <a:off x="7172325" y="76654458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1075</xdr:row>
      <xdr:rowOff>591705</xdr:rowOff>
    </xdr:from>
    <xdr:to>
      <xdr:col>6</xdr:col>
      <xdr:colOff>14431</xdr:colOff>
      <xdr:row>1076</xdr:row>
      <xdr:rowOff>0</xdr:rowOff>
    </xdr:to>
    <xdr:cxnSp macro="">
      <xdr:nvCxnSpPr>
        <xdr:cNvPr id="99" name="Прямая соединительная линия 98"/>
        <xdr:cNvCxnSpPr/>
      </xdr:nvCxnSpPr>
      <xdr:spPr>
        <a:xfrm flipH="1">
          <a:off x="7172325" y="77445985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1086</xdr:row>
      <xdr:rowOff>591705</xdr:rowOff>
    </xdr:from>
    <xdr:to>
      <xdr:col>6</xdr:col>
      <xdr:colOff>14431</xdr:colOff>
      <xdr:row>1087</xdr:row>
      <xdr:rowOff>0</xdr:rowOff>
    </xdr:to>
    <xdr:cxnSp macro="">
      <xdr:nvCxnSpPr>
        <xdr:cNvPr id="100" name="Прямая соединительная линия 99"/>
        <xdr:cNvCxnSpPr/>
      </xdr:nvCxnSpPr>
      <xdr:spPr>
        <a:xfrm flipH="1">
          <a:off x="7172325" y="78237513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1097</xdr:row>
      <xdr:rowOff>591705</xdr:rowOff>
    </xdr:from>
    <xdr:to>
      <xdr:col>6</xdr:col>
      <xdr:colOff>14431</xdr:colOff>
      <xdr:row>1098</xdr:row>
      <xdr:rowOff>0</xdr:rowOff>
    </xdr:to>
    <xdr:cxnSp macro="">
      <xdr:nvCxnSpPr>
        <xdr:cNvPr id="101" name="Прямая соединительная линия 100"/>
        <xdr:cNvCxnSpPr/>
      </xdr:nvCxnSpPr>
      <xdr:spPr>
        <a:xfrm flipH="1">
          <a:off x="7172325" y="79029040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1108</xdr:row>
      <xdr:rowOff>591705</xdr:rowOff>
    </xdr:from>
    <xdr:to>
      <xdr:col>6</xdr:col>
      <xdr:colOff>14431</xdr:colOff>
      <xdr:row>1109</xdr:row>
      <xdr:rowOff>0</xdr:rowOff>
    </xdr:to>
    <xdr:cxnSp macro="">
      <xdr:nvCxnSpPr>
        <xdr:cNvPr id="102" name="Прямая соединительная линия 101"/>
        <xdr:cNvCxnSpPr/>
      </xdr:nvCxnSpPr>
      <xdr:spPr>
        <a:xfrm flipH="1">
          <a:off x="7172325" y="79820568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1119</xdr:row>
      <xdr:rowOff>591705</xdr:rowOff>
    </xdr:from>
    <xdr:to>
      <xdr:col>6</xdr:col>
      <xdr:colOff>14431</xdr:colOff>
      <xdr:row>1120</xdr:row>
      <xdr:rowOff>0</xdr:rowOff>
    </xdr:to>
    <xdr:cxnSp macro="">
      <xdr:nvCxnSpPr>
        <xdr:cNvPr id="103" name="Прямая соединительная линия 102"/>
        <xdr:cNvCxnSpPr/>
      </xdr:nvCxnSpPr>
      <xdr:spPr>
        <a:xfrm flipH="1">
          <a:off x="7172325" y="80612095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1130</xdr:row>
      <xdr:rowOff>591705</xdr:rowOff>
    </xdr:from>
    <xdr:to>
      <xdr:col>6</xdr:col>
      <xdr:colOff>14431</xdr:colOff>
      <xdr:row>1131</xdr:row>
      <xdr:rowOff>0</xdr:rowOff>
    </xdr:to>
    <xdr:cxnSp macro="">
      <xdr:nvCxnSpPr>
        <xdr:cNvPr id="104" name="Прямая соединительная линия 103"/>
        <xdr:cNvCxnSpPr/>
      </xdr:nvCxnSpPr>
      <xdr:spPr>
        <a:xfrm flipH="1">
          <a:off x="7172325" y="81403623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1141</xdr:row>
      <xdr:rowOff>591705</xdr:rowOff>
    </xdr:from>
    <xdr:to>
      <xdr:col>6</xdr:col>
      <xdr:colOff>14431</xdr:colOff>
      <xdr:row>1142</xdr:row>
      <xdr:rowOff>0</xdr:rowOff>
    </xdr:to>
    <xdr:cxnSp macro="">
      <xdr:nvCxnSpPr>
        <xdr:cNvPr id="105" name="Прямая соединительная линия 104"/>
        <xdr:cNvCxnSpPr/>
      </xdr:nvCxnSpPr>
      <xdr:spPr>
        <a:xfrm flipH="1">
          <a:off x="7172325" y="82195150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1152</xdr:row>
      <xdr:rowOff>591705</xdr:rowOff>
    </xdr:from>
    <xdr:to>
      <xdr:col>6</xdr:col>
      <xdr:colOff>14431</xdr:colOff>
      <xdr:row>1153</xdr:row>
      <xdr:rowOff>0</xdr:rowOff>
    </xdr:to>
    <xdr:cxnSp macro="">
      <xdr:nvCxnSpPr>
        <xdr:cNvPr id="106" name="Прямая соединительная линия 105"/>
        <xdr:cNvCxnSpPr/>
      </xdr:nvCxnSpPr>
      <xdr:spPr>
        <a:xfrm flipH="1">
          <a:off x="7172325" y="82986678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1163</xdr:row>
      <xdr:rowOff>591705</xdr:rowOff>
    </xdr:from>
    <xdr:to>
      <xdr:col>6</xdr:col>
      <xdr:colOff>14431</xdr:colOff>
      <xdr:row>1164</xdr:row>
      <xdr:rowOff>0</xdr:rowOff>
    </xdr:to>
    <xdr:cxnSp macro="">
      <xdr:nvCxnSpPr>
        <xdr:cNvPr id="107" name="Прямая соединительная линия 106"/>
        <xdr:cNvCxnSpPr/>
      </xdr:nvCxnSpPr>
      <xdr:spPr>
        <a:xfrm flipH="1">
          <a:off x="7172325" y="83778205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1174</xdr:row>
      <xdr:rowOff>591705</xdr:rowOff>
    </xdr:from>
    <xdr:to>
      <xdr:col>6</xdr:col>
      <xdr:colOff>14431</xdr:colOff>
      <xdr:row>1175</xdr:row>
      <xdr:rowOff>0</xdr:rowOff>
    </xdr:to>
    <xdr:cxnSp macro="">
      <xdr:nvCxnSpPr>
        <xdr:cNvPr id="108" name="Прямая соединительная линия 107"/>
        <xdr:cNvCxnSpPr/>
      </xdr:nvCxnSpPr>
      <xdr:spPr>
        <a:xfrm flipH="1">
          <a:off x="7172325" y="84569733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1185</xdr:row>
      <xdr:rowOff>591705</xdr:rowOff>
    </xdr:from>
    <xdr:to>
      <xdr:col>6</xdr:col>
      <xdr:colOff>14431</xdr:colOff>
      <xdr:row>1186</xdr:row>
      <xdr:rowOff>0</xdr:rowOff>
    </xdr:to>
    <xdr:cxnSp macro="">
      <xdr:nvCxnSpPr>
        <xdr:cNvPr id="109" name="Прямая соединительная линия 108"/>
        <xdr:cNvCxnSpPr/>
      </xdr:nvCxnSpPr>
      <xdr:spPr>
        <a:xfrm flipH="1">
          <a:off x="7172325" y="85361260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1196</xdr:row>
      <xdr:rowOff>591705</xdr:rowOff>
    </xdr:from>
    <xdr:to>
      <xdr:col>6</xdr:col>
      <xdr:colOff>14431</xdr:colOff>
      <xdr:row>1197</xdr:row>
      <xdr:rowOff>0</xdr:rowOff>
    </xdr:to>
    <xdr:cxnSp macro="">
      <xdr:nvCxnSpPr>
        <xdr:cNvPr id="110" name="Прямая соединительная линия 109"/>
        <xdr:cNvCxnSpPr/>
      </xdr:nvCxnSpPr>
      <xdr:spPr>
        <a:xfrm flipH="1">
          <a:off x="7172325" y="86152788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1207</xdr:row>
      <xdr:rowOff>591705</xdr:rowOff>
    </xdr:from>
    <xdr:to>
      <xdr:col>6</xdr:col>
      <xdr:colOff>14431</xdr:colOff>
      <xdr:row>1208</xdr:row>
      <xdr:rowOff>0</xdr:rowOff>
    </xdr:to>
    <xdr:cxnSp macro="">
      <xdr:nvCxnSpPr>
        <xdr:cNvPr id="111" name="Прямая соединительная линия 110"/>
        <xdr:cNvCxnSpPr/>
      </xdr:nvCxnSpPr>
      <xdr:spPr>
        <a:xfrm flipH="1">
          <a:off x="7172325" y="86944315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591705</xdr:rowOff>
    </xdr:from>
    <xdr:to>
      <xdr:col>6</xdr:col>
      <xdr:colOff>14431</xdr:colOff>
      <xdr:row>9</xdr:row>
      <xdr:rowOff>0</xdr:rowOff>
    </xdr:to>
    <xdr:cxnSp macro="">
      <xdr:nvCxnSpPr>
        <xdr:cNvPr id="2" name="Прямая соединительная линия 1"/>
        <xdr:cNvCxnSpPr/>
      </xdr:nvCxnSpPr>
      <xdr:spPr>
        <a:xfrm flipH="1">
          <a:off x="7172325" y="667818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19</xdr:row>
      <xdr:rowOff>591705</xdr:rowOff>
    </xdr:from>
    <xdr:to>
      <xdr:col>6</xdr:col>
      <xdr:colOff>14431</xdr:colOff>
      <xdr:row>20</xdr:row>
      <xdr:rowOff>0</xdr:rowOff>
    </xdr:to>
    <xdr:cxnSp macro="">
      <xdr:nvCxnSpPr>
        <xdr:cNvPr id="3" name="Прямая соединительная линия 2"/>
        <xdr:cNvCxnSpPr/>
      </xdr:nvCxnSpPr>
      <xdr:spPr>
        <a:xfrm flipH="1">
          <a:off x="7172325" y="1459345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30</xdr:row>
      <xdr:rowOff>591705</xdr:rowOff>
    </xdr:from>
    <xdr:to>
      <xdr:col>6</xdr:col>
      <xdr:colOff>14431</xdr:colOff>
      <xdr:row>31</xdr:row>
      <xdr:rowOff>0</xdr:rowOff>
    </xdr:to>
    <xdr:cxnSp macro="">
      <xdr:nvCxnSpPr>
        <xdr:cNvPr id="4" name="Прямая соединительная линия 3"/>
        <xdr:cNvCxnSpPr/>
      </xdr:nvCxnSpPr>
      <xdr:spPr>
        <a:xfrm flipH="1">
          <a:off x="7172325" y="2250873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41</xdr:row>
      <xdr:rowOff>591705</xdr:rowOff>
    </xdr:from>
    <xdr:to>
      <xdr:col>6</xdr:col>
      <xdr:colOff>14431</xdr:colOff>
      <xdr:row>42</xdr:row>
      <xdr:rowOff>0</xdr:rowOff>
    </xdr:to>
    <xdr:cxnSp macro="">
      <xdr:nvCxnSpPr>
        <xdr:cNvPr id="5" name="Прямая соединительная линия 4"/>
        <xdr:cNvCxnSpPr/>
      </xdr:nvCxnSpPr>
      <xdr:spPr>
        <a:xfrm flipH="1">
          <a:off x="7172325" y="3042400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52</xdr:row>
      <xdr:rowOff>591705</xdr:rowOff>
    </xdr:from>
    <xdr:to>
      <xdr:col>6</xdr:col>
      <xdr:colOff>14431</xdr:colOff>
      <xdr:row>53</xdr:row>
      <xdr:rowOff>0</xdr:rowOff>
    </xdr:to>
    <xdr:cxnSp macro="">
      <xdr:nvCxnSpPr>
        <xdr:cNvPr id="6" name="Прямая соединительная линия 5"/>
        <xdr:cNvCxnSpPr/>
      </xdr:nvCxnSpPr>
      <xdr:spPr>
        <a:xfrm flipH="1">
          <a:off x="7172325" y="3833928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63</xdr:row>
      <xdr:rowOff>591705</xdr:rowOff>
    </xdr:from>
    <xdr:to>
      <xdr:col>6</xdr:col>
      <xdr:colOff>14431</xdr:colOff>
      <xdr:row>64</xdr:row>
      <xdr:rowOff>0</xdr:rowOff>
    </xdr:to>
    <xdr:cxnSp macro="">
      <xdr:nvCxnSpPr>
        <xdr:cNvPr id="7" name="Прямая соединительная линия 6"/>
        <xdr:cNvCxnSpPr/>
      </xdr:nvCxnSpPr>
      <xdr:spPr>
        <a:xfrm flipH="1">
          <a:off x="7172325" y="4625455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74</xdr:row>
      <xdr:rowOff>591705</xdr:rowOff>
    </xdr:from>
    <xdr:to>
      <xdr:col>6</xdr:col>
      <xdr:colOff>14431</xdr:colOff>
      <xdr:row>75</xdr:row>
      <xdr:rowOff>0</xdr:rowOff>
    </xdr:to>
    <xdr:cxnSp macro="">
      <xdr:nvCxnSpPr>
        <xdr:cNvPr id="8" name="Прямая соединительная линия 7"/>
        <xdr:cNvCxnSpPr/>
      </xdr:nvCxnSpPr>
      <xdr:spPr>
        <a:xfrm flipH="1">
          <a:off x="7172325" y="5416983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85</xdr:row>
      <xdr:rowOff>591705</xdr:rowOff>
    </xdr:from>
    <xdr:to>
      <xdr:col>6</xdr:col>
      <xdr:colOff>14431</xdr:colOff>
      <xdr:row>86</xdr:row>
      <xdr:rowOff>0</xdr:rowOff>
    </xdr:to>
    <xdr:cxnSp macro="">
      <xdr:nvCxnSpPr>
        <xdr:cNvPr id="9" name="Прямая соединительная линия 8"/>
        <xdr:cNvCxnSpPr/>
      </xdr:nvCxnSpPr>
      <xdr:spPr>
        <a:xfrm flipH="1">
          <a:off x="7172325" y="6208510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96</xdr:row>
      <xdr:rowOff>591705</xdr:rowOff>
    </xdr:from>
    <xdr:to>
      <xdr:col>6</xdr:col>
      <xdr:colOff>14431</xdr:colOff>
      <xdr:row>97</xdr:row>
      <xdr:rowOff>0</xdr:rowOff>
    </xdr:to>
    <xdr:cxnSp macro="">
      <xdr:nvCxnSpPr>
        <xdr:cNvPr id="10" name="Прямая соединительная линия 9"/>
        <xdr:cNvCxnSpPr/>
      </xdr:nvCxnSpPr>
      <xdr:spPr>
        <a:xfrm flipH="1">
          <a:off x="7172325" y="7000038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107</xdr:row>
      <xdr:rowOff>591705</xdr:rowOff>
    </xdr:from>
    <xdr:to>
      <xdr:col>6</xdr:col>
      <xdr:colOff>14431</xdr:colOff>
      <xdr:row>108</xdr:row>
      <xdr:rowOff>0</xdr:rowOff>
    </xdr:to>
    <xdr:cxnSp macro="">
      <xdr:nvCxnSpPr>
        <xdr:cNvPr id="11" name="Прямая соединительная линия 10"/>
        <xdr:cNvCxnSpPr/>
      </xdr:nvCxnSpPr>
      <xdr:spPr>
        <a:xfrm flipH="1">
          <a:off x="7172325" y="7791565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118</xdr:row>
      <xdr:rowOff>591705</xdr:rowOff>
    </xdr:from>
    <xdr:to>
      <xdr:col>6</xdr:col>
      <xdr:colOff>14431</xdr:colOff>
      <xdr:row>119</xdr:row>
      <xdr:rowOff>0</xdr:rowOff>
    </xdr:to>
    <xdr:cxnSp macro="">
      <xdr:nvCxnSpPr>
        <xdr:cNvPr id="12" name="Прямая соединительная линия 11"/>
        <xdr:cNvCxnSpPr/>
      </xdr:nvCxnSpPr>
      <xdr:spPr>
        <a:xfrm flipH="1">
          <a:off x="7172325" y="8583093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129</xdr:row>
      <xdr:rowOff>591705</xdr:rowOff>
    </xdr:from>
    <xdr:to>
      <xdr:col>6</xdr:col>
      <xdr:colOff>14431</xdr:colOff>
      <xdr:row>130</xdr:row>
      <xdr:rowOff>0</xdr:rowOff>
    </xdr:to>
    <xdr:cxnSp macro="">
      <xdr:nvCxnSpPr>
        <xdr:cNvPr id="13" name="Прямая соединительная линия 12"/>
        <xdr:cNvCxnSpPr/>
      </xdr:nvCxnSpPr>
      <xdr:spPr>
        <a:xfrm flipH="1">
          <a:off x="7172325" y="9374620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140</xdr:row>
      <xdr:rowOff>591705</xdr:rowOff>
    </xdr:from>
    <xdr:to>
      <xdr:col>6</xdr:col>
      <xdr:colOff>14431</xdr:colOff>
      <xdr:row>141</xdr:row>
      <xdr:rowOff>0</xdr:rowOff>
    </xdr:to>
    <xdr:cxnSp macro="">
      <xdr:nvCxnSpPr>
        <xdr:cNvPr id="14" name="Прямая соединительная линия 13"/>
        <xdr:cNvCxnSpPr/>
      </xdr:nvCxnSpPr>
      <xdr:spPr>
        <a:xfrm flipH="1">
          <a:off x="7172325" y="10166148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151</xdr:row>
      <xdr:rowOff>591705</xdr:rowOff>
    </xdr:from>
    <xdr:to>
      <xdr:col>6</xdr:col>
      <xdr:colOff>14431</xdr:colOff>
      <xdr:row>152</xdr:row>
      <xdr:rowOff>0</xdr:rowOff>
    </xdr:to>
    <xdr:cxnSp macro="">
      <xdr:nvCxnSpPr>
        <xdr:cNvPr id="15" name="Прямая соединительная линия 14"/>
        <xdr:cNvCxnSpPr/>
      </xdr:nvCxnSpPr>
      <xdr:spPr>
        <a:xfrm flipH="1">
          <a:off x="7172325" y="10957675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162</xdr:row>
      <xdr:rowOff>591705</xdr:rowOff>
    </xdr:from>
    <xdr:to>
      <xdr:col>6</xdr:col>
      <xdr:colOff>14431</xdr:colOff>
      <xdr:row>163</xdr:row>
      <xdr:rowOff>0</xdr:rowOff>
    </xdr:to>
    <xdr:cxnSp macro="">
      <xdr:nvCxnSpPr>
        <xdr:cNvPr id="16" name="Прямая соединительная линия 15"/>
        <xdr:cNvCxnSpPr/>
      </xdr:nvCxnSpPr>
      <xdr:spPr>
        <a:xfrm flipH="1">
          <a:off x="7172325" y="11749203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173</xdr:row>
      <xdr:rowOff>591705</xdr:rowOff>
    </xdr:from>
    <xdr:to>
      <xdr:col>6</xdr:col>
      <xdr:colOff>14431</xdr:colOff>
      <xdr:row>174</xdr:row>
      <xdr:rowOff>0</xdr:rowOff>
    </xdr:to>
    <xdr:cxnSp macro="">
      <xdr:nvCxnSpPr>
        <xdr:cNvPr id="17" name="Прямая соединительная линия 16"/>
        <xdr:cNvCxnSpPr/>
      </xdr:nvCxnSpPr>
      <xdr:spPr>
        <a:xfrm flipH="1">
          <a:off x="7172325" y="12540730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184</xdr:row>
      <xdr:rowOff>591705</xdr:rowOff>
    </xdr:from>
    <xdr:to>
      <xdr:col>6</xdr:col>
      <xdr:colOff>14431</xdr:colOff>
      <xdr:row>185</xdr:row>
      <xdr:rowOff>0</xdr:rowOff>
    </xdr:to>
    <xdr:cxnSp macro="">
      <xdr:nvCxnSpPr>
        <xdr:cNvPr id="18" name="Прямая соединительная линия 17"/>
        <xdr:cNvCxnSpPr/>
      </xdr:nvCxnSpPr>
      <xdr:spPr>
        <a:xfrm flipH="1">
          <a:off x="7172325" y="13332258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195</xdr:row>
      <xdr:rowOff>591705</xdr:rowOff>
    </xdr:from>
    <xdr:to>
      <xdr:col>6</xdr:col>
      <xdr:colOff>14431</xdr:colOff>
      <xdr:row>196</xdr:row>
      <xdr:rowOff>0</xdr:rowOff>
    </xdr:to>
    <xdr:cxnSp macro="">
      <xdr:nvCxnSpPr>
        <xdr:cNvPr id="19" name="Прямая соединительная линия 18"/>
        <xdr:cNvCxnSpPr/>
      </xdr:nvCxnSpPr>
      <xdr:spPr>
        <a:xfrm flipH="1">
          <a:off x="7172325" y="14123785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206</xdr:row>
      <xdr:rowOff>591705</xdr:rowOff>
    </xdr:from>
    <xdr:to>
      <xdr:col>6</xdr:col>
      <xdr:colOff>14431</xdr:colOff>
      <xdr:row>207</xdr:row>
      <xdr:rowOff>0</xdr:rowOff>
    </xdr:to>
    <xdr:cxnSp macro="">
      <xdr:nvCxnSpPr>
        <xdr:cNvPr id="20" name="Прямая соединительная линия 19"/>
        <xdr:cNvCxnSpPr/>
      </xdr:nvCxnSpPr>
      <xdr:spPr>
        <a:xfrm flipH="1">
          <a:off x="7172325" y="14915313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217</xdr:row>
      <xdr:rowOff>591705</xdr:rowOff>
    </xdr:from>
    <xdr:to>
      <xdr:col>6</xdr:col>
      <xdr:colOff>14431</xdr:colOff>
      <xdr:row>218</xdr:row>
      <xdr:rowOff>0</xdr:rowOff>
    </xdr:to>
    <xdr:cxnSp macro="">
      <xdr:nvCxnSpPr>
        <xdr:cNvPr id="21" name="Прямая соединительная линия 20"/>
        <xdr:cNvCxnSpPr/>
      </xdr:nvCxnSpPr>
      <xdr:spPr>
        <a:xfrm flipH="1">
          <a:off x="7172325" y="15706840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228</xdr:row>
      <xdr:rowOff>591705</xdr:rowOff>
    </xdr:from>
    <xdr:to>
      <xdr:col>6</xdr:col>
      <xdr:colOff>14431</xdr:colOff>
      <xdr:row>229</xdr:row>
      <xdr:rowOff>0</xdr:rowOff>
    </xdr:to>
    <xdr:cxnSp macro="">
      <xdr:nvCxnSpPr>
        <xdr:cNvPr id="22" name="Прямая соединительная линия 21"/>
        <xdr:cNvCxnSpPr/>
      </xdr:nvCxnSpPr>
      <xdr:spPr>
        <a:xfrm flipH="1">
          <a:off x="7172325" y="16498368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239</xdr:row>
      <xdr:rowOff>591705</xdr:rowOff>
    </xdr:from>
    <xdr:to>
      <xdr:col>6</xdr:col>
      <xdr:colOff>14431</xdr:colOff>
      <xdr:row>240</xdr:row>
      <xdr:rowOff>0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7172325" y="17289895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250</xdr:row>
      <xdr:rowOff>591705</xdr:rowOff>
    </xdr:from>
    <xdr:to>
      <xdr:col>6</xdr:col>
      <xdr:colOff>14431</xdr:colOff>
      <xdr:row>251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7172325" y="18081423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261</xdr:row>
      <xdr:rowOff>591705</xdr:rowOff>
    </xdr:from>
    <xdr:to>
      <xdr:col>6</xdr:col>
      <xdr:colOff>14431</xdr:colOff>
      <xdr:row>262</xdr:row>
      <xdr:rowOff>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7172325" y="18872950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272</xdr:row>
      <xdr:rowOff>591705</xdr:rowOff>
    </xdr:from>
    <xdr:to>
      <xdr:col>6</xdr:col>
      <xdr:colOff>14431</xdr:colOff>
      <xdr:row>273</xdr:row>
      <xdr:rowOff>0</xdr:rowOff>
    </xdr:to>
    <xdr:cxnSp macro="">
      <xdr:nvCxnSpPr>
        <xdr:cNvPr id="26" name="Прямая соединительная линия 25"/>
        <xdr:cNvCxnSpPr/>
      </xdr:nvCxnSpPr>
      <xdr:spPr>
        <a:xfrm flipH="1">
          <a:off x="7172325" y="19664478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283</xdr:row>
      <xdr:rowOff>591705</xdr:rowOff>
    </xdr:from>
    <xdr:to>
      <xdr:col>6</xdr:col>
      <xdr:colOff>14431</xdr:colOff>
      <xdr:row>284</xdr:row>
      <xdr:rowOff>0</xdr:rowOff>
    </xdr:to>
    <xdr:cxnSp macro="">
      <xdr:nvCxnSpPr>
        <xdr:cNvPr id="27" name="Прямая соединительная линия 26"/>
        <xdr:cNvCxnSpPr/>
      </xdr:nvCxnSpPr>
      <xdr:spPr>
        <a:xfrm flipH="1">
          <a:off x="7172325" y="20456005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294</xdr:row>
      <xdr:rowOff>591705</xdr:rowOff>
    </xdr:from>
    <xdr:to>
      <xdr:col>6</xdr:col>
      <xdr:colOff>14431</xdr:colOff>
      <xdr:row>295</xdr:row>
      <xdr:rowOff>0</xdr:rowOff>
    </xdr:to>
    <xdr:cxnSp macro="">
      <xdr:nvCxnSpPr>
        <xdr:cNvPr id="28" name="Прямая соединительная линия 27"/>
        <xdr:cNvCxnSpPr/>
      </xdr:nvCxnSpPr>
      <xdr:spPr>
        <a:xfrm flipH="1">
          <a:off x="7172325" y="21247533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305</xdr:row>
      <xdr:rowOff>591705</xdr:rowOff>
    </xdr:from>
    <xdr:to>
      <xdr:col>6</xdr:col>
      <xdr:colOff>14431</xdr:colOff>
      <xdr:row>306</xdr:row>
      <xdr:rowOff>0</xdr:rowOff>
    </xdr:to>
    <xdr:cxnSp macro="">
      <xdr:nvCxnSpPr>
        <xdr:cNvPr id="29" name="Прямая соединительная линия 28"/>
        <xdr:cNvCxnSpPr/>
      </xdr:nvCxnSpPr>
      <xdr:spPr>
        <a:xfrm flipH="1">
          <a:off x="7172325" y="22039060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316</xdr:row>
      <xdr:rowOff>591705</xdr:rowOff>
    </xdr:from>
    <xdr:to>
      <xdr:col>6</xdr:col>
      <xdr:colOff>14431</xdr:colOff>
      <xdr:row>317</xdr:row>
      <xdr:rowOff>0</xdr:rowOff>
    </xdr:to>
    <xdr:cxnSp macro="">
      <xdr:nvCxnSpPr>
        <xdr:cNvPr id="30" name="Прямая соединительная линия 29"/>
        <xdr:cNvCxnSpPr/>
      </xdr:nvCxnSpPr>
      <xdr:spPr>
        <a:xfrm flipH="1">
          <a:off x="7172325" y="228305880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327</xdr:row>
      <xdr:rowOff>591705</xdr:rowOff>
    </xdr:from>
    <xdr:to>
      <xdr:col>6</xdr:col>
      <xdr:colOff>14431</xdr:colOff>
      <xdr:row>328</xdr:row>
      <xdr:rowOff>0</xdr:rowOff>
    </xdr:to>
    <xdr:cxnSp macro="">
      <xdr:nvCxnSpPr>
        <xdr:cNvPr id="31" name="Прямая соединительная линия 30"/>
        <xdr:cNvCxnSpPr/>
      </xdr:nvCxnSpPr>
      <xdr:spPr>
        <a:xfrm flipH="1">
          <a:off x="7172325" y="236221155"/>
          <a:ext cx="14431" cy="178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E14"/>
  <sheetViews>
    <sheetView workbookViewId="0">
      <selection activeCell="D14" sqref="D14:E14"/>
    </sheetView>
  </sheetViews>
  <sheetFormatPr defaultColWidth="9.109375" defaultRowHeight="13.8" x14ac:dyDescent="0.25"/>
  <cols>
    <col min="1" max="2" width="9.109375" style="120"/>
    <col min="3" max="3" width="46.44140625" style="120" customWidth="1"/>
    <col min="4" max="5" width="10.6640625" style="120" customWidth="1"/>
    <col min="6" max="16384" width="9.109375" style="120"/>
  </cols>
  <sheetData>
    <row r="1" spans="1:5" x14ac:dyDescent="0.25">
      <c r="A1" s="120" t="s">
        <v>15</v>
      </c>
      <c r="B1" s="120" t="s">
        <v>122</v>
      </c>
      <c r="C1" s="120" t="s">
        <v>89</v>
      </c>
      <c r="D1" s="120">
        <v>1</v>
      </c>
      <c r="E1" s="120" t="s">
        <v>158</v>
      </c>
    </row>
    <row r="2" spans="1:5" x14ac:dyDescent="0.25">
      <c r="A2" s="120" t="s">
        <v>16</v>
      </c>
      <c r="B2" s="120" t="s">
        <v>112</v>
      </c>
      <c r="C2" s="120" t="s">
        <v>125</v>
      </c>
      <c r="D2" s="120">
        <v>2</v>
      </c>
      <c r="E2" s="120" t="s">
        <v>159</v>
      </c>
    </row>
    <row r="3" spans="1:5" x14ac:dyDescent="0.25">
      <c r="B3" s="120" t="s">
        <v>113</v>
      </c>
      <c r="C3" s="120" t="s">
        <v>126</v>
      </c>
      <c r="D3" s="120">
        <v>3</v>
      </c>
      <c r="E3" s="120" t="s">
        <v>160</v>
      </c>
    </row>
    <row r="4" spans="1:5" x14ac:dyDescent="0.25">
      <c r="B4" s="120" t="s">
        <v>114</v>
      </c>
      <c r="D4" s="120">
        <v>4</v>
      </c>
      <c r="E4" s="120" t="s">
        <v>161</v>
      </c>
    </row>
    <row r="5" spans="1:5" x14ac:dyDescent="0.25">
      <c r="B5" s="120" t="s">
        <v>115</v>
      </c>
      <c r="D5" s="120">
        <v>5</v>
      </c>
      <c r="E5" s="120" t="s">
        <v>162</v>
      </c>
    </row>
    <row r="6" spans="1:5" x14ac:dyDescent="0.25">
      <c r="B6" s="120" t="s">
        <v>70</v>
      </c>
    </row>
    <row r="7" spans="1:5" x14ac:dyDescent="0.25">
      <c r="B7" s="120" t="s">
        <v>69</v>
      </c>
    </row>
    <row r="8" spans="1:5" x14ac:dyDescent="0.25">
      <c r="B8" s="120" t="s">
        <v>73</v>
      </c>
    </row>
    <row r="9" spans="1:5" x14ac:dyDescent="0.25">
      <c r="B9" s="120" t="s">
        <v>75</v>
      </c>
    </row>
    <row r="10" spans="1:5" x14ac:dyDescent="0.25">
      <c r="B10" s="120" t="s">
        <v>116</v>
      </c>
    </row>
    <row r="14" spans="1:5" s="387" customFormat="1" x14ac:dyDescent="0.25">
      <c r="A14" s="387" t="s">
        <v>14</v>
      </c>
      <c r="B14" s="387" t="s">
        <v>31</v>
      </c>
      <c r="C14" s="387" t="s">
        <v>163</v>
      </c>
      <c r="D14" s="538" t="s">
        <v>164</v>
      </c>
      <c r="E14" s="538"/>
    </row>
  </sheetData>
  <mergeCells count="1">
    <mergeCell ref="D14:E14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13"/>
    <pageSetUpPr fitToPage="1"/>
  </sheetPr>
  <dimension ref="A1:AF552"/>
  <sheetViews>
    <sheetView view="pageBreakPreview" topLeftCell="A277" zoomScaleNormal="100" zoomScaleSheetLayoutView="100" workbookViewId="0">
      <selection activeCell="AA284" sqref="AA284"/>
    </sheetView>
  </sheetViews>
  <sheetFormatPr defaultColWidth="9.109375" defaultRowHeight="13.2" x14ac:dyDescent="0.25"/>
  <cols>
    <col min="1" max="1" width="5.88671875" style="18" customWidth="1"/>
    <col min="2" max="2" width="6.5546875" style="18" customWidth="1"/>
    <col min="3" max="3" width="9.88671875" style="18" customWidth="1"/>
    <col min="4" max="4" width="29.44140625" style="18" customWidth="1"/>
    <col min="5" max="5" width="6" style="18" hidden="1" customWidth="1"/>
    <col min="6" max="6" width="6.33203125" style="18" customWidth="1"/>
    <col min="7" max="7" width="21.5546875" style="18" customWidth="1"/>
    <col min="8" max="8" width="20.6640625" style="18" customWidth="1"/>
    <col min="9" max="13" width="4.6640625" style="18" customWidth="1"/>
    <col min="14" max="16" width="4.88671875" style="18" customWidth="1"/>
    <col min="17" max="17" width="4.88671875" style="18" hidden="1" customWidth="1"/>
    <col min="18" max="18" width="4.6640625" style="18" hidden="1" customWidth="1"/>
    <col min="19" max="21" width="5.6640625" style="18" hidden="1" customWidth="1"/>
    <col min="22" max="22" width="6.6640625" style="18" customWidth="1"/>
    <col min="23" max="23" width="6.88671875" style="18" hidden="1" customWidth="1"/>
    <col min="24" max="24" width="8.5546875" style="18" customWidth="1"/>
    <col min="25" max="25" width="8.6640625" style="18" hidden="1" customWidth="1"/>
    <col min="26" max="26" width="8.44140625" style="18" customWidth="1"/>
    <col min="27" max="27" width="10.6640625" style="18" customWidth="1"/>
    <col min="28" max="28" width="6.33203125" style="18" customWidth="1"/>
    <col min="29" max="29" width="6.5546875" style="18" customWidth="1"/>
    <col min="30" max="30" width="2" style="18" customWidth="1"/>
    <col min="31" max="31" width="14" style="18" customWidth="1"/>
    <col min="32" max="16384" width="9.109375" style="62"/>
  </cols>
  <sheetData>
    <row r="1" spans="1:32" ht="17.399999999999999" x14ac:dyDescent="0.25">
      <c r="A1" s="623" t="str">
        <f>мандатка!$A$1</f>
        <v>Український державний центр національно-патріотичного виховання, краєзнавства і туризму учнівської молоді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  <c r="V1" s="623"/>
      <c r="W1" s="623"/>
      <c r="X1" s="623"/>
      <c r="Y1" s="623"/>
      <c r="Z1" s="623"/>
      <c r="AA1" s="623"/>
      <c r="AB1" s="623"/>
      <c r="AC1" s="623"/>
      <c r="AE1" s="110"/>
    </row>
    <row r="2" spans="1:32" ht="17.399999999999999" x14ac:dyDescent="0.25">
      <c r="A2" s="623" t="str">
        <f>мандатка!$A$2</f>
        <v>Донецький обласний центр туризму та краєзнавства учнівської молоді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3"/>
      <c r="AE2" s="110"/>
    </row>
    <row r="3" spans="1:32" ht="22.8" x14ac:dyDescent="0.25">
      <c r="A3" s="624" t="s">
        <v>84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4"/>
      <c r="Z3" s="624"/>
      <c r="AA3" s="624"/>
      <c r="AB3" s="624"/>
      <c r="AC3" s="624"/>
      <c r="AE3" s="110"/>
    </row>
    <row r="4" spans="1:32" ht="18" customHeight="1" x14ac:dyDescent="0.3">
      <c r="A4" s="66" t="str">
        <f>мандатка!$A$3</f>
        <v>Змагання</v>
      </c>
      <c r="B4" s="184"/>
      <c r="C4" s="184"/>
      <c r="D4" s="185" t="str">
        <f>мандатка!$D$3</f>
        <v>Кубок України серед юнаків з пішохідного туризму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E4" s="41" t="s">
        <v>47</v>
      </c>
    </row>
    <row r="5" spans="1:32" ht="18" customHeight="1" x14ac:dyDescent="0.3">
      <c r="A5" s="66" t="str">
        <f>мандатка!$A$4</f>
        <v>Місце проведення</v>
      </c>
      <c r="B5" s="184"/>
      <c r="C5" s="184"/>
      <c r="D5" s="185" t="str">
        <f>мандатка!$D$4</f>
        <v>Донецька обл., Лиманський р-н, с.Торське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E5" s="146"/>
    </row>
    <row r="6" spans="1:32" ht="18" customHeight="1" x14ac:dyDescent="0.3">
      <c r="A6" s="66" t="str">
        <f>мандатка!$A$5</f>
        <v>Термін проведення</v>
      </c>
      <c r="B6" s="184"/>
      <c r="C6" s="184"/>
      <c r="D6" s="185" t="str">
        <f>мандатка!$D$5</f>
        <v>19 - 23 червня 2019 року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E6" s="625"/>
    </row>
    <row r="7" spans="1:32" ht="18" customHeight="1" x14ac:dyDescent="0.3">
      <c r="A7" s="186" t="s">
        <v>123</v>
      </c>
      <c r="B7" s="187"/>
      <c r="C7" s="187"/>
      <c r="D7" s="188" t="str">
        <f>мандатка!$N$1 &amp; " " &amp; VLOOKUP(мандатка!$T$1,Службовий!$D$1:$E$5,2,FALSE) &amp; " класу (чоловіки)"</f>
        <v xml:space="preserve"> особиста дистанція "Крос-похід" II класу (чоловіки)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90"/>
      <c r="Y7" s="190"/>
      <c r="Z7" s="190"/>
      <c r="AA7" s="190"/>
      <c r="AB7" s="104"/>
      <c r="AC7" s="104"/>
      <c r="AE7" s="625"/>
    </row>
    <row r="8" spans="1:32" ht="18" customHeight="1" x14ac:dyDescent="0.3">
      <c r="A8" s="186" t="s">
        <v>124</v>
      </c>
      <c r="B8" s="187"/>
      <c r="C8" s="187"/>
      <c r="D8" s="189">
        <f>мандатка!$M$1</f>
        <v>43636</v>
      </c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82"/>
      <c r="Y8" s="190"/>
      <c r="Z8" s="74" t="s">
        <v>63</v>
      </c>
      <c r="AA8" s="190">
        <f>ROUND(SUM(AE11:AE16)*4,0)</f>
        <v>40</v>
      </c>
      <c r="AB8" s="104"/>
      <c r="AC8" s="104"/>
      <c r="AE8" s="460">
        <f>MIN(Z11:Z22)</f>
        <v>59</v>
      </c>
    </row>
    <row r="9" spans="1:32" ht="15.75" customHeight="1" x14ac:dyDescent="0.25">
      <c r="C9" s="151"/>
      <c r="D9" s="151"/>
      <c r="E9" s="152"/>
      <c r="F9" s="152"/>
      <c r="Z9" s="153"/>
      <c r="AA9" s="153"/>
      <c r="AB9" s="153"/>
      <c r="AC9" s="153"/>
      <c r="AE9" s="154"/>
    </row>
    <row r="10" spans="1:32" ht="80.099999999999994" customHeight="1" x14ac:dyDescent="0.25">
      <c r="A10" s="301" t="s">
        <v>0</v>
      </c>
      <c r="B10" s="447" t="s">
        <v>85</v>
      </c>
      <c r="C10" s="447" t="s">
        <v>14</v>
      </c>
      <c r="D10" s="302" t="s">
        <v>3</v>
      </c>
      <c r="E10" s="447" t="s">
        <v>32</v>
      </c>
      <c r="F10" s="449" t="s">
        <v>31</v>
      </c>
      <c r="G10" s="302" t="s">
        <v>1</v>
      </c>
      <c r="H10" s="302" t="s">
        <v>10</v>
      </c>
      <c r="I10" s="444" t="s">
        <v>185</v>
      </c>
      <c r="J10" s="444" t="s">
        <v>174</v>
      </c>
      <c r="K10" s="444" t="s">
        <v>188</v>
      </c>
      <c r="L10" s="444" t="s">
        <v>186</v>
      </c>
      <c r="M10" s="444" t="s">
        <v>173</v>
      </c>
      <c r="N10" s="444" t="s">
        <v>294</v>
      </c>
      <c r="O10" s="444" t="s">
        <v>295</v>
      </c>
      <c r="P10" s="444" t="s">
        <v>190</v>
      </c>
      <c r="Q10" s="444"/>
      <c r="R10" s="444"/>
      <c r="S10" s="408" t="s">
        <v>148</v>
      </c>
      <c r="T10" s="408" t="s">
        <v>149</v>
      </c>
      <c r="U10" s="408" t="s">
        <v>150</v>
      </c>
      <c r="V10" s="445" t="s">
        <v>5</v>
      </c>
      <c r="W10" s="445" t="s">
        <v>95</v>
      </c>
      <c r="X10" s="446" t="s">
        <v>184</v>
      </c>
      <c r="Y10" s="447" t="s">
        <v>88</v>
      </c>
      <c r="Z10" s="447" t="s">
        <v>6</v>
      </c>
      <c r="AA10" s="447" t="s">
        <v>13</v>
      </c>
      <c r="AB10" s="448" t="s">
        <v>7</v>
      </c>
      <c r="AC10" s="445" t="s">
        <v>8</v>
      </c>
      <c r="AE10" s="155" t="s">
        <v>17</v>
      </c>
      <c r="AF10" s="62" t="s">
        <v>157</v>
      </c>
    </row>
    <row r="11" spans="1:32" ht="15" customHeight="1" x14ac:dyDescent="0.25">
      <c r="A11" s="156">
        <v>1</v>
      </c>
      <c r="B11" s="48">
        <v>106</v>
      </c>
      <c r="C11" s="46" t="str">
        <f>VLOOKUP($B11,мандатка!$B:$I,2,FALSE)</f>
        <v>чол</v>
      </c>
      <c r="D11" s="157" t="str">
        <f>VLOOKUP($B11,мандатка!$B:$I,3,FALSE)</f>
        <v xml:space="preserve">Ігнатенко Михайло </v>
      </c>
      <c r="E11" s="158">
        <f>VLOOKUP($B11,мандатка!$B:$I,5,FALSE)</f>
        <v>2004</v>
      </c>
      <c r="F11" s="48" t="str">
        <f>VLOOKUP($B11,мандатка!$B:$I,6,FALSE)</f>
        <v>ІІ</v>
      </c>
      <c r="G11" s="46" t="str">
        <f>VLOOKUP($B11,мандатка!$B:$I,7,FALSE)</f>
        <v>« Освіторіум»</v>
      </c>
      <c r="H11" s="47" t="str">
        <f>VLOOKUP($B11,мандатка!$B:$I,8,FALSE)</f>
        <v>Дніпропетровська обл</v>
      </c>
      <c r="I11" s="159">
        <v>0</v>
      </c>
      <c r="J11" s="159">
        <v>0</v>
      </c>
      <c r="K11" s="159">
        <v>9</v>
      </c>
      <c r="L11" s="159">
        <v>40</v>
      </c>
      <c r="M11" s="159">
        <v>0</v>
      </c>
      <c r="N11" s="159">
        <v>4</v>
      </c>
      <c r="O11" s="159">
        <v>0</v>
      </c>
      <c r="P11" s="159">
        <v>6</v>
      </c>
      <c r="Q11" s="159"/>
      <c r="R11" s="159"/>
      <c r="S11" s="308"/>
      <c r="T11" s="308"/>
      <c r="U11" s="308"/>
      <c r="V11" s="409">
        <f t="shared" ref="V11:V22" si="0">SUM(I11:R11)-T11</f>
        <v>59</v>
      </c>
      <c r="W11" s="160"/>
      <c r="X11" s="451">
        <v>1.261574074074074E-3</v>
      </c>
      <c r="Y11" s="161"/>
      <c r="Z11" s="450">
        <f t="shared" ref="Z11:Z22" si="1">SUM(I11:R11)-T11</f>
        <v>59</v>
      </c>
      <c r="AA11" s="162">
        <f t="shared" ref="AA11:AA22" si="2">Z11/$AE$8</f>
        <v>1</v>
      </c>
      <c r="AB11" s="159">
        <v>1</v>
      </c>
      <c r="AC11" s="163" t="str">
        <f t="shared" ref="AC11:AC74" si="3">IF($I$260&gt;=$AA11,"КМСУ",IF($I$261&gt;=$AA11,"I",IF($I$262&gt;=$AA11,"II",IF($I$263&gt;=$AA11,"III",IF($I$264&gt;=$AA11,"I юн",IF($I$265&gt;=$AA11,"II юн","III юн"))))))</f>
        <v>II</v>
      </c>
      <c r="AD11" s="83"/>
      <c r="AE11" s="164">
        <f t="shared" ref="AE11:AE21" si="4">IF($F11="МС",100,IF($F11="КМС",30,IF($F11="І",10,IF($F11="ІІ",3,IF($F11="ІІІ",1,IF($F11="І юн",1,IF($F11="ІІ юн",0.3,IF($F11="ІІІ юн",0.1,0))))))))</f>
        <v>3</v>
      </c>
      <c r="AF11" s="62">
        <f>VLOOKUP($B11,СтартОсобиста!$B:$M,11,FALSE)</f>
        <v>3</v>
      </c>
    </row>
    <row r="12" spans="1:32" ht="15" customHeight="1" x14ac:dyDescent="0.25">
      <c r="A12" s="156">
        <v>2</v>
      </c>
      <c r="B12" s="48">
        <v>114</v>
      </c>
      <c r="C12" s="46" t="str">
        <f>VLOOKUP($B12,мандатка!$B:$I,2,FALSE)</f>
        <v>чол</v>
      </c>
      <c r="D12" s="157" t="str">
        <f>VLOOKUP($B12,мандатка!$B:$I,3,FALSE)</f>
        <v>Потримай Назар</v>
      </c>
      <c r="E12" s="158">
        <f>VLOOKUP($B12,мандатка!$B:$I,5,FALSE)</f>
        <v>2005</v>
      </c>
      <c r="F12" s="48" t="str">
        <f>VLOOKUP($B12,мандатка!$B:$I,6,FALSE)</f>
        <v>І юн</v>
      </c>
      <c r="G12" s="46" t="str">
        <f>VLOOKUP($B12,мандатка!$B:$I,7,FALSE)</f>
        <v>Вертикаль ЦДЮТ</v>
      </c>
      <c r="H12" s="47" t="str">
        <f>VLOOKUP($B12,мандатка!$B:$I,8,FALSE)</f>
        <v>Донецька обл</v>
      </c>
      <c r="I12" s="159">
        <v>6</v>
      </c>
      <c r="J12" s="159">
        <v>0</v>
      </c>
      <c r="K12" s="159">
        <v>40</v>
      </c>
      <c r="L12" s="159">
        <v>0</v>
      </c>
      <c r="M12" s="159">
        <v>20</v>
      </c>
      <c r="N12" s="159">
        <v>20</v>
      </c>
      <c r="O12" s="159">
        <v>0</v>
      </c>
      <c r="P12" s="159">
        <v>6</v>
      </c>
      <c r="Q12" s="159"/>
      <c r="R12" s="159"/>
      <c r="S12" s="308"/>
      <c r="T12" s="308"/>
      <c r="U12" s="308"/>
      <c r="V12" s="409">
        <f t="shared" si="0"/>
        <v>92</v>
      </c>
      <c r="W12" s="160"/>
      <c r="X12" s="451">
        <v>1.9328703703703704E-3</v>
      </c>
      <c r="Y12" s="161"/>
      <c r="Z12" s="450">
        <f t="shared" si="1"/>
        <v>92</v>
      </c>
      <c r="AA12" s="162">
        <f t="shared" si="2"/>
        <v>1.5593220338983051</v>
      </c>
      <c r="AB12" s="159">
        <v>2</v>
      </c>
      <c r="AC12" s="163" t="str">
        <f t="shared" si="3"/>
        <v>II юн</v>
      </c>
      <c r="AD12" s="83"/>
      <c r="AE12" s="164">
        <f t="shared" si="4"/>
        <v>1</v>
      </c>
      <c r="AF12" s="62">
        <f>VLOOKUP($B12,СтартОсобиста!$B:$M,11,FALSE)</f>
        <v>2</v>
      </c>
    </row>
    <row r="13" spans="1:32" ht="15" customHeight="1" x14ac:dyDescent="0.25">
      <c r="A13" s="156">
        <v>3</v>
      </c>
      <c r="B13" s="48">
        <v>107</v>
      </c>
      <c r="C13" s="46" t="str">
        <f>VLOOKUP($B13,мандатка!$B:$I,2,FALSE)</f>
        <v>чол</v>
      </c>
      <c r="D13" s="157" t="str">
        <f>VLOOKUP($B13,мандатка!$B:$I,3,FALSE)</f>
        <v>Ковратенко Артем</v>
      </c>
      <c r="E13" s="158">
        <f>VLOOKUP($B13,мандатка!$B:$I,5,FALSE)</f>
        <v>2005</v>
      </c>
      <c r="F13" s="48" t="str">
        <f>VLOOKUP($B13,мандатка!$B:$I,6,FALSE)</f>
        <v>ІІІ</v>
      </c>
      <c r="G13" s="46" t="str">
        <f>VLOOKUP($B13,мандатка!$B:$I,7,FALSE)</f>
        <v>« Освіторіум»</v>
      </c>
      <c r="H13" s="47" t="str">
        <f>VLOOKUP($B13,мандатка!$B:$I,8,FALSE)</f>
        <v>Дніпропетровська обл</v>
      </c>
      <c r="I13" s="159">
        <v>0</v>
      </c>
      <c r="J13" s="159">
        <v>10</v>
      </c>
      <c r="K13" s="159">
        <v>20</v>
      </c>
      <c r="L13" s="159">
        <v>40</v>
      </c>
      <c r="M13" s="159">
        <v>1</v>
      </c>
      <c r="N13" s="159">
        <v>20</v>
      </c>
      <c r="O13" s="159">
        <v>0</v>
      </c>
      <c r="P13" s="159">
        <v>12</v>
      </c>
      <c r="Q13" s="159"/>
      <c r="R13" s="159"/>
      <c r="S13" s="308"/>
      <c r="T13" s="308"/>
      <c r="U13" s="308"/>
      <c r="V13" s="409">
        <f t="shared" si="0"/>
        <v>103</v>
      </c>
      <c r="W13" s="160"/>
      <c r="X13" s="451">
        <v>1.9675925925925928E-3</v>
      </c>
      <c r="Y13" s="161"/>
      <c r="Z13" s="450">
        <f t="shared" si="1"/>
        <v>103</v>
      </c>
      <c r="AA13" s="162">
        <f t="shared" si="2"/>
        <v>1.7457627118644068</v>
      </c>
      <c r="AB13" s="159">
        <v>3</v>
      </c>
      <c r="AC13" s="163" t="str">
        <f t="shared" si="3"/>
        <v>III юн</v>
      </c>
      <c r="AD13" s="83"/>
      <c r="AE13" s="164">
        <f t="shared" si="4"/>
        <v>1</v>
      </c>
      <c r="AF13" s="62">
        <f>VLOOKUP($B13,СтартОсобиста!$B:$M,11,FALSE)</f>
        <v>4</v>
      </c>
    </row>
    <row r="14" spans="1:32" ht="15" customHeight="1" x14ac:dyDescent="0.25">
      <c r="A14" s="156">
        <v>4</v>
      </c>
      <c r="B14" s="48">
        <v>111</v>
      </c>
      <c r="C14" s="46" t="str">
        <f>VLOOKUP($B14,мандатка!$B:$I,2,FALSE)</f>
        <v>чол</v>
      </c>
      <c r="D14" s="157" t="str">
        <f>VLOOKUP($B14,мандатка!$B:$I,3,FALSE)</f>
        <v>Буряк Віталій</v>
      </c>
      <c r="E14" s="158">
        <f>VLOOKUP($B14,мандатка!$B:$I,5,FALSE)</f>
        <v>2004</v>
      </c>
      <c r="F14" s="48" t="str">
        <f>VLOOKUP($B14,мандатка!$B:$I,6,FALSE)</f>
        <v>ІІ</v>
      </c>
      <c r="G14" s="46" t="str">
        <f>VLOOKUP($B14,мандатка!$B:$I,7,FALSE)</f>
        <v>Вертикаль ЦДЮТ</v>
      </c>
      <c r="H14" s="47" t="str">
        <f>VLOOKUP($B14,мандатка!$B:$I,8,FALSE)</f>
        <v>Донецька обл</v>
      </c>
      <c r="I14" s="159">
        <v>0</v>
      </c>
      <c r="J14" s="159">
        <v>30</v>
      </c>
      <c r="K14" s="159">
        <v>26</v>
      </c>
      <c r="L14" s="159">
        <v>10</v>
      </c>
      <c r="M14" s="159">
        <v>20</v>
      </c>
      <c r="N14" s="159">
        <v>20</v>
      </c>
      <c r="O14" s="159">
        <v>0</v>
      </c>
      <c r="P14" s="159">
        <v>18</v>
      </c>
      <c r="Q14" s="159"/>
      <c r="R14" s="159"/>
      <c r="S14" s="308"/>
      <c r="T14" s="308"/>
      <c r="U14" s="308"/>
      <c r="V14" s="409">
        <f t="shared" si="0"/>
        <v>124</v>
      </c>
      <c r="W14" s="160"/>
      <c r="X14" s="451">
        <v>7.6388888888888893E-4</v>
      </c>
      <c r="Y14" s="161"/>
      <c r="Z14" s="450">
        <f t="shared" si="1"/>
        <v>124</v>
      </c>
      <c r="AA14" s="162">
        <f t="shared" si="2"/>
        <v>2.1016949152542375</v>
      </c>
      <c r="AB14" s="159">
        <v>4</v>
      </c>
      <c r="AC14" s="163" t="str">
        <f t="shared" si="3"/>
        <v>III юн</v>
      </c>
      <c r="AD14" s="83"/>
      <c r="AE14" s="164">
        <f t="shared" si="4"/>
        <v>3</v>
      </c>
      <c r="AF14" s="62">
        <f>VLOOKUP($B14,СтартОсобиста!$B:$M,11,FALSE)</f>
        <v>1</v>
      </c>
    </row>
    <row r="15" spans="1:32" ht="15" customHeight="1" x14ac:dyDescent="0.25">
      <c r="A15" s="156">
        <v>5</v>
      </c>
      <c r="B15" s="48">
        <v>113</v>
      </c>
      <c r="C15" s="46" t="str">
        <f>VLOOKUP($B15,мандатка!$B:$I,2,FALSE)</f>
        <v>чол</v>
      </c>
      <c r="D15" s="157" t="str">
        <f>VLOOKUP($B15,мандатка!$B:$I,3,FALSE)</f>
        <v>Миронов Олексій</v>
      </c>
      <c r="E15" s="158">
        <f>VLOOKUP($B15,мандатка!$B:$I,5,FALSE)</f>
        <v>2005</v>
      </c>
      <c r="F15" s="48" t="str">
        <f>VLOOKUP($B15,мандатка!$B:$I,6,FALSE)</f>
        <v>І юн</v>
      </c>
      <c r="G15" s="46" t="str">
        <f>VLOOKUP($B15,мандатка!$B:$I,7,FALSE)</f>
        <v>Вертикаль ЦДЮТ</v>
      </c>
      <c r="H15" s="47" t="str">
        <f>VLOOKUP($B15,мандатка!$B:$I,8,FALSE)</f>
        <v>Донецька обл</v>
      </c>
      <c r="I15" s="159">
        <v>0</v>
      </c>
      <c r="J15" s="159">
        <v>0</v>
      </c>
      <c r="K15" s="159">
        <v>20</v>
      </c>
      <c r="L15" s="159">
        <v>40</v>
      </c>
      <c r="M15" s="159">
        <v>20</v>
      </c>
      <c r="N15" s="159">
        <v>20</v>
      </c>
      <c r="O15" s="159">
        <v>20</v>
      </c>
      <c r="P15" s="159">
        <v>12</v>
      </c>
      <c r="Q15" s="159"/>
      <c r="R15" s="159"/>
      <c r="S15" s="308"/>
      <c r="T15" s="308"/>
      <c r="U15" s="308"/>
      <c r="V15" s="409">
        <f t="shared" si="0"/>
        <v>132</v>
      </c>
      <c r="W15" s="160"/>
      <c r="X15" s="451">
        <v>2.2106481481481478E-3</v>
      </c>
      <c r="Y15" s="161"/>
      <c r="Z15" s="450">
        <f t="shared" si="1"/>
        <v>132</v>
      </c>
      <c r="AA15" s="162">
        <f t="shared" si="2"/>
        <v>2.2372881355932202</v>
      </c>
      <c r="AB15" s="159">
        <v>5</v>
      </c>
      <c r="AC15" s="163" t="str">
        <f t="shared" si="3"/>
        <v>III юн</v>
      </c>
      <c r="AD15" s="83"/>
      <c r="AE15" s="164">
        <f t="shared" si="4"/>
        <v>1</v>
      </c>
      <c r="AF15" s="62">
        <f>VLOOKUP($B15,СтартОсобиста!$B:$M,11,FALSE)</f>
        <v>4</v>
      </c>
    </row>
    <row r="16" spans="1:32" ht="15" customHeight="1" x14ac:dyDescent="0.25">
      <c r="A16" s="156">
        <v>6</v>
      </c>
      <c r="B16" s="48">
        <v>125</v>
      </c>
      <c r="C16" s="46" t="str">
        <f>VLOOKUP($B16,мандатка!$B:$I,2,FALSE)</f>
        <v>чол</v>
      </c>
      <c r="D16" s="157" t="str">
        <f>VLOOKUP($B16,мандатка!$B:$I,3,FALSE)</f>
        <v>Буляткін Артем</v>
      </c>
      <c r="E16" s="158">
        <f>VLOOKUP($B16,мандатка!$B:$I,5,FALSE)</f>
        <v>2004</v>
      </c>
      <c r="F16" s="48" t="str">
        <f>VLOOKUP($B16,мандатка!$B:$I,6,FALSE)</f>
        <v>ІІІ</v>
      </c>
      <c r="G16" s="46" t="str">
        <f>VLOOKUP($B16,мандатка!$B:$I,7,FALSE)</f>
        <v>КЗ " Центр туризму" ЗОР</v>
      </c>
      <c r="H16" s="47" t="str">
        <f>VLOOKUP($B16,мандатка!$B:$I,8,FALSE)</f>
        <v>Запорізька обл</v>
      </c>
      <c r="I16" s="159">
        <v>0</v>
      </c>
      <c r="J16" s="159">
        <v>40</v>
      </c>
      <c r="K16" s="159">
        <v>3</v>
      </c>
      <c r="L16" s="159">
        <v>40</v>
      </c>
      <c r="M16" s="159">
        <v>20</v>
      </c>
      <c r="N16" s="159">
        <v>20</v>
      </c>
      <c r="O16" s="159">
        <v>0</v>
      </c>
      <c r="P16" s="159">
        <v>18</v>
      </c>
      <c r="Q16" s="159"/>
      <c r="R16" s="159"/>
      <c r="S16" s="308"/>
      <c r="T16" s="308"/>
      <c r="U16" s="308"/>
      <c r="V16" s="409">
        <f t="shared" si="0"/>
        <v>141</v>
      </c>
      <c r="W16" s="160"/>
      <c r="X16" s="451">
        <v>2.7777777777777779E-3</v>
      </c>
      <c r="Y16" s="161"/>
      <c r="Z16" s="450">
        <f t="shared" si="1"/>
        <v>141</v>
      </c>
      <c r="AA16" s="162">
        <f t="shared" si="2"/>
        <v>2.3898305084745761</v>
      </c>
      <c r="AB16" s="159">
        <v>6</v>
      </c>
      <c r="AC16" s="163" t="str">
        <f t="shared" si="3"/>
        <v>III юн</v>
      </c>
      <c r="AD16" s="83"/>
      <c r="AE16" s="164">
        <f t="shared" si="4"/>
        <v>1</v>
      </c>
      <c r="AF16" s="62">
        <f>VLOOKUP($B16,СтартОсобиста!$B:$M,11,FALSE)</f>
        <v>2</v>
      </c>
    </row>
    <row r="17" spans="1:32" ht="15" customHeight="1" x14ac:dyDescent="0.25">
      <c r="A17" s="156">
        <v>7</v>
      </c>
      <c r="B17" s="48">
        <v>122</v>
      </c>
      <c r="C17" s="46" t="str">
        <f>VLOOKUP($B17,мандатка!$B:$I,2,FALSE)</f>
        <v>чол</v>
      </c>
      <c r="D17" s="157" t="str">
        <f>VLOOKUP($B17,мандатка!$B:$I,3,FALSE)</f>
        <v>Мадудін Нікіта</v>
      </c>
      <c r="E17" s="158">
        <f>VLOOKUP($B17,мандатка!$B:$I,5,FALSE)</f>
        <v>2005</v>
      </c>
      <c r="F17" s="48" t="str">
        <f>VLOOKUP($B17,мандатка!$B:$I,6,FALSE)</f>
        <v>І юн</v>
      </c>
      <c r="G17" s="46" t="str">
        <f>VLOOKUP($B17,мандатка!$B:$I,7,FALSE)</f>
        <v>КЗ " Центр туризму" ЗОР</v>
      </c>
      <c r="H17" s="47" t="str">
        <f>VLOOKUP($B17,мандатка!$B:$I,8,FALSE)</f>
        <v>Запорізька обл</v>
      </c>
      <c r="I17" s="159">
        <v>0</v>
      </c>
      <c r="J17" s="159">
        <v>0</v>
      </c>
      <c r="K17" s="159">
        <v>40</v>
      </c>
      <c r="L17" s="159">
        <v>40</v>
      </c>
      <c r="M17" s="159">
        <v>20</v>
      </c>
      <c r="N17" s="159">
        <v>20</v>
      </c>
      <c r="O17" s="159">
        <v>20</v>
      </c>
      <c r="P17" s="159">
        <v>12</v>
      </c>
      <c r="Q17" s="159"/>
      <c r="R17" s="159"/>
      <c r="S17" s="308"/>
      <c r="T17" s="308"/>
      <c r="U17" s="308"/>
      <c r="V17" s="409">
        <f t="shared" si="0"/>
        <v>152</v>
      </c>
      <c r="W17" s="160"/>
      <c r="X17" s="451">
        <v>1.4699074074074074E-3</v>
      </c>
      <c r="Y17" s="161"/>
      <c r="Z17" s="450">
        <f t="shared" si="1"/>
        <v>152</v>
      </c>
      <c r="AA17" s="162">
        <f t="shared" si="2"/>
        <v>2.5762711864406778</v>
      </c>
      <c r="AB17" s="159">
        <v>7</v>
      </c>
      <c r="AC17" s="163" t="str">
        <f t="shared" si="3"/>
        <v>III юн</v>
      </c>
      <c r="AD17" s="83"/>
      <c r="AE17" s="164">
        <f t="shared" si="4"/>
        <v>1</v>
      </c>
      <c r="AF17" s="62">
        <f>VLOOKUP($B17,СтартОсобиста!$B:$M,11,FALSE)</f>
        <v>3</v>
      </c>
    </row>
    <row r="18" spans="1:32" ht="15" customHeight="1" x14ac:dyDescent="0.25">
      <c r="A18" s="156">
        <v>8</v>
      </c>
      <c r="B18" s="48">
        <v>104</v>
      </c>
      <c r="C18" s="46" t="str">
        <f>VLOOKUP($B18,мандатка!$B:$I,2,FALSE)</f>
        <v>чол</v>
      </c>
      <c r="D18" s="157" t="str">
        <f>VLOOKUP($B18,мандатка!$B:$I,3,FALSE)</f>
        <v>Яланський Ігор</v>
      </c>
      <c r="E18" s="158">
        <f>VLOOKUP($B18,мандатка!$B:$I,5,FALSE)</f>
        <v>2004</v>
      </c>
      <c r="F18" s="48" t="str">
        <f>VLOOKUP($B18,мандатка!$B:$I,6,FALSE)</f>
        <v>ІІ</v>
      </c>
      <c r="G18" s="46" t="str">
        <f>VLOOKUP($B18,мандатка!$B:$I,7,FALSE)</f>
        <v>« Освіторіум»</v>
      </c>
      <c r="H18" s="47" t="str">
        <f>VLOOKUP($B18,мандатка!$B:$I,8,FALSE)</f>
        <v>Дніпропетровська обл</v>
      </c>
      <c r="I18" s="159">
        <v>0</v>
      </c>
      <c r="J18" s="159">
        <v>40</v>
      </c>
      <c r="K18" s="159">
        <v>40</v>
      </c>
      <c r="L18" s="159">
        <v>40</v>
      </c>
      <c r="M18" s="159">
        <v>3</v>
      </c>
      <c r="N18" s="159">
        <v>20</v>
      </c>
      <c r="O18" s="159">
        <v>0</v>
      </c>
      <c r="P18" s="159">
        <v>12</v>
      </c>
      <c r="Q18" s="159"/>
      <c r="R18" s="159"/>
      <c r="S18" s="308"/>
      <c r="T18" s="308"/>
      <c r="U18" s="308"/>
      <c r="V18" s="409">
        <f t="shared" si="0"/>
        <v>155</v>
      </c>
      <c r="W18" s="160"/>
      <c r="X18" s="451">
        <v>2.7777777777777779E-3</v>
      </c>
      <c r="Y18" s="161"/>
      <c r="Z18" s="450">
        <f t="shared" si="1"/>
        <v>155</v>
      </c>
      <c r="AA18" s="162">
        <f t="shared" si="2"/>
        <v>2.6271186440677967</v>
      </c>
      <c r="AB18" s="159">
        <v>8</v>
      </c>
      <c r="AC18" s="163" t="str">
        <f t="shared" si="3"/>
        <v>III юн</v>
      </c>
      <c r="AD18" s="83"/>
      <c r="AE18" s="164">
        <f t="shared" si="4"/>
        <v>3</v>
      </c>
      <c r="AF18" s="62">
        <f>VLOOKUP($B18,СтартОсобиста!$B:$M,11,FALSE)</f>
        <v>2</v>
      </c>
    </row>
    <row r="19" spans="1:32" ht="15" customHeight="1" x14ac:dyDescent="0.25">
      <c r="A19" s="156">
        <v>9</v>
      </c>
      <c r="B19" s="46">
        <v>101</v>
      </c>
      <c r="C19" s="46" t="str">
        <f>VLOOKUP($B19,мандатка!$B:$I,2,FALSE)</f>
        <v>чол</v>
      </c>
      <c r="D19" s="157" t="str">
        <f>VLOOKUP($B19,мандатка!$B:$I,3,FALSE)</f>
        <v xml:space="preserve">Щербина Олексій </v>
      </c>
      <c r="E19" s="158">
        <f>VLOOKUP($B19,мандатка!$B:$I,5,FALSE)</f>
        <v>2005</v>
      </c>
      <c r="F19" s="48" t="str">
        <f>VLOOKUP($B19,мандатка!$B:$I,6,FALSE)</f>
        <v>І</v>
      </c>
      <c r="G19" s="46" t="str">
        <f>VLOOKUP($B19,мандатка!$B:$I,7,FALSE)</f>
        <v>« Освіторіум»</v>
      </c>
      <c r="H19" s="47" t="str">
        <f>VLOOKUP($B19,мандатка!$B:$I,8,FALSE)</f>
        <v>Дніпропетровська обл</v>
      </c>
      <c r="I19" s="159">
        <v>20</v>
      </c>
      <c r="J19" s="159">
        <v>40</v>
      </c>
      <c r="K19" s="159">
        <v>40</v>
      </c>
      <c r="L19" s="159">
        <v>40</v>
      </c>
      <c r="M19" s="159">
        <v>2</v>
      </c>
      <c r="N19" s="159">
        <v>1</v>
      </c>
      <c r="O19" s="159">
        <v>0</v>
      </c>
      <c r="P19" s="159">
        <v>18</v>
      </c>
      <c r="Q19" s="159"/>
      <c r="R19" s="159"/>
      <c r="S19" s="408"/>
      <c r="T19" s="408"/>
      <c r="U19" s="408"/>
      <c r="V19" s="409">
        <f t="shared" si="0"/>
        <v>161</v>
      </c>
      <c r="W19" s="160"/>
      <c r="X19" s="451">
        <v>2.7777777777777779E-3</v>
      </c>
      <c r="Y19" s="161"/>
      <c r="Z19" s="450">
        <f t="shared" si="1"/>
        <v>161</v>
      </c>
      <c r="AA19" s="162">
        <f t="shared" si="2"/>
        <v>2.7288135593220337</v>
      </c>
      <c r="AB19" s="159">
        <v>9</v>
      </c>
      <c r="AC19" s="163" t="str">
        <f t="shared" si="3"/>
        <v>III юн</v>
      </c>
      <c r="AD19" s="83"/>
      <c r="AE19" s="164">
        <f t="shared" si="4"/>
        <v>10</v>
      </c>
      <c r="AF19" s="62">
        <f>VLOOKUP($B19,СтартОсобиста!$B:$M,11,FALSE)</f>
        <v>1</v>
      </c>
    </row>
    <row r="20" spans="1:32" ht="15" customHeight="1" x14ac:dyDescent="0.25">
      <c r="A20" s="156">
        <v>10</v>
      </c>
      <c r="B20" s="48">
        <v>115</v>
      </c>
      <c r="C20" s="46" t="str">
        <f>VLOOKUP($B20,мандатка!$B:$I,2,FALSE)</f>
        <v>чол</v>
      </c>
      <c r="D20" s="157" t="str">
        <f>VLOOKUP($B20,мандатка!$B:$I,3,FALSE)</f>
        <v>Коровяковський Денис</v>
      </c>
      <c r="E20" s="158">
        <f>VLOOKUP($B20,мандатка!$B:$I,5,FALSE)</f>
        <v>2004</v>
      </c>
      <c r="F20" s="48" t="str">
        <f>VLOOKUP($B20,мандатка!$B:$I,6,FALSE)</f>
        <v>І юн</v>
      </c>
      <c r="G20" s="46" t="str">
        <f>VLOOKUP($B20,мандатка!$B:$I,7,FALSE)</f>
        <v>Вертикаль ЦДЮТ</v>
      </c>
      <c r="H20" s="47" t="str">
        <f>VLOOKUP($B20,мандатка!$B:$I,8,FALSE)</f>
        <v>Донецька обл</v>
      </c>
      <c r="I20" s="159">
        <v>0</v>
      </c>
      <c r="J20" s="159">
        <v>40</v>
      </c>
      <c r="K20" s="159">
        <v>20</v>
      </c>
      <c r="L20" s="159">
        <v>40</v>
      </c>
      <c r="M20" s="159">
        <v>20</v>
      </c>
      <c r="N20" s="159">
        <v>20</v>
      </c>
      <c r="O20" s="159">
        <v>20</v>
      </c>
      <c r="P20" s="159">
        <v>18</v>
      </c>
      <c r="Q20" s="159"/>
      <c r="R20" s="159"/>
      <c r="S20" s="308"/>
      <c r="T20" s="308"/>
      <c r="U20" s="308"/>
      <c r="V20" s="409">
        <f t="shared" si="0"/>
        <v>178</v>
      </c>
      <c r="W20" s="160"/>
      <c r="X20" s="451">
        <v>2.7777777777777779E-3</v>
      </c>
      <c r="Y20" s="161"/>
      <c r="Z20" s="450">
        <f t="shared" si="1"/>
        <v>178</v>
      </c>
      <c r="AA20" s="162">
        <f t="shared" si="2"/>
        <v>3.0169491525423728</v>
      </c>
      <c r="AB20" s="159">
        <v>10</v>
      </c>
      <c r="AC20" s="163" t="str">
        <f t="shared" si="3"/>
        <v>III юн</v>
      </c>
      <c r="AD20" s="83"/>
      <c r="AE20" s="164">
        <f t="shared" si="4"/>
        <v>1</v>
      </c>
      <c r="AF20" s="62">
        <f>VLOOKUP($B20,СтартОсобиста!$B:$M,11,FALSE)</f>
        <v>3</v>
      </c>
    </row>
    <row r="21" spans="1:32" ht="15" customHeight="1" x14ac:dyDescent="0.25">
      <c r="A21" s="156">
        <v>11</v>
      </c>
      <c r="B21" s="48">
        <v>121</v>
      </c>
      <c r="C21" s="46" t="str">
        <f>VLOOKUP($B21,мандатка!$B:$I,2,FALSE)</f>
        <v>чол</v>
      </c>
      <c r="D21" s="157" t="str">
        <f>VLOOKUP($B21,мандатка!$B:$I,3,FALSE)</f>
        <v>Шейгус Марк</v>
      </c>
      <c r="E21" s="158">
        <f>VLOOKUP($B21,мандатка!$B:$I,5,FALSE)</f>
        <v>2006</v>
      </c>
      <c r="F21" s="48" t="str">
        <f>VLOOKUP($B21,мандатка!$B:$I,6,FALSE)</f>
        <v>І юн</v>
      </c>
      <c r="G21" s="46" t="str">
        <f>VLOOKUP($B21,мандатка!$B:$I,7,FALSE)</f>
        <v>КЗ " Центр туризму" ЗОР</v>
      </c>
      <c r="H21" s="47" t="str">
        <f>VLOOKUP($B21,мандатка!$B:$I,8,FALSE)</f>
        <v>Запорізька обл</v>
      </c>
      <c r="I21" s="159">
        <v>0</v>
      </c>
      <c r="J21" s="159">
        <v>40</v>
      </c>
      <c r="K21" s="159">
        <v>20</v>
      </c>
      <c r="L21" s="159">
        <v>40</v>
      </c>
      <c r="M21" s="159">
        <v>20</v>
      </c>
      <c r="N21" s="159">
        <v>20</v>
      </c>
      <c r="O21" s="159">
        <v>20</v>
      </c>
      <c r="P21" s="159">
        <v>18</v>
      </c>
      <c r="Q21" s="159"/>
      <c r="R21" s="159"/>
      <c r="S21" s="308"/>
      <c r="T21" s="308"/>
      <c r="U21" s="308"/>
      <c r="V21" s="409">
        <f t="shared" si="0"/>
        <v>178</v>
      </c>
      <c r="W21" s="160"/>
      <c r="X21" s="451">
        <v>2.7777777777777779E-3</v>
      </c>
      <c r="Y21" s="161"/>
      <c r="Z21" s="450">
        <f t="shared" si="1"/>
        <v>178</v>
      </c>
      <c r="AA21" s="162">
        <f t="shared" si="2"/>
        <v>3.0169491525423728</v>
      </c>
      <c r="AB21" s="159">
        <v>10</v>
      </c>
      <c r="AC21" s="163" t="str">
        <f t="shared" si="3"/>
        <v>III юн</v>
      </c>
      <c r="AD21" s="83"/>
      <c r="AE21" s="164">
        <f t="shared" si="4"/>
        <v>1</v>
      </c>
      <c r="AF21" s="62">
        <f>VLOOKUP($B21,СтартОсобиста!$B:$M,11,FALSE)</f>
        <v>4</v>
      </c>
    </row>
    <row r="22" spans="1:32" ht="15" customHeight="1" x14ac:dyDescent="0.25">
      <c r="A22" s="156">
        <v>12</v>
      </c>
      <c r="B22" s="48">
        <v>126</v>
      </c>
      <c r="C22" s="46" t="str">
        <f>VLOOKUP($B22,мандатка!$B:$I,2,FALSE)</f>
        <v>чол</v>
      </c>
      <c r="D22" s="157" t="str">
        <f>VLOOKUP($B22,мандатка!$B:$I,3,FALSE)</f>
        <v>Гордієнко Артем</v>
      </c>
      <c r="E22" s="158">
        <f>VLOOKUP($B22,мандатка!$B:$I,5,FALSE)</f>
        <v>2004</v>
      </c>
      <c r="F22" s="48" t="str">
        <f>VLOOKUP($B22,мандатка!$B:$I,6,FALSE)</f>
        <v>ІІІ</v>
      </c>
      <c r="G22" s="46" t="str">
        <f>VLOOKUP($B22,мандатка!$B:$I,7,FALSE)</f>
        <v>КЗ " Центр туризму" ЗОР</v>
      </c>
      <c r="H22" s="47" t="str">
        <f>VLOOKUP($B22,мандатка!$B:$I,8,FALSE)</f>
        <v>Запорізька обл</v>
      </c>
      <c r="I22" s="159">
        <v>20</v>
      </c>
      <c r="J22" s="159">
        <v>40</v>
      </c>
      <c r="K22" s="159">
        <v>40</v>
      </c>
      <c r="L22" s="159">
        <v>40</v>
      </c>
      <c r="M22" s="159">
        <v>5</v>
      </c>
      <c r="N22" s="159">
        <v>1</v>
      </c>
      <c r="O22" s="159">
        <v>20</v>
      </c>
      <c r="P22" s="159">
        <v>18</v>
      </c>
      <c r="Q22" s="159"/>
      <c r="R22" s="159"/>
      <c r="S22" s="308"/>
      <c r="T22" s="308"/>
      <c r="U22" s="308"/>
      <c r="V22" s="409">
        <f t="shared" si="0"/>
        <v>184</v>
      </c>
      <c r="W22" s="160"/>
      <c r="X22" s="451">
        <v>2.7777777777777779E-3</v>
      </c>
      <c r="Y22" s="161"/>
      <c r="Z22" s="450">
        <f t="shared" si="1"/>
        <v>184</v>
      </c>
      <c r="AA22" s="162">
        <f t="shared" si="2"/>
        <v>3.1186440677966103</v>
      </c>
      <c r="AB22" s="159">
        <v>12</v>
      </c>
      <c r="AC22" s="163" t="str">
        <f t="shared" si="3"/>
        <v>III юн</v>
      </c>
      <c r="AD22" s="83"/>
      <c r="AE22" s="164">
        <f t="shared" ref="AE22:AE75" si="5">IF($F22="МС",100,IF($F22="КМС",30,IF($F22="І",10,IF($F22="ІІ",3,IF($F22="ІІІ",1,IF($F22="І юн",1,IF($F22="ІІ юн",0.3,IF($F22="ІІІ юн",0.1,0))))))))</f>
        <v>1</v>
      </c>
      <c r="AF22" s="62">
        <f>VLOOKUP($B22,СтартОсобиста!$B:$M,11,FALSE)</f>
        <v>1</v>
      </c>
    </row>
    <row r="23" spans="1:32" ht="15" hidden="1" customHeight="1" x14ac:dyDescent="0.25">
      <c r="A23" s="156">
        <v>13</v>
      </c>
      <c r="B23" s="48">
        <v>102</v>
      </c>
      <c r="C23" s="46" t="str">
        <f>VLOOKUP($B23,мандатка!$B:$I,2,FALSE)</f>
        <v>жін</v>
      </c>
      <c r="D23" s="157" t="str">
        <f>VLOOKUP($B23,мандатка!$B:$I,3,FALSE)</f>
        <v>Дядюра Єлизавета Особисто</v>
      </c>
      <c r="E23" s="158">
        <f>VLOOKUP($B23,мандатка!$B:$I,5,FALSE)</f>
        <v>2004</v>
      </c>
      <c r="F23" s="48" t="str">
        <f>VLOOKUP($B23,мандатка!$B:$I,6,FALSE)</f>
        <v>ІІ</v>
      </c>
      <c r="G23" s="46" t="str">
        <f>VLOOKUP($B23,мандатка!$B:$I,7,FALSE)</f>
        <v>« Освіторіум»</v>
      </c>
      <c r="H23" s="47" t="str">
        <f>VLOOKUP($B23,мандатка!$B:$I,8,FALSE)</f>
        <v>Дніпропетровська обл</v>
      </c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308"/>
      <c r="T23" s="308"/>
      <c r="U23" s="308"/>
      <c r="V23" s="409">
        <f t="shared" ref="V23:V74" si="6">SUM(I23:R23)-T23</f>
        <v>0</v>
      </c>
      <c r="W23" s="160"/>
      <c r="X23" s="451">
        <v>0</v>
      </c>
      <c r="Y23" s="161"/>
      <c r="Z23" s="450">
        <f t="shared" ref="Z23:Z74" si="7">SUM(I23:R23)-T23</f>
        <v>0</v>
      </c>
      <c r="AA23" s="162">
        <f t="shared" ref="AA23:AA74" si="8">Z23/$AE$8</f>
        <v>0</v>
      </c>
      <c r="AB23" s="159">
        <v>13</v>
      </c>
      <c r="AC23" s="163" t="str">
        <f t="shared" si="3"/>
        <v>КМСУ</v>
      </c>
      <c r="AD23" s="83"/>
      <c r="AE23" s="164">
        <f t="shared" si="5"/>
        <v>3</v>
      </c>
      <c r="AF23" s="62">
        <f>VLOOKUP($B23,СтартОсобиста!$B:$M,11,FALSE)</f>
        <v>5</v>
      </c>
    </row>
    <row r="24" spans="1:32" ht="15" hidden="1" customHeight="1" x14ac:dyDescent="0.25">
      <c r="A24" s="156">
        <v>14</v>
      </c>
      <c r="B24" s="48">
        <v>103</v>
      </c>
      <c r="C24" s="46" t="str">
        <f>VLOOKUP($B24,мандатка!$B:$I,2,FALSE)</f>
        <v>жін</v>
      </c>
      <c r="D24" s="157" t="str">
        <f>VLOOKUP($B24,мандатка!$B:$I,3,FALSE)</f>
        <v>Ємець Єлизавета</v>
      </c>
      <c r="E24" s="158">
        <f>VLOOKUP($B24,мандатка!$B:$I,5,FALSE)</f>
        <v>2005</v>
      </c>
      <c r="F24" s="48" t="str">
        <f>VLOOKUP($B24,мандатка!$B:$I,6,FALSE)</f>
        <v>ІІ</v>
      </c>
      <c r="G24" s="46" t="str">
        <f>VLOOKUP($B24,мандатка!$B:$I,7,FALSE)</f>
        <v>« Освіторіум»</v>
      </c>
      <c r="H24" s="47" t="str">
        <f>VLOOKUP($B24,мандатка!$B:$I,8,FALSE)</f>
        <v>Дніпропетровська обл</v>
      </c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308"/>
      <c r="T24" s="308"/>
      <c r="U24" s="308"/>
      <c r="V24" s="409">
        <f t="shared" si="6"/>
        <v>0</v>
      </c>
      <c r="W24" s="160"/>
      <c r="X24" s="451">
        <v>0</v>
      </c>
      <c r="Y24" s="161"/>
      <c r="Z24" s="450">
        <f t="shared" si="7"/>
        <v>0</v>
      </c>
      <c r="AA24" s="162">
        <f t="shared" si="8"/>
        <v>0</v>
      </c>
      <c r="AB24" s="159">
        <v>14</v>
      </c>
      <c r="AC24" s="163" t="str">
        <f t="shared" si="3"/>
        <v>КМСУ</v>
      </c>
      <c r="AD24" s="83"/>
      <c r="AE24" s="164">
        <f t="shared" si="5"/>
        <v>3</v>
      </c>
      <c r="AF24" s="62">
        <f>VLOOKUP($B24,СтартОсобиста!$B:$M,11,FALSE)</f>
        <v>6</v>
      </c>
    </row>
    <row r="25" spans="1:32" ht="15" hidden="1" customHeight="1" x14ac:dyDescent="0.25">
      <c r="A25" s="156">
        <v>15</v>
      </c>
      <c r="B25" s="48">
        <v>105</v>
      </c>
      <c r="C25" s="46" t="str">
        <f>VLOOKUP($B25,мандатка!$B:$I,2,FALSE)</f>
        <v>жін</v>
      </c>
      <c r="D25" s="157" t="str">
        <f>VLOOKUP($B25,мандатка!$B:$I,3,FALSE)</f>
        <v>Зібірова Олександра</v>
      </c>
      <c r="E25" s="158">
        <f>VLOOKUP($B25,мандатка!$B:$I,5,FALSE)</f>
        <v>2005</v>
      </c>
      <c r="F25" s="48" t="str">
        <f>VLOOKUP($B25,мандатка!$B:$I,6,FALSE)</f>
        <v>ІІ</v>
      </c>
      <c r="G25" s="46" t="str">
        <f>VLOOKUP($B25,мандатка!$B:$I,7,FALSE)</f>
        <v>« Освіторіум»</v>
      </c>
      <c r="H25" s="47" t="str">
        <f>VLOOKUP($B25,мандатка!$B:$I,8,FALSE)</f>
        <v>Дніпропетровська обл</v>
      </c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308"/>
      <c r="T25" s="308"/>
      <c r="U25" s="308"/>
      <c r="V25" s="409">
        <f t="shared" si="6"/>
        <v>0</v>
      </c>
      <c r="W25" s="160"/>
      <c r="X25" s="451">
        <v>0</v>
      </c>
      <c r="Y25" s="161"/>
      <c r="Z25" s="450">
        <f t="shared" si="7"/>
        <v>0</v>
      </c>
      <c r="AA25" s="162">
        <f t="shared" si="8"/>
        <v>0</v>
      </c>
      <c r="AB25" s="159">
        <v>15</v>
      </c>
      <c r="AC25" s="163" t="str">
        <f t="shared" si="3"/>
        <v>КМСУ</v>
      </c>
      <c r="AD25" s="83"/>
      <c r="AE25" s="164">
        <f t="shared" si="5"/>
        <v>3</v>
      </c>
      <c r="AF25" s="62">
        <f>VLOOKUP($B25,СтартОсобиста!$B:$M,11,FALSE)</f>
        <v>7</v>
      </c>
    </row>
    <row r="26" spans="1:32" ht="15" hidden="1" customHeight="1" x14ac:dyDescent="0.25">
      <c r="A26" s="156">
        <v>16</v>
      </c>
      <c r="B26" s="48">
        <v>112</v>
      </c>
      <c r="C26" s="46" t="str">
        <f>VLOOKUP($B26,мандатка!$B:$I,2,FALSE)</f>
        <v>жін</v>
      </c>
      <c r="D26" s="157" t="str">
        <f>VLOOKUP($B26,мандатка!$B:$I,3,FALSE)</f>
        <v>Штейнерт Дар'я</v>
      </c>
      <c r="E26" s="158">
        <f>VLOOKUP($B26,мандатка!$B:$I,5,FALSE)</f>
        <v>2004</v>
      </c>
      <c r="F26" s="48" t="str">
        <f>VLOOKUP($B26,мандатка!$B:$I,6,FALSE)</f>
        <v>ІІ</v>
      </c>
      <c r="G26" s="46" t="str">
        <f>VLOOKUP($B26,мандатка!$B:$I,7,FALSE)</f>
        <v>Вертикаль ЦДЮТ</v>
      </c>
      <c r="H26" s="47" t="str">
        <f>VLOOKUP($B26,мандатка!$B:$I,8,FALSE)</f>
        <v>Донецька обл</v>
      </c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308"/>
      <c r="T26" s="308"/>
      <c r="U26" s="308"/>
      <c r="V26" s="409">
        <f t="shared" si="6"/>
        <v>0</v>
      </c>
      <c r="W26" s="160"/>
      <c r="X26" s="451">
        <v>0</v>
      </c>
      <c r="Y26" s="161"/>
      <c r="Z26" s="450">
        <f t="shared" si="7"/>
        <v>0</v>
      </c>
      <c r="AA26" s="162">
        <f t="shared" si="8"/>
        <v>0</v>
      </c>
      <c r="AB26" s="159">
        <v>16</v>
      </c>
      <c r="AC26" s="163" t="str">
        <f t="shared" si="3"/>
        <v>КМСУ</v>
      </c>
      <c r="AD26" s="83"/>
      <c r="AE26" s="164">
        <f t="shared" si="5"/>
        <v>3</v>
      </c>
      <c r="AF26" s="62">
        <f>VLOOKUP($B26,СтартОсобиста!$B:$M,11,FALSE)</f>
        <v>5</v>
      </c>
    </row>
    <row r="27" spans="1:32" ht="15" hidden="1" customHeight="1" x14ac:dyDescent="0.25">
      <c r="A27" s="156">
        <v>17</v>
      </c>
      <c r="B27" s="48">
        <v>116</v>
      </c>
      <c r="C27" s="46" t="str">
        <f>VLOOKUP($B27,мандатка!$B:$I,2,FALSE)</f>
        <v>жін</v>
      </c>
      <c r="D27" s="157" t="str">
        <f>VLOOKUP($B27,мандатка!$B:$I,3,FALSE)</f>
        <v>Тютюник Олександра</v>
      </c>
      <c r="E27" s="158">
        <f>VLOOKUP($B27,мандатка!$B:$I,5,FALSE)</f>
        <v>2005</v>
      </c>
      <c r="F27" s="48" t="str">
        <f>VLOOKUP($B27,мандатка!$B:$I,6,FALSE)</f>
        <v>ІІ юн</v>
      </c>
      <c r="G27" s="46" t="str">
        <f>VLOOKUP($B27,мандатка!$B:$I,7,FALSE)</f>
        <v>Вертикаль ЦДЮТ</v>
      </c>
      <c r="H27" s="47" t="str">
        <f>VLOOKUP($B27,мандатка!$B:$I,8,FALSE)</f>
        <v>Донецька обл</v>
      </c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308"/>
      <c r="T27" s="308"/>
      <c r="U27" s="308"/>
      <c r="V27" s="409">
        <f t="shared" si="6"/>
        <v>0</v>
      </c>
      <c r="W27" s="160"/>
      <c r="X27" s="451">
        <v>0</v>
      </c>
      <c r="Y27" s="161"/>
      <c r="Z27" s="450">
        <f t="shared" si="7"/>
        <v>0</v>
      </c>
      <c r="AA27" s="162">
        <f t="shared" si="8"/>
        <v>0</v>
      </c>
      <c r="AB27" s="159">
        <v>17</v>
      </c>
      <c r="AC27" s="163" t="str">
        <f t="shared" si="3"/>
        <v>КМСУ</v>
      </c>
      <c r="AD27" s="83"/>
      <c r="AE27" s="164">
        <f t="shared" si="5"/>
        <v>0.3</v>
      </c>
      <c r="AF27" s="62">
        <f>VLOOKUP($B27,СтартОсобиста!$B:$M,11,FALSE)</f>
        <v>6</v>
      </c>
    </row>
    <row r="28" spans="1:32" ht="15" hidden="1" customHeight="1" x14ac:dyDescent="0.25">
      <c r="A28" s="156">
        <v>18</v>
      </c>
      <c r="B28" s="48">
        <v>123</v>
      </c>
      <c r="C28" s="46" t="str">
        <f>VLOOKUP($B28,мандатка!$B:$I,2,FALSE)</f>
        <v>жін</v>
      </c>
      <c r="D28" s="157" t="str">
        <f>VLOOKUP($B28,мандатка!$B:$I,3,FALSE)</f>
        <v>Влезька Аріна</v>
      </c>
      <c r="E28" s="158">
        <f>VLOOKUP($B28,мандатка!$B:$I,5,FALSE)</f>
        <v>2006</v>
      </c>
      <c r="F28" s="48" t="str">
        <f>VLOOKUP($B28,мандатка!$B:$I,6,FALSE)</f>
        <v>І юн</v>
      </c>
      <c r="G28" s="46" t="str">
        <f>VLOOKUP($B28,мандатка!$B:$I,7,FALSE)</f>
        <v>КЗ " Центр туризму" ЗОР</v>
      </c>
      <c r="H28" s="47" t="str">
        <f>VLOOKUP($B28,мандатка!$B:$I,8,FALSE)</f>
        <v>Запорізька обл</v>
      </c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308"/>
      <c r="T28" s="308"/>
      <c r="U28" s="308"/>
      <c r="V28" s="409">
        <f t="shared" si="6"/>
        <v>0</v>
      </c>
      <c r="W28" s="160"/>
      <c r="X28" s="451">
        <v>0</v>
      </c>
      <c r="Y28" s="161"/>
      <c r="Z28" s="450">
        <f t="shared" si="7"/>
        <v>0</v>
      </c>
      <c r="AA28" s="162">
        <f t="shared" si="8"/>
        <v>0</v>
      </c>
      <c r="AB28" s="159">
        <v>18</v>
      </c>
      <c r="AC28" s="163" t="str">
        <f t="shared" si="3"/>
        <v>КМСУ</v>
      </c>
      <c r="AD28" s="83"/>
      <c r="AE28" s="164">
        <f t="shared" si="5"/>
        <v>1</v>
      </c>
      <c r="AF28" s="62">
        <f>VLOOKUP($B28,СтартОсобиста!$B:$M,11,FALSE)</f>
        <v>5</v>
      </c>
    </row>
    <row r="29" spans="1:32" ht="15" hidden="1" customHeight="1" x14ac:dyDescent="0.25">
      <c r="A29" s="156">
        <v>19</v>
      </c>
      <c r="B29" s="48">
        <v>124</v>
      </c>
      <c r="C29" s="46" t="str">
        <f>VLOOKUP($B29,мандатка!$B:$I,2,FALSE)</f>
        <v>жін</v>
      </c>
      <c r="D29" s="157" t="str">
        <f>VLOOKUP($B29,мандатка!$B:$I,3,FALSE)</f>
        <v>Доля Анастасія</v>
      </c>
      <c r="E29" s="158">
        <f>VLOOKUP($B29,мандатка!$B:$I,5,FALSE)</f>
        <v>2006</v>
      </c>
      <c r="F29" s="48" t="str">
        <f>VLOOKUP($B29,мандатка!$B:$I,6,FALSE)</f>
        <v>І юн</v>
      </c>
      <c r="G29" s="46" t="str">
        <f>VLOOKUP($B29,мандатка!$B:$I,7,FALSE)</f>
        <v>КЗ " Центр туризму" ЗОР</v>
      </c>
      <c r="H29" s="47" t="str">
        <f>VLOOKUP($B29,мандатка!$B:$I,8,FALSE)</f>
        <v>Запорізька обл</v>
      </c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308"/>
      <c r="T29" s="308"/>
      <c r="U29" s="308"/>
      <c r="V29" s="409">
        <f t="shared" si="6"/>
        <v>0</v>
      </c>
      <c r="W29" s="160"/>
      <c r="X29" s="451">
        <v>0</v>
      </c>
      <c r="Y29" s="161"/>
      <c r="Z29" s="450">
        <f t="shared" si="7"/>
        <v>0</v>
      </c>
      <c r="AA29" s="162">
        <f t="shared" si="8"/>
        <v>0</v>
      </c>
      <c r="AB29" s="159">
        <v>19</v>
      </c>
      <c r="AC29" s="163" t="str">
        <f t="shared" si="3"/>
        <v>КМСУ</v>
      </c>
      <c r="AD29" s="83"/>
      <c r="AE29" s="164">
        <f t="shared" si="5"/>
        <v>1</v>
      </c>
      <c r="AF29" s="62">
        <f>VLOOKUP($B29,СтартОсобиста!$B:$M,11,FALSE)</f>
        <v>6</v>
      </c>
    </row>
    <row r="30" spans="1:32" ht="15" hidden="1" customHeight="1" x14ac:dyDescent="0.25">
      <c r="A30" s="156">
        <v>20</v>
      </c>
      <c r="B30" s="48">
        <v>108</v>
      </c>
      <c r="C30" s="46" t="e">
        <f>VLOOKUP($B30,мандатка!$B:$I,2,FALSE)</f>
        <v>#N/A</v>
      </c>
      <c r="D30" s="157" t="e">
        <f>VLOOKUP($B30,мандатка!$B:$I,3,FALSE)</f>
        <v>#N/A</v>
      </c>
      <c r="E30" s="158" t="e">
        <f>VLOOKUP($B30,мандатка!$B:$I,5,FALSE)</f>
        <v>#N/A</v>
      </c>
      <c r="F30" s="48" t="e">
        <f>VLOOKUP($B30,мандатка!$B:$I,6,FALSE)</f>
        <v>#N/A</v>
      </c>
      <c r="G30" s="46" t="e">
        <f>VLOOKUP($B30,мандатка!$B:$I,7,FALSE)</f>
        <v>#N/A</v>
      </c>
      <c r="H30" s="47" t="e">
        <f>VLOOKUP($B30,мандатка!$B:$I,8,FALSE)</f>
        <v>#N/A</v>
      </c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308"/>
      <c r="T30" s="308"/>
      <c r="U30" s="308"/>
      <c r="V30" s="409">
        <f t="shared" si="6"/>
        <v>0</v>
      </c>
      <c r="W30" s="160"/>
      <c r="X30" s="451">
        <v>0</v>
      </c>
      <c r="Y30" s="161"/>
      <c r="Z30" s="450">
        <f t="shared" si="7"/>
        <v>0</v>
      </c>
      <c r="AA30" s="162">
        <f t="shared" si="8"/>
        <v>0</v>
      </c>
      <c r="AB30" s="159">
        <v>20</v>
      </c>
      <c r="AC30" s="163" t="str">
        <f t="shared" si="3"/>
        <v>КМСУ</v>
      </c>
      <c r="AD30" s="83"/>
      <c r="AE30" s="164" t="e">
        <f t="shared" si="5"/>
        <v>#N/A</v>
      </c>
      <c r="AF30" s="62" t="e">
        <f>VLOOKUP($B30,СтартОсобиста!$B:$M,11,FALSE)</f>
        <v>#N/A</v>
      </c>
    </row>
    <row r="31" spans="1:32" ht="15" hidden="1" customHeight="1" x14ac:dyDescent="0.25">
      <c r="A31" s="156">
        <v>21</v>
      </c>
      <c r="B31" s="48">
        <v>117</v>
      </c>
      <c r="C31" s="46" t="e">
        <f>VLOOKUP($B31,мандатка!$B:$I,2,FALSE)</f>
        <v>#N/A</v>
      </c>
      <c r="D31" s="157" t="e">
        <f>VLOOKUP($B31,мандатка!$B:$I,3,FALSE)</f>
        <v>#N/A</v>
      </c>
      <c r="E31" s="158" t="e">
        <f>VLOOKUP($B31,мандатка!$B:$I,5,FALSE)</f>
        <v>#N/A</v>
      </c>
      <c r="F31" s="48" t="e">
        <f>VLOOKUP($B31,мандатка!$B:$I,6,FALSE)</f>
        <v>#N/A</v>
      </c>
      <c r="G31" s="46" t="e">
        <f>VLOOKUP($B31,мандатка!$B:$I,7,FALSE)</f>
        <v>#N/A</v>
      </c>
      <c r="H31" s="47" t="e">
        <f>VLOOKUP($B31,мандатка!$B:$I,8,FALSE)</f>
        <v>#N/A</v>
      </c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308"/>
      <c r="T31" s="308"/>
      <c r="U31" s="308"/>
      <c r="V31" s="409">
        <f t="shared" si="6"/>
        <v>0</v>
      </c>
      <c r="W31" s="160"/>
      <c r="X31" s="451">
        <v>0</v>
      </c>
      <c r="Y31" s="161"/>
      <c r="Z31" s="450">
        <f t="shared" si="7"/>
        <v>0</v>
      </c>
      <c r="AA31" s="162">
        <f t="shared" si="8"/>
        <v>0</v>
      </c>
      <c r="AB31" s="159">
        <v>21</v>
      </c>
      <c r="AC31" s="163" t="str">
        <f t="shared" si="3"/>
        <v>КМСУ</v>
      </c>
      <c r="AD31" s="83"/>
      <c r="AE31" s="164" t="e">
        <f t="shared" si="5"/>
        <v>#N/A</v>
      </c>
      <c r="AF31" s="62" t="e">
        <f>VLOOKUP($B31,СтартОсобиста!$B:$M,11,FALSE)</f>
        <v>#N/A</v>
      </c>
    </row>
    <row r="32" spans="1:32" ht="15" hidden="1" customHeight="1" x14ac:dyDescent="0.25">
      <c r="A32" s="156">
        <v>22</v>
      </c>
      <c r="B32" s="48">
        <v>118</v>
      </c>
      <c r="C32" s="46" t="e">
        <f>VLOOKUP($B32,мандатка!$B:$I,2,FALSE)</f>
        <v>#N/A</v>
      </c>
      <c r="D32" s="157" t="e">
        <f>VLOOKUP($B32,мандатка!$B:$I,3,FALSE)</f>
        <v>#N/A</v>
      </c>
      <c r="E32" s="158" t="e">
        <f>VLOOKUP($B32,мандатка!$B:$I,5,FALSE)</f>
        <v>#N/A</v>
      </c>
      <c r="F32" s="48" t="e">
        <f>VLOOKUP($B32,мандатка!$B:$I,6,FALSE)</f>
        <v>#N/A</v>
      </c>
      <c r="G32" s="46" t="e">
        <f>VLOOKUP($B32,мандатка!$B:$I,7,FALSE)</f>
        <v>#N/A</v>
      </c>
      <c r="H32" s="47" t="e">
        <f>VLOOKUP($B32,мандатка!$B:$I,8,FALSE)</f>
        <v>#N/A</v>
      </c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308"/>
      <c r="T32" s="308"/>
      <c r="U32" s="308"/>
      <c r="V32" s="409">
        <f t="shared" si="6"/>
        <v>0</v>
      </c>
      <c r="W32" s="160"/>
      <c r="X32" s="451">
        <v>0</v>
      </c>
      <c r="Y32" s="161"/>
      <c r="Z32" s="450">
        <f t="shared" si="7"/>
        <v>0</v>
      </c>
      <c r="AA32" s="162">
        <f t="shared" si="8"/>
        <v>0</v>
      </c>
      <c r="AB32" s="159">
        <v>22</v>
      </c>
      <c r="AC32" s="163" t="str">
        <f t="shared" si="3"/>
        <v>КМСУ</v>
      </c>
      <c r="AD32" s="83"/>
      <c r="AE32" s="164" t="e">
        <f t="shared" si="5"/>
        <v>#N/A</v>
      </c>
      <c r="AF32" s="62" t="e">
        <f>VLOOKUP($B32,СтартОсобиста!$B:$M,11,FALSE)</f>
        <v>#N/A</v>
      </c>
    </row>
    <row r="33" spans="1:32" ht="15" hidden="1" customHeight="1" x14ac:dyDescent="0.25">
      <c r="A33" s="156">
        <v>23</v>
      </c>
      <c r="B33" s="48">
        <v>127</v>
      </c>
      <c r="C33" s="46" t="e">
        <f>VLOOKUP($B33,мандатка!$B:$I,2,FALSE)</f>
        <v>#N/A</v>
      </c>
      <c r="D33" s="157" t="e">
        <f>VLOOKUP($B33,мандатка!$B:$I,3,FALSE)</f>
        <v>#N/A</v>
      </c>
      <c r="E33" s="158" t="e">
        <f>VLOOKUP($B33,мандатка!$B:$I,5,FALSE)</f>
        <v>#N/A</v>
      </c>
      <c r="F33" s="48" t="e">
        <f>VLOOKUP($B33,мандатка!$B:$I,6,FALSE)</f>
        <v>#N/A</v>
      </c>
      <c r="G33" s="46" t="e">
        <f>VLOOKUP($B33,мандатка!$B:$I,7,FALSE)</f>
        <v>#N/A</v>
      </c>
      <c r="H33" s="47" t="e">
        <f>VLOOKUP($B33,мандатка!$B:$I,8,FALSE)</f>
        <v>#N/A</v>
      </c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308"/>
      <c r="T33" s="308"/>
      <c r="U33" s="308"/>
      <c r="V33" s="409">
        <f t="shared" si="6"/>
        <v>0</v>
      </c>
      <c r="W33" s="160"/>
      <c r="X33" s="451">
        <v>0</v>
      </c>
      <c r="Y33" s="161"/>
      <c r="Z33" s="450">
        <f t="shared" si="7"/>
        <v>0</v>
      </c>
      <c r="AA33" s="162">
        <f t="shared" si="8"/>
        <v>0</v>
      </c>
      <c r="AB33" s="159">
        <v>23</v>
      </c>
      <c r="AC33" s="163" t="str">
        <f t="shared" si="3"/>
        <v>КМСУ</v>
      </c>
      <c r="AD33" s="83"/>
      <c r="AE33" s="164" t="e">
        <f t="shared" si="5"/>
        <v>#N/A</v>
      </c>
      <c r="AF33" s="62" t="e">
        <f>VLOOKUP($B33,СтартОсобиста!$B:$M,11,FALSE)</f>
        <v>#N/A</v>
      </c>
    </row>
    <row r="34" spans="1:32" ht="15" hidden="1" customHeight="1" x14ac:dyDescent="0.25">
      <c r="A34" s="156">
        <v>24</v>
      </c>
      <c r="B34" s="48">
        <v>128</v>
      </c>
      <c r="C34" s="46" t="e">
        <f>VLOOKUP($B34,мандатка!$B:$I,2,FALSE)</f>
        <v>#N/A</v>
      </c>
      <c r="D34" s="157" t="e">
        <f>VLOOKUP($B34,мандатка!$B:$I,3,FALSE)</f>
        <v>#N/A</v>
      </c>
      <c r="E34" s="158" t="e">
        <f>VLOOKUP($B34,мандатка!$B:$I,5,FALSE)</f>
        <v>#N/A</v>
      </c>
      <c r="F34" s="48" t="e">
        <f>VLOOKUP($B34,мандатка!$B:$I,6,FALSE)</f>
        <v>#N/A</v>
      </c>
      <c r="G34" s="46" t="e">
        <f>VLOOKUP($B34,мандатка!$B:$I,7,FALSE)</f>
        <v>#N/A</v>
      </c>
      <c r="H34" s="47" t="e">
        <f>VLOOKUP($B34,мандатка!$B:$I,8,FALSE)</f>
        <v>#N/A</v>
      </c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308"/>
      <c r="T34" s="308"/>
      <c r="U34" s="308"/>
      <c r="V34" s="409">
        <f t="shared" si="6"/>
        <v>0</v>
      </c>
      <c r="W34" s="160"/>
      <c r="X34" s="451">
        <v>0</v>
      </c>
      <c r="Y34" s="161"/>
      <c r="Z34" s="450">
        <f t="shared" si="7"/>
        <v>0</v>
      </c>
      <c r="AA34" s="162">
        <f t="shared" si="8"/>
        <v>0</v>
      </c>
      <c r="AB34" s="159">
        <v>24</v>
      </c>
      <c r="AC34" s="163" t="str">
        <f t="shared" si="3"/>
        <v>КМСУ</v>
      </c>
      <c r="AD34" s="83"/>
      <c r="AE34" s="164" t="e">
        <f t="shared" si="5"/>
        <v>#N/A</v>
      </c>
      <c r="AF34" s="62" t="e">
        <f>VLOOKUP($B34,СтартОсобиста!$B:$M,11,FALSE)</f>
        <v>#N/A</v>
      </c>
    </row>
    <row r="35" spans="1:32" ht="15" hidden="1" customHeight="1" x14ac:dyDescent="0.25">
      <c r="A35" s="156">
        <v>25</v>
      </c>
      <c r="B35" s="48">
        <v>131</v>
      </c>
      <c r="C35" s="46" t="e">
        <f>VLOOKUP($B35,мандатка!$B:$I,2,FALSE)</f>
        <v>#N/A</v>
      </c>
      <c r="D35" s="157" t="e">
        <f>VLOOKUP($B35,мандатка!$B:$I,3,FALSE)</f>
        <v>#N/A</v>
      </c>
      <c r="E35" s="158" t="e">
        <f>VLOOKUP($B35,мандатка!$B:$I,5,FALSE)</f>
        <v>#N/A</v>
      </c>
      <c r="F35" s="48" t="e">
        <f>VLOOKUP($B35,мандатка!$B:$I,6,FALSE)</f>
        <v>#N/A</v>
      </c>
      <c r="G35" s="46" t="e">
        <f>VLOOKUP($B35,мандатка!$B:$I,7,FALSE)</f>
        <v>#N/A</v>
      </c>
      <c r="H35" s="47" t="e">
        <f>VLOOKUP($B35,мандатка!$B:$I,8,FALSE)</f>
        <v>#N/A</v>
      </c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308"/>
      <c r="T35" s="308"/>
      <c r="U35" s="308"/>
      <c r="V35" s="409">
        <f t="shared" si="6"/>
        <v>0</v>
      </c>
      <c r="W35" s="160"/>
      <c r="X35" s="451">
        <v>0</v>
      </c>
      <c r="Y35" s="161"/>
      <c r="Z35" s="450">
        <f t="shared" si="7"/>
        <v>0</v>
      </c>
      <c r="AA35" s="162">
        <f t="shared" si="8"/>
        <v>0</v>
      </c>
      <c r="AB35" s="159">
        <v>25</v>
      </c>
      <c r="AC35" s="163" t="str">
        <f t="shared" si="3"/>
        <v>КМСУ</v>
      </c>
      <c r="AD35" s="83"/>
      <c r="AE35" s="164" t="e">
        <f t="shared" si="5"/>
        <v>#N/A</v>
      </c>
      <c r="AF35" s="62" t="e">
        <f>VLOOKUP($B35,СтартОсобиста!$B:$M,11,FALSE)</f>
        <v>#N/A</v>
      </c>
    </row>
    <row r="36" spans="1:32" ht="15" hidden="1" customHeight="1" x14ac:dyDescent="0.25">
      <c r="A36" s="156">
        <v>26</v>
      </c>
      <c r="B36" s="48">
        <v>132</v>
      </c>
      <c r="C36" s="46" t="e">
        <f>VLOOKUP($B36,мандатка!$B:$I,2,FALSE)</f>
        <v>#N/A</v>
      </c>
      <c r="D36" s="157" t="e">
        <f>VLOOKUP($B36,мандатка!$B:$I,3,FALSE)</f>
        <v>#N/A</v>
      </c>
      <c r="E36" s="158" t="e">
        <f>VLOOKUP($B36,мандатка!$B:$I,5,FALSE)</f>
        <v>#N/A</v>
      </c>
      <c r="F36" s="48" t="e">
        <f>VLOOKUP($B36,мандатка!$B:$I,6,FALSE)</f>
        <v>#N/A</v>
      </c>
      <c r="G36" s="46" t="e">
        <f>VLOOKUP($B36,мандатка!$B:$I,7,FALSE)</f>
        <v>#N/A</v>
      </c>
      <c r="H36" s="47" t="e">
        <f>VLOOKUP($B36,мандатка!$B:$I,8,FALSE)</f>
        <v>#N/A</v>
      </c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308"/>
      <c r="T36" s="308"/>
      <c r="U36" s="308"/>
      <c r="V36" s="409">
        <f t="shared" si="6"/>
        <v>0</v>
      </c>
      <c r="W36" s="160"/>
      <c r="X36" s="451">
        <v>0</v>
      </c>
      <c r="Y36" s="161"/>
      <c r="Z36" s="450">
        <f t="shared" si="7"/>
        <v>0</v>
      </c>
      <c r="AA36" s="162">
        <f t="shared" si="8"/>
        <v>0</v>
      </c>
      <c r="AB36" s="159">
        <v>26</v>
      </c>
      <c r="AC36" s="163" t="str">
        <f t="shared" si="3"/>
        <v>КМСУ</v>
      </c>
      <c r="AD36" s="83"/>
      <c r="AE36" s="164" t="e">
        <f t="shared" si="5"/>
        <v>#N/A</v>
      </c>
      <c r="AF36" s="62" t="e">
        <f>VLOOKUP($B36,СтартОсобиста!$B:$M,11,FALSE)</f>
        <v>#N/A</v>
      </c>
    </row>
    <row r="37" spans="1:32" ht="15" hidden="1" customHeight="1" x14ac:dyDescent="0.25">
      <c r="A37" s="156">
        <v>27</v>
      </c>
      <c r="B37" s="48">
        <v>133</v>
      </c>
      <c r="C37" s="46" t="e">
        <f>VLOOKUP($B37,мандатка!$B:$I,2,FALSE)</f>
        <v>#N/A</v>
      </c>
      <c r="D37" s="157" t="e">
        <f>VLOOKUP($B37,мандатка!$B:$I,3,FALSE)</f>
        <v>#N/A</v>
      </c>
      <c r="E37" s="158" t="e">
        <f>VLOOKUP($B37,мандатка!$B:$I,5,FALSE)</f>
        <v>#N/A</v>
      </c>
      <c r="F37" s="48" t="e">
        <f>VLOOKUP($B37,мандатка!$B:$I,6,FALSE)</f>
        <v>#N/A</v>
      </c>
      <c r="G37" s="46" t="e">
        <f>VLOOKUP($B37,мандатка!$B:$I,7,FALSE)</f>
        <v>#N/A</v>
      </c>
      <c r="H37" s="47" t="e">
        <f>VLOOKUP($B37,мандатка!$B:$I,8,FALSE)</f>
        <v>#N/A</v>
      </c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308"/>
      <c r="T37" s="308"/>
      <c r="U37" s="308"/>
      <c r="V37" s="409">
        <f t="shared" si="6"/>
        <v>0</v>
      </c>
      <c r="W37" s="160"/>
      <c r="X37" s="451">
        <v>0</v>
      </c>
      <c r="Y37" s="161"/>
      <c r="Z37" s="450">
        <f t="shared" si="7"/>
        <v>0</v>
      </c>
      <c r="AA37" s="162">
        <f t="shared" si="8"/>
        <v>0</v>
      </c>
      <c r="AB37" s="159">
        <v>27</v>
      </c>
      <c r="AC37" s="163" t="str">
        <f t="shared" si="3"/>
        <v>КМСУ</v>
      </c>
      <c r="AD37" s="83"/>
      <c r="AE37" s="164" t="e">
        <f t="shared" si="5"/>
        <v>#N/A</v>
      </c>
      <c r="AF37" s="62" t="e">
        <f>VLOOKUP($B37,СтартОсобиста!$B:$M,11,FALSE)</f>
        <v>#N/A</v>
      </c>
    </row>
    <row r="38" spans="1:32" ht="15" hidden="1" customHeight="1" x14ac:dyDescent="0.25">
      <c r="A38" s="156">
        <v>28</v>
      </c>
      <c r="B38" s="48">
        <v>134</v>
      </c>
      <c r="C38" s="46" t="e">
        <f>VLOOKUP($B38,мандатка!$B:$I,2,FALSE)</f>
        <v>#N/A</v>
      </c>
      <c r="D38" s="157" t="e">
        <f>VLOOKUP($B38,мандатка!$B:$I,3,FALSE)</f>
        <v>#N/A</v>
      </c>
      <c r="E38" s="158" t="e">
        <f>VLOOKUP($B38,мандатка!$B:$I,5,FALSE)</f>
        <v>#N/A</v>
      </c>
      <c r="F38" s="48" t="e">
        <f>VLOOKUP($B38,мандатка!$B:$I,6,FALSE)</f>
        <v>#N/A</v>
      </c>
      <c r="G38" s="46" t="e">
        <f>VLOOKUP($B38,мандатка!$B:$I,7,FALSE)</f>
        <v>#N/A</v>
      </c>
      <c r="H38" s="47" t="e">
        <f>VLOOKUP($B38,мандатка!$B:$I,8,FALSE)</f>
        <v>#N/A</v>
      </c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308"/>
      <c r="T38" s="308"/>
      <c r="U38" s="308"/>
      <c r="V38" s="409">
        <f t="shared" si="6"/>
        <v>0</v>
      </c>
      <c r="W38" s="160"/>
      <c r="X38" s="451">
        <v>0</v>
      </c>
      <c r="Y38" s="161"/>
      <c r="Z38" s="450">
        <f t="shared" si="7"/>
        <v>0</v>
      </c>
      <c r="AA38" s="162">
        <f t="shared" si="8"/>
        <v>0</v>
      </c>
      <c r="AB38" s="159">
        <v>28</v>
      </c>
      <c r="AC38" s="163" t="str">
        <f t="shared" si="3"/>
        <v>КМСУ</v>
      </c>
      <c r="AD38" s="83"/>
      <c r="AE38" s="164" t="e">
        <f t="shared" si="5"/>
        <v>#N/A</v>
      </c>
      <c r="AF38" s="62" t="e">
        <f>VLOOKUP($B38,СтартОсобиста!$B:$M,11,FALSE)</f>
        <v>#N/A</v>
      </c>
    </row>
    <row r="39" spans="1:32" ht="15" hidden="1" customHeight="1" x14ac:dyDescent="0.25">
      <c r="A39" s="156">
        <v>29</v>
      </c>
      <c r="B39" s="48">
        <v>135</v>
      </c>
      <c r="C39" s="46" t="e">
        <f>VLOOKUP($B39,мандатка!$B:$I,2,FALSE)</f>
        <v>#N/A</v>
      </c>
      <c r="D39" s="157" t="e">
        <f>VLOOKUP($B39,мандатка!$B:$I,3,FALSE)</f>
        <v>#N/A</v>
      </c>
      <c r="E39" s="158" t="e">
        <f>VLOOKUP($B39,мандатка!$B:$I,5,FALSE)</f>
        <v>#N/A</v>
      </c>
      <c r="F39" s="48" t="e">
        <f>VLOOKUP($B39,мандатка!$B:$I,6,FALSE)</f>
        <v>#N/A</v>
      </c>
      <c r="G39" s="46" t="e">
        <f>VLOOKUP($B39,мандатка!$B:$I,7,FALSE)</f>
        <v>#N/A</v>
      </c>
      <c r="H39" s="47" t="e">
        <f>VLOOKUP($B39,мандатка!$B:$I,8,FALSE)</f>
        <v>#N/A</v>
      </c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308"/>
      <c r="T39" s="308"/>
      <c r="U39" s="308"/>
      <c r="V39" s="409">
        <f t="shared" si="6"/>
        <v>0</v>
      </c>
      <c r="W39" s="160"/>
      <c r="X39" s="451">
        <v>0</v>
      </c>
      <c r="Y39" s="161"/>
      <c r="Z39" s="450">
        <f t="shared" si="7"/>
        <v>0</v>
      </c>
      <c r="AA39" s="162">
        <f t="shared" si="8"/>
        <v>0</v>
      </c>
      <c r="AB39" s="159">
        <v>29</v>
      </c>
      <c r="AC39" s="163" t="str">
        <f t="shared" si="3"/>
        <v>КМСУ</v>
      </c>
      <c r="AD39" s="83"/>
      <c r="AE39" s="164" t="e">
        <f t="shared" si="5"/>
        <v>#N/A</v>
      </c>
      <c r="AF39" s="62" t="e">
        <f>VLOOKUP($B39,СтартОсобиста!$B:$M,11,FALSE)</f>
        <v>#N/A</v>
      </c>
    </row>
    <row r="40" spans="1:32" ht="15" hidden="1" customHeight="1" x14ac:dyDescent="0.25">
      <c r="A40" s="156">
        <v>30</v>
      </c>
      <c r="B40" s="48">
        <v>136</v>
      </c>
      <c r="C40" s="46" t="e">
        <f>VLOOKUP($B40,мандатка!$B:$I,2,FALSE)</f>
        <v>#N/A</v>
      </c>
      <c r="D40" s="157" t="e">
        <f>VLOOKUP($B40,мандатка!$B:$I,3,FALSE)</f>
        <v>#N/A</v>
      </c>
      <c r="E40" s="158" t="e">
        <f>VLOOKUP($B40,мандатка!$B:$I,5,FALSE)</f>
        <v>#N/A</v>
      </c>
      <c r="F40" s="48" t="e">
        <f>VLOOKUP($B40,мандатка!$B:$I,6,FALSE)</f>
        <v>#N/A</v>
      </c>
      <c r="G40" s="46" t="e">
        <f>VLOOKUP($B40,мандатка!$B:$I,7,FALSE)</f>
        <v>#N/A</v>
      </c>
      <c r="H40" s="47" t="e">
        <f>VLOOKUP($B40,мандатка!$B:$I,8,FALSE)</f>
        <v>#N/A</v>
      </c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308"/>
      <c r="T40" s="308"/>
      <c r="U40" s="308"/>
      <c r="V40" s="409">
        <f t="shared" si="6"/>
        <v>0</v>
      </c>
      <c r="W40" s="160"/>
      <c r="X40" s="451">
        <v>0</v>
      </c>
      <c r="Y40" s="161"/>
      <c r="Z40" s="450">
        <f t="shared" si="7"/>
        <v>0</v>
      </c>
      <c r="AA40" s="162">
        <f t="shared" si="8"/>
        <v>0</v>
      </c>
      <c r="AB40" s="159">
        <v>30</v>
      </c>
      <c r="AC40" s="163" t="str">
        <f t="shared" si="3"/>
        <v>КМСУ</v>
      </c>
      <c r="AD40" s="83"/>
      <c r="AE40" s="164" t="e">
        <f t="shared" si="5"/>
        <v>#N/A</v>
      </c>
      <c r="AF40" s="62" t="e">
        <f>VLOOKUP($B40,СтартОсобиста!$B:$M,11,FALSE)</f>
        <v>#N/A</v>
      </c>
    </row>
    <row r="41" spans="1:32" ht="15" hidden="1" customHeight="1" x14ac:dyDescent="0.25">
      <c r="A41" s="156">
        <v>31</v>
      </c>
      <c r="B41" s="48">
        <v>137</v>
      </c>
      <c r="C41" s="46" t="e">
        <f>VLOOKUP($B41,мандатка!$B:$I,2,FALSE)</f>
        <v>#N/A</v>
      </c>
      <c r="D41" s="157" t="e">
        <f>VLOOKUP($B41,мандатка!$B:$I,3,FALSE)</f>
        <v>#N/A</v>
      </c>
      <c r="E41" s="158" t="e">
        <f>VLOOKUP($B41,мандатка!$B:$I,5,FALSE)</f>
        <v>#N/A</v>
      </c>
      <c r="F41" s="48" t="e">
        <f>VLOOKUP($B41,мандатка!$B:$I,6,FALSE)</f>
        <v>#N/A</v>
      </c>
      <c r="G41" s="46" t="e">
        <f>VLOOKUP($B41,мандатка!$B:$I,7,FALSE)</f>
        <v>#N/A</v>
      </c>
      <c r="H41" s="47" t="e">
        <f>VLOOKUP($B41,мандатка!$B:$I,8,FALSE)</f>
        <v>#N/A</v>
      </c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308"/>
      <c r="T41" s="308"/>
      <c r="U41" s="308"/>
      <c r="V41" s="409">
        <f t="shared" si="6"/>
        <v>0</v>
      </c>
      <c r="W41" s="160"/>
      <c r="X41" s="451">
        <v>0</v>
      </c>
      <c r="Y41" s="161"/>
      <c r="Z41" s="450">
        <f t="shared" si="7"/>
        <v>0</v>
      </c>
      <c r="AA41" s="162">
        <f t="shared" si="8"/>
        <v>0</v>
      </c>
      <c r="AB41" s="159">
        <v>31</v>
      </c>
      <c r="AC41" s="163" t="str">
        <f t="shared" si="3"/>
        <v>КМСУ</v>
      </c>
      <c r="AD41" s="83"/>
      <c r="AE41" s="164" t="e">
        <f t="shared" si="5"/>
        <v>#N/A</v>
      </c>
      <c r="AF41" s="62" t="e">
        <f>VLOOKUP($B41,СтартОсобиста!$B:$M,11,FALSE)</f>
        <v>#N/A</v>
      </c>
    </row>
    <row r="42" spans="1:32" ht="15" hidden="1" customHeight="1" x14ac:dyDescent="0.25">
      <c r="A42" s="156">
        <v>32</v>
      </c>
      <c r="B42" s="48">
        <v>138</v>
      </c>
      <c r="C42" s="46" t="e">
        <f>VLOOKUP($B42,мандатка!$B:$I,2,FALSE)</f>
        <v>#N/A</v>
      </c>
      <c r="D42" s="157" t="e">
        <f>VLOOKUP($B42,мандатка!$B:$I,3,FALSE)</f>
        <v>#N/A</v>
      </c>
      <c r="E42" s="158" t="e">
        <f>VLOOKUP($B42,мандатка!$B:$I,5,FALSE)</f>
        <v>#N/A</v>
      </c>
      <c r="F42" s="48" t="e">
        <f>VLOOKUP($B42,мандатка!$B:$I,6,FALSE)</f>
        <v>#N/A</v>
      </c>
      <c r="G42" s="46" t="e">
        <f>VLOOKUP($B42,мандатка!$B:$I,7,FALSE)</f>
        <v>#N/A</v>
      </c>
      <c r="H42" s="47" t="e">
        <f>VLOOKUP($B42,мандатка!$B:$I,8,FALSE)</f>
        <v>#N/A</v>
      </c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308"/>
      <c r="T42" s="308"/>
      <c r="U42" s="308"/>
      <c r="V42" s="409">
        <f t="shared" si="6"/>
        <v>0</v>
      </c>
      <c r="W42" s="160"/>
      <c r="X42" s="451">
        <v>0</v>
      </c>
      <c r="Y42" s="161"/>
      <c r="Z42" s="450">
        <f t="shared" si="7"/>
        <v>0</v>
      </c>
      <c r="AA42" s="162">
        <f t="shared" si="8"/>
        <v>0</v>
      </c>
      <c r="AB42" s="159">
        <v>32</v>
      </c>
      <c r="AC42" s="163" t="str">
        <f t="shared" si="3"/>
        <v>КМСУ</v>
      </c>
      <c r="AD42" s="83"/>
      <c r="AE42" s="164" t="e">
        <f t="shared" si="5"/>
        <v>#N/A</v>
      </c>
      <c r="AF42" s="62" t="e">
        <f>VLOOKUP($B42,СтартОсобиста!$B:$M,11,FALSE)</f>
        <v>#N/A</v>
      </c>
    </row>
    <row r="43" spans="1:32" ht="15" hidden="1" customHeight="1" x14ac:dyDescent="0.25">
      <c r="A43" s="156">
        <v>33</v>
      </c>
      <c r="B43" s="48">
        <v>141</v>
      </c>
      <c r="C43" s="46" t="e">
        <f>VLOOKUP($B43,мандатка!$B:$I,2,FALSE)</f>
        <v>#N/A</v>
      </c>
      <c r="D43" s="157" t="e">
        <f>VLOOKUP($B43,мандатка!$B:$I,3,FALSE)</f>
        <v>#N/A</v>
      </c>
      <c r="E43" s="158" t="e">
        <f>VLOOKUP($B43,мандатка!$B:$I,5,FALSE)</f>
        <v>#N/A</v>
      </c>
      <c r="F43" s="48" t="e">
        <f>VLOOKUP($B43,мандатка!$B:$I,6,FALSE)</f>
        <v>#N/A</v>
      </c>
      <c r="G43" s="46" t="e">
        <f>VLOOKUP($B43,мандатка!$B:$I,7,FALSE)</f>
        <v>#N/A</v>
      </c>
      <c r="H43" s="47" t="e">
        <f>VLOOKUP($B43,мандатка!$B:$I,8,FALSE)</f>
        <v>#N/A</v>
      </c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308"/>
      <c r="T43" s="308"/>
      <c r="U43" s="308"/>
      <c r="V43" s="409">
        <f t="shared" si="6"/>
        <v>0</v>
      </c>
      <c r="W43" s="160"/>
      <c r="X43" s="451">
        <v>0</v>
      </c>
      <c r="Y43" s="161"/>
      <c r="Z43" s="450">
        <f t="shared" si="7"/>
        <v>0</v>
      </c>
      <c r="AA43" s="162">
        <f t="shared" si="8"/>
        <v>0</v>
      </c>
      <c r="AB43" s="159">
        <v>33</v>
      </c>
      <c r="AC43" s="163" t="str">
        <f t="shared" si="3"/>
        <v>КМСУ</v>
      </c>
      <c r="AD43" s="83"/>
      <c r="AE43" s="164" t="e">
        <f t="shared" si="5"/>
        <v>#N/A</v>
      </c>
      <c r="AF43" s="62" t="e">
        <f>VLOOKUP($B43,СтартОсобиста!$B:$M,11,FALSE)</f>
        <v>#N/A</v>
      </c>
    </row>
    <row r="44" spans="1:32" ht="15" hidden="1" customHeight="1" x14ac:dyDescent="0.25">
      <c r="A44" s="156">
        <v>34</v>
      </c>
      <c r="B44" s="48">
        <v>142</v>
      </c>
      <c r="C44" s="46" t="e">
        <f>VLOOKUP($B44,мандатка!$B:$I,2,FALSE)</f>
        <v>#N/A</v>
      </c>
      <c r="D44" s="157" t="e">
        <f>VLOOKUP($B44,мандатка!$B:$I,3,FALSE)</f>
        <v>#N/A</v>
      </c>
      <c r="E44" s="158" t="e">
        <f>VLOOKUP($B44,мандатка!$B:$I,5,FALSE)</f>
        <v>#N/A</v>
      </c>
      <c r="F44" s="48" t="e">
        <f>VLOOKUP($B44,мандатка!$B:$I,6,FALSE)</f>
        <v>#N/A</v>
      </c>
      <c r="G44" s="46" t="e">
        <f>VLOOKUP($B44,мандатка!$B:$I,7,FALSE)</f>
        <v>#N/A</v>
      </c>
      <c r="H44" s="47" t="e">
        <f>VLOOKUP($B44,мандатка!$B:$I,8,FALSE)</f>
        <v>#N/A</v>
      </c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308"/>
      <c r="T44" s="308"/>
      <c r="U44" s="308"/>
      <c r="V44" s="409">
        <f t="shared" si="6"/>
        <v>0</v>
      </c>
      <c r="W44" s="160"/>
      <c r="X44" s="451">
        <v>0</v>
      </c>
      <c r="Y44" s="161"/>
      <c r="Z44" s="450">
        <f t="shared" si="7"/>
        <v>0</v>
      </c>
      <c r="AA44" s="162">
        <f t="shared" si="8"/>
        <v>0</v>
      </c>
      <c r="AB44" s="159">
        <v>34</v>
      </c>
      <c r="AC44" s="163" t="str">
        <f t="shared" si="3"/>
        <v>КМСУ</v>
      </c>
      <c r="AD44" s="83"/>
      <c r="AE44" s="164" t="e">
        <f t="shared" si="5"/>
        <v>#N/A</v>
      </c>
      <c r="AF44" s="62" t="e">
        <f>VLOOKUP($B44,СтартОсобиста!$B:$M,11,FALSE)</f>
        <v>#N/A</v>
      </c>
    </row>
    <row r="45" spans="1:32" ht="15" hidden="1" customHeight="1" x14ac:dyDescent="0.25">
      <c r="A45" s="156">
        <v>35</v>
      </c>
      <c r="B45" s="48">
        <v>143</v>
      </c>
      <c r="C45" s="46" t="e">
        <f>VLOOKUP($B45,мандатка!$B:$I,2,FALSE)</f>
        <v>#N/A</v>
      </c>
      <c r="D45" s="157" t="e">
        <f>VLOOKUP($B45,мандатка!$B:$I,3,FALSE)</f>
        <v>#N/A</v>
      </c>
      <c r="E45" s="158" t="e">
        <f>VLOOKUP($B45,мандатка!$B:$I,5,FALSE)</f>
        <v>#N/A</v>
      </c>
      <c r="F45" s="48" t="e">
        <f>VLOOKUP($B45,мандатка!$B:$I,6,FALSE)</f>
        <v>#N/A</v>
      </c>
      <c r="G45" s="46" t="e">
        <f>VLOOKUP($B45,мандатка!$B:$I,7,FALSE)</f>
        <v>#N/A</v>
      </c>
      <c r="H45" s="47" t="e">
        <f>VLOOKUP($B45,мандатка!$B:$I,8,FALSE)</f>
        <v>#N/A</v>
      </c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308"/>
      <c r="T45" s="308"/>
      <c r="U45" s="308"/>
      <c r="V45" s="409">
        <f t="shared" si="6"/>
        <v>0</v>
      </c>
      <c r="W45" s="160"/>
      <c r="X45" s="451">
        <v>0</v>
      </c>
      <c r="Y45" s="161"/>
      <c r="Z45" s="450">
        <f t="shared" si="7"/>
        <v>0</v>
      </c>
      <c r="AA45" s="162">
        <f t="shared" si="8"/>
        <v>0</v>
      </c>
      <c r="AB45" s="159">
        <v>35</v>
      </c>
      <c r="AC45" s="163" t="str">
        <f t="shared" si="3"/>
        <v>КМСУ</v>
      </c>
      <c r="AD45" s="83"/>
      <c r="AE45" s="164" t="e">
        <f t="shared" si="5"/>
        <v>#N/A</v>
      </c>
      <c r="AF45" s="62" t="e">
        <f>VLOOKUP($B45,СтартОсобиста!$B:$M,11,FALSE)</f>
        <v>#N/A</v>
      </c>
    </row>
    <row r="46" spans="1:32" ht="15" hidden="1" customHeight="1" x14ac:dyDescent="0.25">
      <c r="A46" s="156">
        <v>36</v>
      </c>
      <c r="B46" s="48">
        <v>144</v>
      </c>
      <c r="C46" s="46" t="e">
        <f>VLOOKUP($B46,мандатка!$B:$I,2,FALSE)</f>
        <v>#N/A</v>
      </c>
      <c r="D46" s="157" t="e">
        <f>VLOOKUP($B46,мандатка!$B:$I,3,FALSE)</f>
        <v>#N/A</v>
      </c>
      <c r="E46" s="158" t="e">
        <f>VLOOKUP($B46,мандатка!$B:$I,5,FALSE)</f>
        <v>#N/A</v>
      </c>
      <c r="F46" s="48" t="e">
        <f>VLOOKUP($B46,мандатка!$B:$I,6,FALSE)</f>
        <v>#N/A</v>
      </c>
      <c r="G46" s="46" t="e">
        <f>VLOOKUP($B46,мандатка!$B:$I,7,FALSE)</f>
        <v>#N/A</v>
      </c>
      <c r="H46" s="47" t="e">
        <f>VLOOKUP($B46,мандатка!$B:$I,8,FALSE)</f>
        <v>#N/A</v>
      </c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308"/>
      <c r="T46" s="308"/>
      <c r="U46" s="308"/>
      <c r="V46" s="409">
        <f t="shared" si="6"/>
        <v>0</v>
      </c>
      <c r="W46" s="160"/>
      <c r="X46" s="451">
        <v>0</v>
      </c>
      <c r="Y46" s="161"/>
      <c r="Z46" s="450">
        <f t="shared" si="7"/>
        <v>0</v>
      </c>
      <c r="AA46" s="162">
        <f t="shared" si="8"/>
        <v>0</v>
      </c>
      <c r="AB46" s="159">
        <v>36</v>
      </c>
      <c r="AC46" s="163" t="str">
        <f t="shared" si="3"/>
        <v>КМСУ</v>
      </c>
      <c r="AD46" s="83"/>
      <c r="AE46" s="164" t="e">
        <f t="shared" si="5"/>
        <v>#N/A</v>
      </c>
      <c r="AF46" s="62" t="e">
        <f>VLOOKUP($B46,СтартОсобиста!$B:$M,11,FALSE)</f>
        <v>#N/A</v>
      </c>
    </row>
    <row r="47" spans="1:32" ht="15" hidden="1" customHeight="1" x14ac:dyDescent="0.25">
      <c r="A47" s="156">
        <v>37</v>
      </c>
      <c r="B47" s="48">
        <v>145</v>
      </c>
      <c r="C47" s="46" t="e">
        <f>VLOOKUP($B47,мандатка!$B:$I,2,FALSE)</f>
        <v>#N/A</v>
      </c>
      <c r="D47" s="157" t="e">
        <f>VLOOKUP($B47,мандатка!$B:$I,3,FALSE)</f>
        <v>#N/A</v>
      </c>
      <c r="E47" s="158" t="e">
        <f>VLOOKUP($B47,мандатка!$B:$I,5,FALSE)</f>
        <v>#N/A</v>
      </c>
      <c r="F47" s="48" t="e">
        <f>VLOOKUP($B47,мандатка!$B:$I,6,FALSE)</f>
        <v>#N/A</v>
      </c>
      <c r="G47" s="46" t="e">
        <f>VLOOKUP($B47,мандатка!$B:$I,7,FALSE)</f>
        <v>#N/A</v>
      </c>
      <c r="H47" s="47" t="e">
        <f>VLOOKUP($B47,мандатка!$B:$I,8,FALSE)</f>
        <v>#N/A</v>
      </c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308"/>
      <c r="T47" s="308"/>
      <c r="U47" s="308"/>
      <c r="V47" s="409">
        <f t="shared" si="6"/>
        <v>0</v>
      </c>
      <c r="W47" s="160"/>
      <c r="X47" s="451">
        <v>0</v>
      </c>
      <c r="Y47" s="161"/>
      <c r="Z47" s="450">
        <f t="shared" si="7"/>
        <v>0</v>
      </c>
      <c r="AA47" s="162">
        <f t="shared" si="8"/>
        <v>0</v>
      </c>
      <c r="AB47" s="159">
        <v>37</v>
      </c>
      <c r="AC47" s="163" t="str">
        <f t="shared" si="3"/>
        <v>КМСУ</v>
      </c>
      <c r="AD47" s="83"/>
      <c r="AE47" s="164" t="e">
        <f t="shared" si="5"/>
        <v>#N/A</v>
      </c>
      <c r="AF47" s="62" t="e">
        <f>VLOOKUP($B47,СтартОсобиста!$B:$M,11,FALSE)</f>
        <v>#N/A</v>
      </c>
    </row>
    <row r="48" spans="1:32" ht="15" hidden="1" customHeight="1" x14ac:dyDescent="0.25">
      <c r="A48" s="156">
        <v>38</v>
      </c>
      <c r="B48" s="48">
        <v>146</v>
      </c>
      <c r="C48" s="46" t="e">
        <f>VLOOKUP($B48,мандатка!$B:$I,2,FALSE)</f>
        <v>#N/A</v>
      </c>
      <c r="D48" s="157" t="e">
        <f>VLOOKUP($B48,мандатка!$B:$I,3,FALSE)</f>
        <v>#N/A</v>
      </c>
      <c r="E48" s="158" t="e">
        <f>VLOOKUP($B48,мандатка!$B:$I,5,FALSE)</f>
        <v>#N/A</v>
      </c>
      <c r="F48" s="48" t="e">
        <f>VLOOKUP($B48,мандатка!$B:$I,6,FALSE)</f>
        <v>#N/A</v>
      </c>
      <c r="G48" s="46" t="e">
        <f>VLOOKUP($B48,мандатка!$B:$I,7,FALSE)</f>
        <v>#N/A</v>
      </c>
      <c r="H48" s="47" t="e">
        <f>VLOOKUP($B48,мандатка!$B:$I,8,FALSE)</f>
        <v>#N/A</v>
      </c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308"/>
      <c r="T48" s="308"/>
      <c r="U48" s="308"/>
      <c r="V48" s="409">
        <f t="shared" si="6"/>
        <v>0</v>
      </c>
      <c r="W48" s="160"/>
      <c r="X48" s="451">
        <v>0</v>
      </c>
      <c r="Y48" s="161"/>
      <c r="Z48" s="450">
        <f t="shared" si="7"/>
        <v>0</v>
      </c>
      <c r="AA48" s="162">
        <f t="shared" si="8"/>
        <v>0</v>
      </c>
      <c r="AB48" s="159">
        <v>38</v>
      </c>
      <c r="AC48" s="163" t="str">
        <f t="shared" si="3"/>
        <v>КМСУ</v>
      </c>
      <c r="AD48" s="83"/>
      <c r="AE48" s="164" t="e">
        <f t="shared" si="5"/>
        <v>#N/A</v>
      </c>
      <c r="AF48" s="62" t="e">
        <f>VLOOKUP($B48,СтартОсобиста!$B:$M,11,FALSE)</f>
        <v>#N/A</v>
      </c>
    </row>
    <row r="49" spans="1:32" ht="15" hidden="1" customHeight="1" x14ac:dyDescent="0.25">
      <c r="A49" s="156">
        <v>39</v>
      </c>
      <c r="B49" s="48">
        <v>147</v>
      </c>
      <c r="C49" s="46" t="e">
        <f>VLOOKUP($B49,мандатка!$B:$I,2,FALSE)</f>
        <v>#N/A</v>
      </c>
      <c r="D49" s="157" t="e">
        <f>VLOOKUP($B49,мандатка!$B:$I,3,FALSE)</f>
        <v>#N/A</v>
      </c>
      <c r="E49" s="158" t="e">
        <f>VLOOKUP($B49,мандатка!$B:$I,5,FALSE)</f>
        <v>#N/A</v>
      </c>
      <c r="F49" s="48" t="e">
        <f>VLOOKUP($B49,мандатка!$B:$I,6,FALSE)</f>
        <v>#N/A</v>
      </c>
      <c r="G49" s="46" t="e">
        <f>VLOOKUP($B49,мандатка!$B:$I,7,FALSE)</f>
        <v>#N/A</v>
      </c>
      <c r="H49" s="47" t="e">
        <f>VLOOKUP($B49,мандатка!$B:$I,8,FALSE)</f>
        <v>#N/A</v>
      </c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308"/>
      <c r="T49" s="308"/>
      <c r="U49" s="308"/>
      <c r="V49" s="409">
        <f t="shared" si="6"/>
        <v>0</v>
      </c>
      <c r="W49" s="160"/>
      <c r="X49" s="451">
        <v>0</v>
      </c>
      <c r="Y49" s="161"/>
      <c r="Z49" s="450">
        <f t="shared" si="7"/>
        <v>0</v>
      </c>
      <c r="AA49" s="162">
        <f t="shared" si="8"/>
        <v>0</v>
      </c>
      <c r="AB49" s="159">
        <v>39</v>
      </c>
      <c r="AC49" s="163" t="str">
        <f t="shared" si="3"/>
        <v>КМСУ</v>
      </c>
      <c r="AD49" s="83"/>
      <c r="AE49" s="164" t="e">
        <f t="shared" si="5"/>
        <v>#N/A</v>
      </c>
      <c r="AF49" s="62" t="e">
        <f>VLOOKUP($B49,СтартОсобиста!$B:$M,11,FALSE)</f>
        <v>#N/A</v>
      </c>
    </row>
    <row r="50" spans="1:32" ht="15" hidden="1" customHeight="1" x14ac:dyDescent="0.25">
      <c r="A50" s="156">
        <v>40</v>
      </c>
      <c r="B50" s="48">
        <v>148</v>
      </c>
      <c r="C50" s="46" t="e">
        <f>VLOOKUP($B50,мандатка!$B:$I,2,FALSE)</f>
        <v>#N/A</v>
      </c>
      <c r="D50" s="157" t="e">
        <f>VLOOKUP($B50,мандатка!$B:$I,3,FALSE)</f>
        <v>#N/A</v>
      </c>
      <c r="E50" s="158" t="e">
        <f>VLOOKUP($B50,мандатка!$B:$I,5,FALSE)</f>
        <v>#N/A</v>
      </c>
      <c r="F50" s="48" t="e">
        <f>VLOOKUP($B50,мандатка!$B:$I,6,FALSE)</f>
        <v>#N/A</v>
      </c>
      <c r="G50" s="46" t="e">
        <f>VLOOKUP($B50,мандатка!$B:$I,7,FALSE)</f>
        <v>#N/A</v>
      </c>
      <c r="H50" s="47" t="e">
        <f>VLOOKUP($B50,мандатка!$B:$I,8,FALSE)</f>
        <v>#N/A</v>
      </c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308"/>
      <c r="T50" s="308"/>
      <c r="U50" s="308"/>
      <c r="V50" s="409">
        <f t="shared" si="6"/>
        <v>0</v>
      </c>
      <c r="W50" s="160"/>
      <c r="X50" s="451">
        <v>0</v>
      </c>
      <c r="Y50" s="161"/>
      <c r="Z50" s="450">
        <f t="shared" si="7"/>
        <v>0</v>
      </c>
      <c r="AA50" s="162">
        <f t="shared" si="8"/>
        <v>0</v>
      </c>
      <c r="AB50" s="159">
        <v>40</v>
      </c>
      <c r="AC50" s="163" t="str">
        <f t="shared" si="3"/>
        <v>КМСУ</v>
      </c>
      <c r="AD50" s="83"/>
      <c r="AE50" s="164" t="e">
        <f t="shared" si="5"/>
        <v>#N/A</v>
      </c>
      <c r="AF50" s="62" t="e">
        <f>VLOOKUP($B50,СтартОсобиста!$B:$M,11,FALSE)</f>
        <v>#N/A</v>
      </c>
    </row>
    <row r="51" spans="1:32" ht="15" hidden="1" customHeight="1" x14ac:dyDescent="0.25">
      <c r="A51" s="156">
        <v>41</v>
      </c>
      <c r="B51" s="46">
        <v>151</v>
      </c>
      <c r="C51" s="46" t="e">
        <f>VLOOKUP($B51,мандатка!$B:$I,2,FALSE)</f>
        <v>#N/A</v>
      </c>
      <c r="D51" s="157" t="e">
        <f>VLOOKUP($B51,мандатка!$B:$I,3,FALSE)</f>
        <v>#N/A</v>
      </c>
      <c r="E51" s="158" t="e">
        <f>VLOOKUP($B51,мандатка!$B:$I,5,FALSE)</f>
        <v>#N/A</v>
      </c>
      <c r="F51" s="48" t="e">
        <f>VLOOKUP($B51,мандатка!$B:$I,6,FALSE)</f>
        <v>#N/A</v>
      </c>
      <c r="G51" s="46" t="e">
        <f>VLOOKUP($B51,мандатка!$B:$I,7,FALSE)</f>
        <v>#N/A</v>
      </c>
      <c r="H51" s="47" t="e">
        <f>VLOOKUP($B51,мандатка!$B:$I,8,FALSE)</f>
        <v>#N/A</v>
      </c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308"/>
      <c r="T51" s="308"/>
      <c r="U51" s="308"/>
      <c r="V51" s="409">
        <f t="shared" si="6"/>
        <v>0</v>
      </c>
      <c r="W51" s="160"/>
      <c r="X51" s="451">
        <v>0</v>
      </c>
      <c r="Y51" s="161"/>
      <c r="Z51" s="450">
        <f t="shared" si="7"/>
        <v>0</v>
      </c>
      <c r="AA51" s="162">
        <f t="shared" si="8"/>
        <v>0</v>
      </c>
      <c r="AB51" s="159">
        <v>41</v>
      </c>
      <c r="AC51" s="163" t="str">
        <f t="shared" si="3"/>
        <v>КМСУ</v>
      </c>
      <c r="AD51" s="83"/>
      <c r="AE51" s="164" t="e">
        <f t="shared" si="5"/>
        <v>#N/A</v>
      </c>
      <c r="AF51" s="62" t="e">
        <f>VLOOKUP($B51,СтартОсобиста!$B:$M,11,FALSE)</f>
        <v>#N/A</v>
      </c>
    </row>
    <row r="52" spans="1:32" ht="15" hidden="1" customHeight="1" x14ac:dyDescent="0.25">
      <c r="A52" s="156">
        <v>42</v>
      </c>
      <c r="B52" s="48">
        <v>152</v>
      </c>
      <c r="C52" s="46" t="e">
        <f>VLOOKUP($B52,мандатка!$B:$I,2,FALSE)</f>
        <v>#N/A</v>
      </c>
      <c r="D52" s="157" t="e">
        <f>VLOOKUP($B52,мандатка!$B:$I,3,FALSE)</f>
        <v>#N/A</v>
      </c>
      <c r="E52" s="158" t="e">
        <f>VLOOKUP($B52,мандатка!$B:$I,5,FALSE)</f>
        <v>#N/A</v>
      </c>
      <c r="F52" s="48" t="e">
        <f>VLOOKUP($B52,мандатка!$B:$I,6,FALSE)</f>
        <v>#N/A</v>
      </c>
      <c r="G52" s="46" t="e">
        <f>VLOOKUP($B52,мандатка!$B:$I,7,FALSE)</f>
        <v>#N/A</v>
      </c>
      <c r="H52" s="47" t="e">
        <f>VLOOKUP($B52,мандатка!$B:$I,8,FALSE)</f>
        <v>#N/A</v>
      </c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308"/>
      <c r="T52" s="308"/>
      <c r="U52" s="308"/>
      <c r="V52" s="409">
        <f t="shared" si="6"/>
        <v>0</v>
      </c>
      <c r="W52" s="160"/>
      <c r="X52" s="451">
        <v>0</v>
      </c>
      <c r="Y52" s="161"/>
      <c r="Z52" s="450">
        <f t="shared" si="7"/>
        <v>0</v>
      </c>
      <c r="AA52" s="162">
        <f t="shared" si="8"/>
        <v>0</v>
      </c>
      <c r="AB52" s="159">
        <v>42</v>
      </c>
      <c r="AC52" s="163" t="str">
        <f t="shared" si="3"/>
        <v>КМСУ</v>
      </c>
      <c r="AD52" s="83"/>
      <c r="AE52" s="164" t="e">
        <f t="shared" si="5"/>
        <v>#N/A</v>
      </c>
      <c r="AF52" s="62" t="e">
        <f>VLOOKUP($B52,СтартОсобиста!$B:$M,11,FALSE)</f>
        <v>#N/A</v>
      </c>
    </row>
    <row r="53" spans="1:32" ht="15" hidden="1" customHeight="1" x14ac:dyDescent="0.25">
      <c r="A53" s="156">
        <v>43</v>
      </c>
      <c r="B53" s="48">
        <v>153</v>
      </c>
      <c r="C53" s="46" t="e">
        <f>VLOOKUP($B53,мандатка!$B:$I,2,FALSE)</f>
        <v>#N/A</v>
      </c>
      <c r="D53" s="157" t="e">
        <f>VLOOKUP($B53,мандатка!$B:$I,3,FALSE)</f>
        <v>#N/A</v>
      </c>
      <c r="E53" s="158" t="e">
        <f>VLOOKUP($B53,мандатка!$B:$I,5,FALSE)</f>
        <v>#N/A</v>
      </c>
      <c r="F53" s="48" t="e">
        <f>VLOOKUP($B53,мандатка!$B:$I,6,FALSE)</f>
        <v>#N/A</v>
      </c>
      <c r="G53" s="46" t="e">
        <f>VLOOKUP($B53,мандатка!$B:$I,7,FALSE)</f>
        <v>#N/A</v>
      </c>
      <c r="H53" s="47" t="e">
        <f>VLOOKUP($B53,мандатка!$B:$I,8,FALSE)</f>
        <v>#N/A</v>
      </c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308"/>
      <c r="T53" s="308"/>
      <c r="U53" s="308"/>
      <c r="V53" s="409">
        <f t="shared" si="6"/>
        <v>0</v>
      </c>
      <c r="W53" s="160"/>
      <c r="X53" s="451">
        <v>0</v>
      </c>
      <c r="Y53" s="161"/>
      <c r="Z53" s="450">
        <f t="shared" si="7"/>
        <v>0</v>
      </c>
      <c r="AA53" s="162">
        <f t="shared" si="8"/>
        <v>0</v>
      </c>
      <c r="AB53" s="159">
        <v>43</v>
      </c>
      <c r="AC53" s="163" t="str">
        <f t="shared" si="3"/>
        <v>КМСУ</v>
      </c>
      <c r="AD53" s="83"/>
      <c r="AE53" s="164" t="e">
        <f t="shared" si="5"/>
        <v>#N/A</v>
      </c>
      <c r="AF53" s="62" t="e">
        <f>VLOOKUP($B53,СтартОсобиста!$B:$M,11,FALSE)</f>
        <v>#N/A</v>
      </c>
    </row>
    <row r="54" spans="1:32" ht="15" hidden="1" customHeight="1" x14ac:dyDescent="0.25">
      <c r="A54" s="156">
        <v>44</v>
      </c>
      <c r="B54" s="48">
        <v>154</v>
      </c>
      <c r="C54" s="46" t="e">
        <f>VLOOKUP($B54,мандатка!$B:$I,2,FALSE)</f>
        <v>#N/A</v>
      </c>
      <c r="D54" s="157" t="e">
        <f>VLOOKUP($B54,мандатка!$B:$I,3,FALSE)</f>
        <v>#N/A</v>
      </c>
      <c r="E54" s="158" t="e">
        <f>VLOOKUP($B54,мандатка!$B:$I,5,FALSE)</f>
        <v>#N/A</v>
      </c>
      <c r="F54" s="48" t="e">
        <f>VLOOKUP($B54,мандатка!$B:$I,6,FALSE)</f>
        <v>#N/A</v>
      </c>
      <c r="G54" s="46" t="e">
        <f>VLOOKUP($B54,мандатка!$B:$I,7,FALSE)</f>
        <v>#N/A</v>
      </c>
      <c r="H54" s="47" t="e">
        <f>VLOOKUP($B54,мандатка!$B:$I,8,FALSE)</f>
        <v>#N/A</v>
      </c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308"/>
      <c r="T54" s="308"/>
      <c r="U54" s="308"/>
      <c r="V54" s="409">
        <f t="shared" si="6"/>
        <v>0</v>
      </c>
      <c r="W54" s="160"/>
      <c r="X54" s="451">
        <v>0</v>
      </c>
      <c r="Y54" s="161"/>
      <c r="Z54" s="450">
        <f t="shared" si="7"/>
        <v>0</v>
      </c>
      <c r="AA54" s="162">
        <f t="shared" si="8"/>
        <v>0</v>
      </c>
      <c r="AB54" s="159">
        <v>44</v>
      </c>
      <c r="AC54" s="163" t="str">
        <f t="shared" si="3"/>
        <v>КМСУ</v>
      </c>
      <c r="AD54" s="83"/>
      <c r="AE54" s="164" t="e">
        <f t="shared" si="5"/>
        <v>#N/A</v>
      </c>
      <c r="AF54" s="62" t="e">
        <f>VLOOKUP($B54,СтартОсобиста!$B:$M,11,FALSE)</f>
        <v>#N/A</v>
      </c>
    </row>
    <row r="55" spans="1:32" ht="15" hidden="1" customHeight="1" x14ac:dyDescent="0.25">
      <c r="A55" s="156">
        <v>45</v>
      </c>
      <c r="B55" s="48">
        <v>155</v>
      </c>
      <c r="C55" s="46" t="e">
        <f>VLOOKUP($B55,мандатка!$B:$I,2,FALSE)</f>
        <v>#N/A</v>
      </c>
      <c r="D55" s="157" t="e">
        <f>VLOOKUP($B55,мандатка!$B:$I,3,FALSE)</f>
        <v>#N/A</v>
      </c>
      <c r="E55" s="158" t="e">
        <f>VLOOKUP($B55,мандатка!$B:$I,5,FALSE)</f>
        <v>#N/A</v>
      </c>
      <c r="F55" s="48" t="e">
        <f>VLOOKUP($B55,мандатка!$B:$I,6,FALSE)</f>
        <v>#N/A</v>
      </c>
      <c r="G55" s="46" t="e">
        <f>VLOOKUP($B55,мандатка!$B:$I,7,FALSE)</f>
        <v>#N/A</v>
      </c>
      <c r="H55" s="47" t="e">
        <f>VLOOKUP($B55,мандатка!$B:$I,8,FALSE)</f>
        <v>#N/A</v>
      </c>
      <c r="I55" s="159"/>
      <c r="J55" s="165"/>
      <c r="K55" s="165"/>
      <c r="L55" s="165"/>
      <c r="M55" s="165"/>
      <c r="N55" s="165"/>
      <c r="O55" s="165"/>
      <c r="P55" s="165"/>
      <c r="Q55" s="165"/>
      <c r="R55" s="165"/>
      <c r="S55" s="308"/>
      <c r="T55" s="308"/>
      <c r="U55" s="308"/>
      <c r="V55" s="409">
        <f t="shared" si="6"/>
        <v>0</v>
      </c>
      <c r="W55" s="160"/>
      <c r="X55" s="451">
        <v>0</v>
      </c>
      <c r="Y55" s="161"/>
      <c r="Z55" s="450">
        <f t="shared" si="7"/>
        <v>0</v>
      </c>
      <c r="AA55" s="162">
        <f t="shared" si="8"/>
        <v>0</v>
      </c>
      <c r="AB55" s="159">
        <v>45</v>
      </c>
      <c r="AC55" s="163" t="str">
        <f t="shared" si="3"/>
        <v>КМСУ</v>
      </c>
      <c r="AE55" s="164" t="e">
        <f t="shared" si="5"/>
        <v>#N/A</v>
      </c>
      <c r="AF55" s="62" t="e">
        <f>VLOOKUP($B55,СтартОсобиста!$B:$M,11,FALSE)</f>
        <v>#N/A</v>
      </c>
    </row>
    <row r="56" spans="1:32" ht="15" hidden="1" customHeight="1" x14ac:dyDescent="0.25">
      <c r="A56" s="156">
        <v>46</v>
      </c>
      <c r="B56" s="48">
        <v>156</v>
      </c>
      <c r="C56" s="46" t="e">
        <f>VLOOKUP($B56,мандатка!$B:$I,2,FALSE)</f>
        <v>#N/A</v>
      </c>
      <c r="D56" s="157" t="e">
        <f>VLOOKUP($B56,мандатка!$B:$I,3,FALSE)</f>
        <v>#N/A</v>
      </c>
      <c r="E56" s="158" t="e">
        <f>VLOOKUP($B56,мандатка!$B:$I,5,FALSE)</f>
        <v>#N/A</v>
      </c>
      <c r="F56" s="48" t="e">
        <f>VLOOKUP($B56,мандатка!$B:$I,6,FALSE)</f>
        <v>#N/A</v>
      </c>
      <c r="G56" s="46" t="e">
        <f>VLOOKUP($B56,мандатка!$B:$I,7,FALSE)</f>
        <v>#N/A</v>
      </c>
      <c r="H56" s="47" t="e">
        <f>VLOOKUP($B56,мандатка!$B:$I,8,FALSE)</f>
        <v>#N/A</v>
      </c>
      <c r="I56" s="159"/>
      <c r="J56" s="165"/>
      <c r="K56" s="165"/>
      <c r="L56" s="165"/>
      <c r="M56" s="165"/>
      <c r="N56" s="165"/>
      <c r="O56" s="165"/>
      <c r="P56" s="165"/>
      <c r="Q56" s="165"/>
      <c r="R56" s="165"/>
      <c r="S56" s="308"/>
      <c r="T56" s="308"/>
      <c r="U56" s="308"/>
      <c r="V56" s="409">
        <f t="shared" si="6"/>
        <v>0</v>
      </c>
      <c r="W56" s="160"/>
      <c r="X56" s="451">
        <v>0</v>
      </c>
      <c r="Y56" s="161"/>
      <c r="Z56" s="450">
        <f t="shared" si="7"/>
        <v>0</v>
      </c>
      <c r="AA56" s="162">
        <f t="shared" si="8"/>
        <v>0</v>
      </c>
      <c r="AB56" s="159">
        <v>46</v>
      </c>
      <c r="AC56" s="163" t="str">
        <f t="shared" si="3"/>
        <v>КМСУ</v>
      </c>
      <c r="AE56" s="164" t="e">
        <f t="shared" si="5"/>
        <v>#N/A</v>
      </c>
      <c r="AF56" s="62" t="e">
        <f>VLOOKUP($B56,СтартОсобиста!$B:$M,11,FALSE)</f>
        <v>#N/A</v>
      </c>
    </row>
    <row r="57" spans="1:32" ht="15" hidden="1" customHeight="1" x14ac:dyDescent="0.25">
      <c r="A57" s="156">
        <v>47</v>
      </c>
      <c r="B57" s="48">
        <v>157</v>
      </c>
      <c r="C57" s="46" t="e">
        <f>VLOOKUP($B57,мандатка!$B:$I,2,FALSE)</f>
        <v>#N/A</v>
      </c>
      <c r="D57" s="157" t="e">
        <f>VLOOKUP($B57,мандатка!$B:$I,3,FALSE)</f>
        <v>#N/A</v>
      </c>
      <c r="E57" s="158" t="e">
        <f>VLOOKUP($B57,мандатка!$B:$I,5,FALSE)</f>
        <v>#N/A</v>
      </c>
      <c r="F57" s="48" t="e">
        <f>VLOOKUP($B57,мандатка!$B:$I,6,FALSE)</f>
        <v>#N/A</v>
      </c>
      <c r="G57" s="46" t="e">
        <f>VLOOKUP($B57,мандатка!$B:$I,7,FALSE)</f>
        <v>#N/A</v>
      </c>
      <c r="H57" s="47" t="e">
        <f>VLOOKUP($B57,мандатка!$B:$I,8,FALSE)</f>
        <v>#N/A</v>
      </c>
      <c r="I57" s="159"/>
      <c r="J57" s="165"/>
      <c r="K57" s="165"/>
      <c r="L57" s="165"/>
      <c r="M57" s="165"/>
      <c r="N57" s="165"/>
      <c r="O57" s="165"/>
      <c r="P57" s="165"/>
      <c r="Q57" s="165"/>
      <c r="R57" s="165"/>
      <c r="S57" s="308"/>
      <c r="T57" s="308"/>
      <c r="U57" s="308"/>
      <c r="V57" s="409">
        <f t="shared" si="6"/>
        <v>0</v>
      </c>
      <c r="W57" s="160"/>
      <c r="X57" s="451">
        <v>0</v>
      </c>
      <c r="Y57" s="161"/>
      <c r="Z57" s="450">
        <f t="shared" si="7"/>
        <v>0</v>
      </c>
      <c r="AA57" s="162">
        <f t="shared" si="8"/>
        <v>0</v>
      </c>
      <c r="AB57" s="159">
        <v>47</v>
      </c>
      <c r="AC57" s="163" t="str">
        <f t="shared" si="3"/>
        <v>КМСУ</v>
      </c>
      <c r="AE57" s="164" t="e">
        <f t="shared" si="5"/>
        <v>#N/A</v>
      </c>
      <c r="AF57" s="62" t="e">
        <f>VLOOKUP($B57,СтартОсобиста!$B:$M,11,FALSE)</f>
        <v>#N/A</v>
      </c>
    </row>
    <row r="58" spans="1:32" ht="15" hidden="1" customHeight="1" x14ac:dyDescent="0.25">
      <c r="A58" s="156">
        <v>48</v>
      </c>
      <c r="B58" s="48">
        <v>158</v>
      </c>
      <c r="C58" s="46" t="e">
        <f>VLOOKUP($B58,мандатка!$B:$I,2,FALSE)</f>
        <v>#N/A</v>
      </c>
      <c r="D58" s="157" t="e">
        <f>VLOOKUP($B58,мандатка!$B:$I,3,FALSE)</f>
        <v>#N/A</v>
      </c>
      <c r="E58" s="158" t="e">
        <f>VLOOKUP($B58,мандатка!$B:$I,5,FALSE)</f>
        <v>#N/A</v>
      </c>
      <c r="F58" s="48" t="e">
        <f>VLOOKUP($B58,мандатка!$B:$I,6,FALSE)</f>
        <v>#N/A</v>
      </c>
      <c r="G58" s="46" t="e">
        <f>VLOOKUP($B58,мандатка!$B:$I,7,FALSE)</f>
        <v>#N/A</v>
      </c>
      <c r="H58" s="47" t="e">
        <f>VLOOKUP($B58,мандатка!$B:$I,8,FALSE)</f>
        <v>#N/A</v>
      </c>
      <c r="I58" s="159"/>
      <c r="J58" s="165"/>
      <c r="K58" s="165"/>
      <c r="L58" s="165"/>
      <c r="M58" s="165"/>
      <c r="N58" s="165"/>
      <c r="O58" s="165"/>
      <c r="P58" s="165"/>
      <c r="Q58" s="165"/>
      <c r="R58" s="165"/>
      <c r="S58" s="308"/>
      <c r="T58" s="308"/>
      <c r="U58" s="308"/>
      <c r="V58" s="409">
        <f t="shared" si="6"/>
        <v>0</v>
      </c>
      <c r="W58" s="160"/>
      <c r="X58" s="451">
        <v>0</v>
      </c>
      <c r="Y58" s="161"/>
      <c r="Z58" s="450">
        <f t="shared" si="7"/>
        <v>0</v>
      </c>
      <c r="AA58" s="162">
        <f t="shared" si="8"/>
        <v>0</v>
      </c>
      <c r="AB58" s="159">
        <v>48</v>
      </c>
      <c r="AC58" s="163" t="str">
        <f t="shared" si="3"/>
        <v>КМСУ</v>
      </c>
      <c r="AE58" s="164" t="e">
        <f t="shared" si="5"/>
        <v>#N/A</v>
      </c>
      <c r="AF58" s="62" t="e">
        <f>VLOOKUP($B58,СтартОсобиста!$B:$M,11,FALSE)</f>
        <v>#N/A</v>
      </c>
    </row>
    <row r="59" spans="1:32" ht="15" hidden="1" customHeight="1" x14ac:dyDescent="0.25">
      <c r="A59" s="156">
        <v>49</v>
      </c>
      <c r="B59" s="48">
        <v>161</v>
      </c>
      <c r="C59" s="46" t="e">
        <f>VLOOKUP($B59,мандатка!$B:$I,2,FALSE)</f>
        <v>#N/A</v>
      </c>
      <c r="D59" s="157" t="e">
        <f>VLOOKUP($B59,мандатка!$B:$I,3,FALSE)</f>
        <v>#N/A</v>
      </c>
      <c r="E59" s="158" t="e">
        <f>VLOOKUP($B59,мандатка!$B:$I,5,FALSE)</f>
        <v>#N/A</v>
      </c>
      <c r="F59" s="48" t="e">
        <f>VLOOKUP($B59,мандатка!$B:$I,6,FALSE)</f>
        <v>#N/A</v>
      </c>
      <c r="G59" s="46" t="e">
        <f>VLOOKUP($B59,мандатка!$B:$I,7,FALSE)</f>
        <v>#N/A</v>
      </c>
      <c r="H59" s="47" t="e">
        <f>VLOOKUP($B59,мандатка!$B:$I,8,FALSE)</f>
        <v>#N/A</v>
      </c>
      <c r="I59" s="159"/>
      <c r="J59" s="165"/>
      <c r="K59" s="165"/>
      <c r="L59" s="165"/>
      <c r="M59" s="165"/>
      <c r="N59" s="165"/>
      <c r="O59" s="165"/>
      <c r="P59" s="165"/>
      <c r="Q59" s="165"/>
      <c r="R59" s="165"/>
      <c r="S59" s="308"/>
      <c r="T59" s="308"/>
      <c r="U59" s="308"/>
      <c r="V59" s="409">
        <f t="shared" si="6"/>
        <v>0</v>
      </c>
      <c r="W59" s="160"/>
      <c r="X59" s="451">
        <v>0</v>
      </c>
      <c r="Y59" s="161"/>
      <c r="Z59" s="450">
        <f t="shared" si="7"/>
        <v>0</v>
      </c>
      <c r="AA59" s="162">
        <f t="shared" si="8"/>
        <v>0</v>
      </c>
      <c r="AB59" s="159">
        <v>49</v>
      </c>
      <c r="AC59" s="163" t="str">
        <f t="shared" si="3"/>
        <v>КМСУ</v>
      </c>
      <c r="AE59" s="164" t="e">
        <f t="shared" si="5"/>
        <v>#N/A</v>
      </c>
      <c r="AF59" s="62" t="e">
        <f>VLOOKUP($B59,СтартОсобиста!$B:$M,11,FALSE)</f>
        <v>#N/A</v>
      </c>
    </row>
    <row r="60" spans="1:32" ht="15" hidden="1" customHeight="1" x14ac:dyDescent="0.25">
      <c r="A60" s="156">
        <v>50</v>
      </c>
      <c r="B60" s="48">
        <v>162</v>
      </c>
      <c r="C60" s="46" t="e">
        <f>VLOOKUP($B60,мандатка!$B:$I,2,FALSE)</f>
        <v>#N/A</v>
      </c>
      <c r="D60" s="157" t="e">
        <f>VLOOKUP($B60,мандатка!$B:$I,3,FALSE)</f>
        <v>#N/A</v>
      </c>
      <c r="E60" s="158" t="e">
        <f>VLOOKUP($B60,мандатка!$B:$I,5,FALSE)</f>
        <v>#N/A</v>
      </c>
      <c r="F60" s="48" t="e">
        <f>VLOOKUP($B60,мандатка!$B:$I,6,FALSE)</f>
        <v>#N/A</v>
      </c>
      <c r="G60" s="46" t="e">
        <f>VLOOKUP($B60,мандатка!$B:$I,7,FALSE)</f>
        <v>#N/A</v>
      </c>
      <c r="H60" s="47" t="e">
        <f>VLOOKUP($B60,мандатка!$B:$I,8,FALSE)</f>
        <v>#N/A</v>
      </c>
      <c r="I60" s="159"/>
      <c r="J60" s="165"/>
      <c r="K60" s="165"/>
      <c r="L60" s="165"/>
      <c r="M60" s="165"/>
      <c r="N60" s="165"/>
      <c r="O60" s="165"/>
      <c r="P60" s="165"/>
      <c r="Q60" s="165"/>
      <c r="R60" s="165"/>
      <c r="S60" s="308"/>
      <c r="T60" s="308"/>
      <c r="U60" s="308"/>
      <c r="V60" s="409">
        <f t="shared" si="6"/>
        <v>0</v>
      </c>
      <c r="W60" s="160"/>
      <c r="X60" s="451">
        <v>0</v>
      </c>
      <c r="Y60" s="161"/>
      <c r="Z60" s="450">
        <f t="shared" si="7"/>
        <v>0</v>
      </c>
      <c r="AA60" s="162">
        <f t="shared" si="8"/>
        <v>0</v>
      </c>
      <c r="AB60" s="159">
        <v>50</v>
      </c>
      <c r="AC60" s="163" t="str">
        <f t="shared" si="3"/>
        <v>КМСУ</v>
      </c>
      <c r="AE60" s="164" t="e">
        <f t="shared" si="5"/>
        <v>#N/A</v>
      </c>
      <c r="AF60" s="62" t="e">
        <f>VLOOKUP($B60,СтартОсобиста!$B:$M,11,FALSE)</f>
        <v>#N/A</v>
      </c>
    </row>
    <row r="61" spans="1:32" ht="15" hidden="1" customHeight="1" x14ac:dyDescent="0.25">
      <c r="A61" s="156">
        <v>51</v>
      </c>
      <c r="B61" s="48">
        <v>163</v>
      </c>
      <c r="C61" s="46" t="e">
        <f>VLOOKUP($B61,мандатка!$B:$I,2,FALSE)</f>
        <v>#N/A</v>
      </c>
      <c r="D61" s="157" t="e">
        <f>VLOOKUP($B61,мандатка!$B:$I,3,FALSE)</f>
        <v>#N/A</v>
      </c>
      <c r="E61" s="158" t="e">
        <f>VLOOKUP($B61,мандатка!$B:$I,5,FALSE)</f>
        <v>#N/A</v>
      </c>
      <c r="F61" s="48" t="e">
        <f>VLOOKUP($B61,мандатка!$B:$I,6,FALSE)</f>
        <v>#N/A</v>
      </c>
      <c r="G61" s="46" t="e">
        <f>VLOOKUP($B61,мандатка!$B:$I,7,FALSE)</f>
        <v>#N/A</v>
      </c>
      <c r="H61" s="47" t="e">
        <f>VLOOKUP($B61,мандатка!$B:$I,8,FALSE)</f>
        <v>#N/A</v>
      </c>
      <c r="I61" s="159"/>
      <c r="J61" s="165"/>
      <c r="K61" s="165"/>
      <c r="L61" s="165"/>
      <c r="M61" s="165"/>
      <c r="N61" s="165"/>
      <c r="O61" s="165"/>
      <c r="P61" s="165"/>
      <c r="Q61" s="165"/>
      <c r="R61" s="165"/>
      <c r="S61" s="308"/>
      <c r="T61" s="308"/>
      <c r="U61" s="308"/>
      <c r="V61" s="409">
        <f t="shared" si="6"/>
        <v>0</v>
      </c>
      <c r="W61" s="160"/>
      <c r="X61" s="451">
        <v>0</v>
      </c>
      <c r="Y61" s="161"/>
      <c r="Z61" s="450">
        <f t="shared" si="7"/>
        <v>0</v>
      </c>
      <c r="AA61" s="162">
        <f t="shared" si="8"/>
        <v>0</v>
      </c>
      <c r="AB61" s="159">
        <v>51</v>
      </c>
      <c r="AC61" s="163" t="str">
        <f t="shared" si="3"/>
        <v>КМСУ</v>
      </c>
      <c r="AE61" s="164" t="e">
        <f t="shared" si="5"/>
        <v>#N/A</v>
      </c>
      <c r="AF61" s="62" t="e">
        <f>VLOOKUP($B61,СтартОсобиста!$B:$M,11,FALSE)</f>
        <v>#N/A</v>
      </c>
    </row>
    <row r="62" spans="1:32" ht="15" hidden="1" customHeight="1" x14ac:dyDescent="0.25">
      <c r="A62" s="156">
        <v>52</v>
      </c>
      <c r="B62" s="48">
        <v>164</v>
      </c>
      <c r="C62" s="46" t="e">
        <f>VLOOKUP($B62,мандатка!$B:$I,2,FALSE)</f>
        <v>#N/A</v>
      </c>
      <c r="D62" s="157" t="e">
        <f>VLOOKUP($B62,мандатка!$B:$I,3,FALSE)</f>
        <v>#N/A</v>
      </c>
      <c r="E62" s="158" t="e">
        <f>VLOOKUP($B62,мандатка!$B:$I,5,FALSE)</f>
        <v>#N/A</v>
      </c>
      <c r="F62" s="48" t="e">
        <f>VLOOKUP($B62,мандатка!$B:$I,6,FALSE)</f>
        <v>#N/A</v>
      </c>
      <c r="G62" s="46" t="e">
        <f>VLOOKUP($B62,мандатка!$B:$I,7,FALSE)</f>
        <v>#N/A</v>
      </c>
      <c r="H62" s="47" t="e">
        <f>VLOOKUP($B62,мандатка!$B:$I,8,FALSE)</f>
        <v>#N/A</v>
      </c>
      <c r="I62" s="159"/>
      <c r="J62" s="165"/>
      <c r="K62" s="165"/>
      <c r="L62" s="165"/>
      <c r="M62" s="165"/>
      <c r="N62" s="165"/>
      <c r="O62" s="165"/>
      <c r="P62" s="165"/>
      <c r="Q62" s="165"/>
      <c r="R62" s="165"/>
      <c r="S62" s="308"/>
      <c r="T62" s="308"/>
      <c r="U62" s="308"/>
      <c r="V62" s="409">
        <f t="shared" si="6"/>
        <v>0</v>
      </c>
      <c r="W62" s="160"/>
      <c r="X62" s="451">
        <v>0</v>
      </c>
      <c r="Y62" s="161"/>
      <c r="Z62" s="450">
        <f t="shared" si="7"/>
        <v>0</v>
      </c>
      <c r="AA62" s="162">
        <f t="shared" si="8"/>
        <v>0</v>
      </c>
      <c r="AB62" s="159">
        <v>52</v>
      </c>
      <c r="AC62" s="163" t="str">
        <f t="shared" si="3"/>
        <v>КМСУ</v>
      </c>
      <c r="AE62" s="164" t="e">
        <f t="shared" si="5"/>
        <v>#N/A</v>
      </c>
      <c r="AF62" s="62" t="e">
        <f>VLOOKUP($B62,СтартОсобиста!$B:$M,11,FALSE)</f>
        <v>#N/A</v>
      </c>
    </row>
    <row r="63" spans="1:32" ht="15" hidden="1" customHeight="1" x14ac:dyDescent="0.25">
      <c r="A63" s="156">
        <v>53</v>
      </c>
      <c r="B63" s="48">
        <v>165</v>
      </c>
      <c r="C63" s="46" t="e">
        <f>VLOOKUP($B63,мандатка!$B:$I,2,FALSE)</f>
        <v>#N/A</v>
      </c>
      <c r="D63" s="157" t="e">
        <f>VLOOKUP($B63,мандатка!$B:$I,3,FALSE)</f>
        <v>#N/A</v>
      </c>
      <c r="E63" s="158" t="e">
        <f>VLOOKUP($B63,мандатка!$B:$I,5,FALSE)</f>
        <v>#N/A</v>
      </c>
      <c r="F63" s="48" t="e">
        <f>VLOOKUP($B63,мандатка!$B:$I,6,FALSE)</f>
        <v>#N/A</v>
      </c>
      <c r="G63" s="46" t="e">
        <f>VLOOKUP($B63,мандатка!$B:$I,7,FALSE)</f>
        <v>#N/A</v>
      </c>
      <c r="H63" s="47" t="e">
        <f>VLOOKUP($B63,мандатка!$B:$I,8,FALSE)</f>
        <v>#N/A</v>
      </c>
      <c r="I63" s="159"/>
      <c r="J63" s="165"/>
      <c r="K63" s="165"/>
      <c r="L63" s="165"/>
      <c r="M63" s="165"/>
      <c r="N63" s="165"/>
      <c r="O63" s="165"/>
      <c r="P63" s="165"/>
      <c r="Q63" s="165"/>
      <c r="R63" s="165"/>
      <c r="S63" s="308"/>
      <c r="T63" s="308"/>
      <c r="U63" s="308"/>
      <c r="V63" s="409">
        <f t="shared" si="6"/>
        <v>0</v>
      </c>
      <c r="W63" s="160"/>
      <c r="X63" s="451">
        <v>0</v>
      </c>
      <c r="Y63" s="161"/>
      <c r="Z63" s="450">
        <f t="shared" si="7"/>
        <v>0</v>
      </c>
      <c r="AA63" s="162">
        <f t="shared" si="8"/>
        <v>0</v>
      </c>
      <c r="AB63" s="159">
        <v>53</v>
      </c>
      <c r="AC63" s="163" t="str">
        <f t="shared" si="3"/>
        <v>КМСУ</v>
      </c>
      <c r="AE63" s="164" t="e">
        <f t="shared" si="5"/>
        <v>#N/A</v>
      </c>
      <c r="AF63" s="62" t="e">
        <f>VLOOKUP($B63,СтартОсобиста!$B:$M,11,FALSE)</f>
        <v>#N/A</v>
      </c>
    </row>
    <row r="64" spans="1:32" ht="15" hidden="1" customHeight="1" x14ac:dyDescent="0.25">
      <c r="A64" s="156">
        <v>54</v>
      </c>
      <c r="B64" s="48">
        <v>166</v>
      </c>
      <c r="C64" s="46" t="e">
        <f>VLOOKUP($B64,мандатка!$B:$I,2,FALSE)</f>
        <v>#N/A</v>
      </c>
      <c r="D64" s="157" t="e">
        <f>VLOOKUP($B64,мандатка!$B:$I,3,FALSE)</f>
        <v>#N/A</v>
      </c>
      <c r="E64" s="158" t="e">
        <f>VLOOKUP($B64,мандатка!$B:$I,5,FALSE)</f>
        <v>#N/A</v>
      </c>
      <c r="F64" s="48" t="e">
        <f>VLOOKUP($B64,мандатка!$B:$I,6,FALSE)</f>
        <v>#N/A</v>
      </c>
      <c r="G64" s="46" t="e">
        <f>VLOOKUP($B64,мандатка!$B:$I,7,FALSE)</f>
        <v>#N/A</v>
      </c>
      <c r="H64" s="47" t="e">
        <f>VLOOKUP($B64,мандатка!$B:$I,8,FALSE)</f>
        <v>#N/A</v>
      </c>
      <c r="I64" s="159"/>
      <c r="J64" s="165"/>
      <c r="K64" s="165"/>
      <c r="L64" s="165"/>
      <c r="M64" s="165"/>
      <c r="N64" s="165"/>
      <c r="O64" s="165"/>
      <c r="P64" s="165"/>
      <c r="Q64" s="165"/>
      <c r="R64" s="165"/>
      <c r="S64" s="308"/>
      <c r="T64" s="308"/>
      <c r="U64" s="308"/>
      <c r="V64" s="409">
        <f t="shared" si="6"/>
        <v>0</v>
      </c>
      <c r="W64" s="160"/>
      <c r="X64" s="451">
        <v>0</v>
      </c>
      <c r="Y64" s="161"/>
      <c r="Z64" s="450">
        <f t="shared" si="7"/>
        <v>0</v>
      </c>
      <c r="AA64" s="162">
        <f t="shared" si="8"/>
        <v>0</v>
      </c>
      <c r="AB64" s="159">
        <v>54</v>
      </c>
      <c r="AC64" s="163" t="str">
        <f t="shared" si="3"/>
        <v>КМСУ</v>
      </c>
      <c r="AE64" s="164" t="e">
        <f t="shared" si="5"/>
        <v>#N/A</v>
      </c>
      <c r="AF64" s="62" t="e">
        <f>VLOOKUP($B64,СтартОсобиста!$B:$M,11,FALSE)</f>
        <v>#N/A</v>
      </c>
    </row>
    <row r="65" spans="1:32" ht="15" hidden="1" customHeight="1" x14ac:dyDescent="0.25">
      <c r="A65" s="156">
        <v>55</v>
      </c>
      <c r="B65" s="48">
        <v>167</v>
      </c>
      <c r="C65" s="46" t="e">
        <f>VLOOKUP($B65,мандатка!$B:$I,2,FALSE)</f>
        <v>#N/A</v>
      </c>
      <c r="D65" s="157" t="e">
        <f>VLOOKUP($B65,мандатка!$B:$I,3,FALSE)</f>
        <v>#N/A</v>
      </c>
      <c r="E65" s="158" t="e">
        <f>VLOOKUP($B65,мандатка!$B:$I,5,FALSE)</f>
        <v>#N/A</v>
      </c>
      <c r="F65" s="48" t="e">
        <f>VLOOKUP($B65,мандатка!$B:$I,6,FALSE)</f>
        <v>#N/A</v>
      </c>
      <c r="G65" s="46" t="e">
        <f>VLOOKUP($B65,мандатка!$B:$I,7,FALSE)</f>
        <v>#N/A</v>
      </c>
      <c r="H65" s="47" t="e">
        <f>VLOOKUP($B65,мандатка!$B:$I,8,FALSE)</f>
        <v>#N/A</v>
      </c>
      <c r="I65" s="159"/>
      <c r="J65" s="165"/>
      <c r="K65" s="165"/>
      <c r="L65" s="165"/>
      <c r="M65" s="165"/>
      <c r="N65" s="165"/>
      <c r="O65" s="165"/>
      <c r="P65" s="165"/>
      <c r="Q65" s="165"/>
      <c r="R65" s="165"/>
      <c r="S65" s="308"/>
      <c r="T65" s="308"/>
      <c r="U65" s="308"/>
      <c r="V65" s="409">
        <f t="shared" si="6"/>
        <v>0</v>
      </c>
      <c r="W65" s="160"/>
      <c r="X65" s="451">
        <v>0</v>
      </c>
      <c r="Y65" s="161"/>
      <c r="Z65" s="450">
        <f t="shared" si="7"/>
        <v>0</v>
      </c>
      <c r="AA65" s="162">
        <f t="shared" si="8"/>
        <v>0</v>
      </c>
      <c r="AB65" s="159">
        <v>55</v>
      </c>
      <c r="AC65" s="163" t="str">
        <f t="shared" si="3"/>
        <v>КМСУ</v>
      </c>
      <c r="AE65" s="164" t="e">
        <f t="shared" si="5"/>
        <v>#N/A</v>
      </c>
      <c r="AF65" s="62" t="e">
        <f>VLOOKUP($B65,СтартОсобиста!$B:$M,11,FALSE)</f>
        <v>#N/A</v>
      </c>
    </row>
    <row r="66" spans="1:32" ht="15" hidden="1" customHeight="1" x14ac:dyDescent="0.25">
      <c r="A66" s="156">
        <v>56</v>
      </c>
      <c r="B66" s="48">
        <v>168</v>
      </c>
      <c r="C66" s="46" t="e">
        <f>VLOOKUP($B66,мандатка!$B:$I,2,FALSE)</f>
        <v>#N/A</v>
      </c>
      <c r="D66" s="157" t="e">
        <f>VLOOKUP($B66,мандатка!$B:$I,3,FALSE)</f>
        <v>#N/A</v>
      </c>
      <c r="E66" s="158" t="e">
        <f>VLOOKUP($B66,мандатка!$B:$I,5,FALSE)</f>
        <v>#N/A</v>
      </c>
      <c r="F66" s="48" t="e">
        <f>VLOOKUP($B66,мандатка!$B:$I,6,FALSE)</f>
        <v>#N/A</v>
      </c>
      <c r="G66" s="46" t="e">
        <f>VLOOKUP($B66,мандатка!$B:$I,7,FALSE)</f>
        <v>#N/A</v>
      </c>
      <c r="H66" s="47" t="e">
        <f>VLOOKUP($B66,мандатка!$B:$I,8,FALSE)</f>
        <v>#N/A</v>
      </c>
      <c r="I66" s="159"/>
      <c r="J66" s="165"/>
      <c r="K66" s="165"/>
      <c r="L66" s="165"/>
      <c r="M66" s="165"/>
      <c r="N66" s="165"/>
      <c r="O66" s="165"/>
      <c r="P66" s="165"/>
      <c r="Q66" s="165"/>
      <c r="R66" s="165"/>
      <c r="S66" s="308"/>
      <c r="T66" s="308"/>
      <c r="U66" s="308"/>
      <c r="V66" s="409">
        <f t="shared" si="6"/>
        <v>0</v>
      </c>
      <c r="W66" s="160"/>
      <c r="X66" s="451">
        <v>0</v>
      </c>
      <c r="Y66" s="161"/>
      <c r="Z66" s="450">
        <f t="shared" si="7"/>
        <v>0</v>
      </c>
      <c r="AA66" s="162">
        <f t="shared" si="8"/>
        <v>0</v>
      </c>
      <c r="AB66" s="159">
        <v>56</v>
      </c>
      <c r="AC66" s="163" t="str">
        <f t="shared" si="3"/>
        <v>КМСУ</v>
      </c>
      <c r="AE66" s="164" t="e">
        <f t="shared" si="5"/>
        <v>#N/A</v>
      </c>
      <c r="AF66" s="62" t="e">
        <f>VLOOKUP($B66,СтартОсобиста!$B:$M,11,FALSE)</f>
        <v>#N/A</v>
      </c>
    </row>
    <row r="67" spans="1:32" ht="15" hidden="1" customHeight="1" x14ac:dyDescent="0.25">
      <c r="A67" s="156">
        <v>57</v>
      </c>
      <c r="B67" s="48">
        <v>171</v>
      </c>
      <c r="C67" s="46" t="e">
        <f>VLOOKUP($B67,мандатка!$B:$I,2,FALSE)</f>
        <v>#N/A</v>
      </c>
      <c r="D67" s="157" t="e">
        <f>VLOOKUP($B67,мандатка!$B:$I,3,FALSE)</f>
        <v>#N/A</v>
      </c>
      <c r="E67" s="158" t="e">
        <f>VLOOKUP($B67,мандатка!$B:$I,5,FALSE)</f>
        <v>#N/A</v>
      </c>
      <c r="F67" s="48" t="e">
        <f>VLOOKUP($B67,мандатка!$B:$I,6,FALSE)</f>
        <v>#N/A</v>
      </c>
      <c r="G67" s="46" t="e">
        <f>VLOOKUP($B67,мандатка!$B:$I,7,FALSE)</f>
        <v>#N/A</v>
      </c>
      <c r="H67" s="47" t="e">
        <f>VLOOKUP($B67,мандатка!$B:$I,8,FALSE)</f>
        <v>#N/A</v>
      </c>
      <c r="I67" s="159"/>
      <c r="J67" s="165"/>
      <c r="K67" s="165"/>
      <c r="L67" s="165"/>
      <c r="M67" s="165"/>
      <c r="N67" s="165"/>
      <c r="O67" s="165"/>
      <c r="P67" s="165"/>
      <c r="Q67" s="165"/>
      <c r="R67" s="165"/>
      <c r="S67" s="308"/>
      <c r="T67" s="308"/>
      <c r="U67" s="308"/>
      <c r="V67" s="409">
        <f t="shared" si="6"/>
        <v>0</v>
      </c>
      <c r="W67" s="160"/>
      <c r="X67" s="451">
        <v>0</v>
      </c>
      <c r="Y67" s="161"/>
      <c r="Z67" s="450">
        <f t="shared" si="7"/>
        <v>0</v>
      </c>
      <c r="AA67" s="162">
        <f t="shared" si="8"/>
        <v>0</v>
      </c>
      <c r="AB67" s="159">
        <v>57</v>
      </c>
      <c r="AC67" s="163" t="str">
        <f t="shared" si="3"/>
        <v>КМСУ</v>
      </c>
      <c r="AE67" s="164" t="e">
        <f t="shared" si="5"/>
        <v>#N/A</v>
      </c>
      <c r="AF67" s="62" t="e">
        <f>VLOOKUP($B67,СтартОсобиста!$B:$M,11,FALSE)</f>
        <v>#N/A</v>
      </c>
    </row>
    <row r="68" spans="1:32" ht="15" hidden="1" customHeight="1" x14ac:dyDescent="0.25">
      <c r="A68" s="156">
        <v>58</v>
      </c>
      <c r="B68" s="48">
        <v>172</v>
      </c>
      <c r="C68" s="46" t="e">
        <f>VLOOKUP($B68,мандатка!$B:$I,2,FALSE)</f>
        <v>#N/A</v>
      </c>
      <c r="D68" s="157" t="e">
        <f>VLOOKUP($B68,мандатка!$B:$I,3,FALSE)</f>
        <v>#N/A</v>
      </c>
      <c r="E68" s="158" t="e">
        <f>VLOOKUP($B68,мандатка!$B:$I,5,FALSE)</f>
        <v>#N/A</v>
      </c>
      <c r="F68" s="48" t="e">
        <f>VLOOKUP($B68,мандатка!$B:$I,6,FALSE)</f>
        <v>#N/A</v>
      </c>
      <c r="G68" s="46" t="e">
        <f>VLOOKUP($B68,мандатка!$B:$I,7,FALSE)</f>
        <v>#N/A</v>
      </c>
      <c r="H68" s="47" t="e">
        <f>VLOOKUP($B68,мандатка!$B:$I,8,FALSE)</f>
        <v>#N/A</v>
      </c>
      <c r="I68" s="159"/>
      <c r="J68" s="165"/>
      <c r="K68" s="165"/>
      <c r="L68" s="165"/>
      <c r="M68" s="165"/>
      <c r="N68" s="165"/>
      <c r="O68" s="165"/>
      <c r="P68" s="165"/>
      <c r="Q68" s="165"/>
      <c r="R68" s="165"/>
      <c r="S68" s="308"/>
      <c r="T68" s="308"/>
      <c r="U68" s="308"/>
      <c r="V68" s="409">
        <f t="shared" si="6"/>
        <v>0</v>
      </c>
      <c r="W68" s="160"/>
      <c r="X68" s="451">
        <v>0</v>
      </c>
      <c r="Y68" s="161"/>
      <c r="Z68" s="450">
        <f t="shared" si="7"/>
        <v>0</v>
      </c>
      <c r="AA68" s="162">
        <f t="shared" si="8"/>
        <v>0</v>
      </c>
      <c r="AB68" s="159">
        <v>58</v>
      </c>
      <c r="AC68" s="163" t="str">
        <f t="shared" si="3"/>
        <v>КМСУ</v>
      </c>
      <c r="AE68" s="164" t="e">
        <f t="shared" si="5"/>
        <v>#N/A</v>
      </c>
      <c r="AF68" s="62" t="e">
        <f>VLOOKUP($B68,СтартОсобиста!$B:$M,11,FALSE)</f>
        <v>#N/A</v>
      </c>
    </row>
    <row r="69" spans="1:32" ht="15" hidden="1" customHeight="1" x14ac:dyDescent="0.25">
      <c r="A69" s="156">
        <v>59</v>
      </c>
      <c r="B69" s="48">
        <v>173</v>
      </c>
      <c r="C69" s="46" t="e">
        <f>VLOOKUP($B69,мандатка!$B:$I,2,FALSE)</f>
        <v>#N/A</v>
      </c>
      <c r="D69" s="157" t="e">
        <f>VLOOKUP($B69,мандатка!$B:$I,3,FALSE)</f>
        <v>#N/A</v>
      </c>
      <c r="E69" s="158" t="e">
        <f>VLOOKUP($B69,мандатка!$B:$I,5,FALSE)</f>
        <v>#N/A</v>
      </c>
      <c r="F69" s="48" t="e">
        <f>VLOOKUP($B69,мандатка!$B:$I,6,FALSE)</f>
        <v>#N/A</v>
      </c>
      <c r="G69" s="46" t="e">
        <f>VLOOKUP($B69,мандатка!$B:$I,7,FALSE)</f>
        <v>#N/A</v>
      </c>
      <c r="H69" s="47" t="e">
        <f>VLOOKUP($B69,мандатка!$B:$I,8,FALSE)</f>
        <v>#N/A</v>
      </c>
      <c r="I69" s="159"/>
      <c r="J69" s="165"/>
      <c r="K69" s="165"/>
      <c r="L69" s="165"/>
      <c r="M69" s="165"/>
      <c r="N69" s="165"/>
      <c r="O69" s="165"/>
      <c r="P69" s="165"/>
      <c r="Q69" s="165"/>
      <c r="R69" s="165"/>
      <c r="S69" s="308"/>
      <c r="T69" s="308"/>
      <c r="U69" s="308"/>
      <c r="V69" s="409">
        <f t="shared" si="6"/>
        <v>0</v>
      </c>
      <c r="W69" s="160"/>
      <c r="X69" s="451">
        <v>0</v>
      </c>
      <c r="Y69" s="161"/>
      <c r="Z69" s="450">
        <f t="shared" si="7"/>
        <v>0</v>
      </c>
      <c r="AA69" s="162">
        <f t="shared" si="8"/>
        <v>0</v>
      </c>
      <c r="AB69" s="159">
        <v>59</v>
      </c>
      <c r="AC69" s="163" t="str">
        <f t="shared" si="3"/>
        <v>КМСУ</v>
      </c>
      <c r="AE69" s="164" t="e">
        <f t="shared" si="5"/>
        <v>#N/A</v>
      </c>
      <c r="AF69" s="62" t="e">
        <f>VLOOKUP($B69,СтартОсобиста!$B:$M,11,FALSE)</f>
        <v>#N/A</v>
      </c>
    </row>
    <row r="70" spans="1:32" ht="15" hidden="1" customHeight="1" x14ac:dyDescent="0.25">
      <c r="A70" s="156">
        <v>60</v>
      </c>
      <c r="B70" s="48">
        <v>174</v>
      </c>
      <c r="C70" s="46" t="e">
        <f>VLOOKUP($B70,мандатка!$B:$I,2,FALSE)</f>
        <v>#N/A</v>
      </c>
      <c r="D70" s="157" t="e">
        <f>VLOOKUP($B70,мандатка!$B:$I,3,FALSE)</f>
        <v>#N/A</v>
      </c>
      <c r="E70" s="158" t="e">
        <f>VLOOKUP($B70,мандатка!$B:$I,5,FALSE)</f>
        <v>#N/A</v>
      </c>
      <c r="F70" s="48" t="e">
        <f>VLOOKUP($B70,мандатка!$B:$I,6,FALSE)</f>
        <v>#N/A</v>
      </c>
      <c r="G70" s="46" t="e">
        <f>VLOOKUP($B70,мандатка!$B:$I,7,FALSE)</f>
        <v>#N/A</v>
      </c>
      <c r="H70" s="47" t="e">
        <f>VLOOKUP($B70,мандатка!$B:$I,8,FALSE)</f>
        <v>#N/A</v>
      </c>
      <c r="I70" s="159"/>
      <c r="J70" s="165"/>
      <c r="K70" s="165"/>
      <c r="L70" s="165"/>
      <c r="M70" s="165"/>
      <c r="N70" s="165"/>
      <c r="O70" s="165"/>
      <c r="P70" s="165"/>
      <c r="Q70" s="165"/>
      <c r="R70" s="165"/>
      <c r="S70" s="308"/>
      <c r="T70" s="308"/>
      <c r="U70" s="308"/>
      <c r="V70" s="409">
        <f t="shared" si="6"/>
        <v>0</v>
      </c>
      <c r="W70" s="160"/>
      <c r="X70" s="451">
        <v>0</v>
      </c>
      <c r="Y70" s="161"/>
      <c r="Z70" s="450">
        <f t="shared" si="7"/>
        <v>0</v>
      </c>
      <c r="AA70" s="162">
        <f t="shared" si="8"/>
        <v>0</v>
      </c>
      <c r="AB70" s="159">
        <v>60</v>
      </c>
      <c r="AC70" s="163" t="str">
        <f t="shared" si="3"/>
        <v>КМСУ</v>
      </c>
      <c r="AE70" s="164" t="e">
        <f t="shared" si="5"/>
        <v>#N/A</v>
      </c>
      <c r="AF70" s="62" t="e">
        <f>VLOOKUP($B70,СтартОсобиста!$B:$M,11,FALSE)</f>
        <v>#N/A</v>
      </c>
    </row>
    <row r="71" spans="1:32" ht="15" hidden="1" customHeight="1" x14ac:dyDescent="0.25">
      <c r="A71" s="156">
        <v>61</v>
      </c>
      <c r="B71" s="48">
        <v>175</v>
      </c>
      <c r="C71" s="46" t="e">
        <f>VLOOKUP($B71,мандатка!$B:$I,2,FALSE)</f>
        <v>#N/A</v>
      </c>
      <c r="D71" s="157" t="e">
        <f>VLOOKUP($B71,мандатка!$B:$I,3,FALSE)</f>
        <v>#N/A</v>
      </c>
      <c r="E71" s="158" t="e">
        <f>VLOOKUP($B71,мандатка!$B:$I,5,FALSE)</f>
        <v>#N/A</v>
      </c>
      <c r="F71" s="48" t="e">
        <f>VLOOKUP($B71,мандатка!$B:$I,6,FALSE)</f>
        <v>#N/A</v>
      </c>
      <c r="G71" s="46" t="e">
        <f>VLOOKUP($B71,мандатка!$B:$I,7,FALSE)</f>
        <v>#N/A</v>
      </c>
      <c r="H71" s="47" t="e">
        <f>VLOOKUP($B71,мандатка!$B:$I,8,FALSE)</f>
        <v>#N/A</v>
      </c>
      <c r="I71" s="159"/>
      <c r="J71" s="165"/>
      <c r="K71" s="165"/>
      <c r="L71" s="165"/>
      <c r="M71" s="165"/>
      <c r="N71" s="165"/>
      <c r="O71" s="165"/>
      <c r="P71" s="165"/>
      <c r="Q71" s="165"/>
      <c r="R71" s="165"/>
      <c r="S71" s="308"/>
      <c r="T71" s="308"/>
      <c r="U71" s="308"/>
      <c r="V71" s="409">
        <f t="shared" si="6"/>
        <v>0</v>
      </c>
      <c r="W71" s="160"/>
      <c r="X71" s="451">
        <v>0</v>
      </c>
      <c r="Y71" s="161"/>
      <c r="Z71" s="450">
        <f t="shared" si="7"/>
        <v>0</v>
      </c>
      <c r="AA71" s="162">
        <f t="shared" si="8"/>
        <v>0</v>
      </c>
      <c r="AB71" s="159">
        <v>61</v>
      </c>
      <c r="AC71" s="163" t="str">
        <f t="shared" si="3"/>
        <v>КМСУ</v>
      </c>
      <c r="AE71" s="164" t="e">
        <f t="shared" si="5"/>
        <v>#N/A</v>
      </c>
      <c r="AF71" s="62" t="e">
        <f>VLOOKUP($B71,СтартОсобиста!$B:$M,11,FALSE)</f>
        <v>#N/A</v>
      </c>
    </row>
    <row r="72" spans="1:32" ht="15" hidden="1" customHeight="1" x14ac:dyDescent="0.25">
      <c r="A72" s="156">
        <v>62</v>
      </c>
      <c r="B72" s="48">
        <v>176</v>
      </c>
      <c r="C72" s="46" t="e">
        <f>VLOOKUP($B72,мандатка!$B:$I,2,FALSE)</f>
        <v>#N/A</v>
      </c>
      <c r="D72" s="157" t="e">
        <f>VLOOKUP($B72,мандатка!$B:$I,3,FALSE)</f>
        <v>#N/A</v>
      </c>
      <c r="E72" s="158" t="e">
        <f>VLOOKUP($B72,мандатка!$B:$I,5,FALSE)</f>
        <v>#N/A</v>
      </c>
      <c r="F72" s="48" t="e">
        <f>VLOOKUP($B72,мандатка!$B:$I,6,FALSE)</f>
        <v>#N/A</v>
      </c>
      <c r="G72" s="46" t="e">
        <f>VLOOKUP($B72,мандатка!$B:$I,7,FALSE)</f>
        <v>#N/A</v>
      </c>
      <c r="H72" s="47" t="e">
        <f>VLOOKUP($B72,мандатка!$B:$I,8,FALSE)</f>
        <v>#N/A</v>
      </c>
      <c r="I72" s="159"/>
      <c r="J72" s="165"/>
      <c r="K72" s="165"/>
      <c r="L72" s="165"/>
      <c r="M72" s="165"/>
      <c r="N72" s="165"/>
      <c r="O72" s="165"/>
      <c r="P72" s="165"/>
      <c r="Q72" s="165"/>
      <c r="R72" s="165"/>
      <c r="S72" s="308"/>
      <c r="T72" s="308"/>
      <c r="U72" s="308"/>
      <c r="V72" s="409">
        <f t="shared" si="6"/>
        <v>0</v>
      </c>
      <c r="W72" s="160"/>
      <c r="X72" s="451">
        <v>0</v>
      </c>
      <c r="Y72" s="161"/>
      <c r="Z72" s="450">
        <f t="shared" si="7"/>
        <v>0</v>
      </c>
      <c r="AA72" s="162">
        <f t="shared" si="8"/>
        <v>0</v>
      </c>
      <c r="AB72" s="159">
        <v>62</v>
      </c>
      <c r="AC72" s="163" t="str">
        <f t="shared" si="3"/>
        <v>КМСУ</v>
      </c>
      <c r="AE72" s="164" t="e">
        <f t="shared" si="5"/>
        <v>#N/A</v>
      </c>
      <c r="AF72" s="62" t="e">
        <f>VLOOKUP($B72,СтартОсобиста!$B:$M,11,FALSE)</f>
        <v>#N/A</v>
      </c>
    </row>
    <row r="73" spans="1:32" ht="15" hidden="1" customHeight="1" x14ac:dyDescent="0.25">
      <c r="A73" s="156">
        <v>63</v>
      </c>
      <c r="B73" s="48">
        <v>177</v>
      </c>
      <c r="C73" s="46" t="e">
        <f>VLOOKUP($B73,мандатка!$B:$I,2,FALSE)</f>
        <v>#N/A</v>
      </c>
      <c r="D73" s="157" t="e">
        <f>VLOOKUP($B73,мандатка!$B:$I,3,FALSE)</f>
        <v>#N/A</v>
      </c>
      <c r="E73" s="158" t="e">
        <f>VLOOKUP($B73,мандатка!$B:$I,5,FALSE)</f>
        <v>#N/A</v>
      </c>
      <c r="F73" s="48" t="e">
        <f>VLOOKUP($B73,мандатка!$B:$I,6,FALSE)</f>
        <v>#N/A</v>
      </c>
      <c r="G73" s="46" t="e">
        <f>VLOOKUP($B73,мандатка!$B:$I,7,FALSE)</f>
        <v>#N/A</v>
      </c>
      <c r="H73" s="47" t="e">
        <f>VLOOKUP($B73,мандатка!$B:$I,8,FALSE)</f>
        <v>#N/A</v>
      </c>
      <c r="I73" s="159"/>
      <c r="J73" s="165"/>
      <c r="K73" s="165"/>
      <c r="L73" s="165"/>
      <c r="M73" s="165"/>
      <c r="N73" s="165"/>
      <c r="O73" s="165"/>
      <c r="P73" s="165"/>
      <c r="Q73" s="165"/>
      <c r="R73" s="165"/>
      <c r="S73" s="308"/>
      <c r="T73" s="308"/>
      <c r="U73" s="308"/>
      <c r="V73" s="409">
        <f t="shared" si="6"/>
        <v>0</v>
      </c>
      <c r="W73" s="160"/>
      <c r="X73" s="451">
        <v>0</v>
      </c>
      <c r="Y73" s="161"/>
      <c r="Z73" s="450">
        <f t="shared" si="7"/>
        <v>0</v>
      </c>
      <c r="AA73" s="162">
        <f t="shared" si="8"/>
        <v>0</v>
      </c>
      <c r="AB73" s="159">
        <v>63</v>
      </c>
      <c r="AC73" s="163" t="str">
        <f t="shared" si="3"/>
        <v>КМСУ</v>
      </c>
      <c r="AE73" s="164" t="e">
        <f t="shared" si="5"/>
        <v>#N/A</v>
      </c>
      <c r="AF73" s="62" t="e">
        <f>VLOOKUP($B73,СтартОсобиста!$B:$M,11,FALSE)</f>
        <v>#N/A</v>
      </c>
    </row>
    <row r="74" spans="1:32" ht="15" hidden="1" customHeight="1" x14ac:dyDescent="0.25">
      <c r="A74" s="156">
        <v>64</v>
      </c>
      <c r="B74" s="48">
        <v>178</v>
      </c>
      <c r="C74" s="46" t="e">
        <f>VLOOKUP($B74,мандатка!$B:$I,2,FALSE)</f>
        <v>#N/A</v>
      </c>
      <c r="D74" s="157" t="e">
        <f>VLOOKUP($B74,мандатка!$B:$I,3,FALSE)</f>
        <v>#N/A</v>
      </c>
      <c r="E74" s="158" t="e">
        <f>VLOOKUP($B74,мандатка!$B:$I,5,FALSE)</f>
        <v>#N/A</v>
      </c>
      <c r="F74" s="48" t="e">
        <f>VLOOKUP($B74,мандатка!$B:$I,6,FALSE)</f>
        <v>#N/A</v>
      </c>
      <c r="G74" s="46" t="e">
        <f>VLOOKUP($B74,мандатка!$B:$I,7,FALSE)</f>
        <v>#N/A</v>
      </c>
      <c r="H74" s="47" t="e">
        <f>VLOOKUP($B74,мандатка!$B:$I,8,FALSE)</f>
        <v>#N/A</v>
      </c>
      <c r="I74" s="159"/>
      <c r="J74" s="165"/>
      <c r="K74" s="165"/>
      <c r="L74" s="165"/>
      <c r="M74" s="165"/>
      <c r="N74" s="165"/>
      <c r="O74" s="165"/>
      <c r="P74" s="165"/>
      <c r="Q74" s="165"/>
      <c r="R74" s="165"/>
      <c r="S74" s="308"/>
      <c r="T74" s="308"/>
      <c r="U74" s="308"/>
      <c r="V74" s="409">
        <f t="shared" si="6"/>
        <v>0</v>
      </c>
      <c r="W74" s="160"/>
      <c r="X74" s="451">
        <v>0</v>
      </c>
      <c r="Y74" s="161"/>
      <c r="Z74" s="450">
        <f t="shared" si="7"/>
        <v>0</v>
      </c>
      <c r="AA74" s="162">
        <f t="shared" si="8"/>
        <v>0</v>
      </c>
      <c r="AB74" s="159">
        <v>64</v>
      </c>
      <c r="AC74" s="163" t="str">
        <f t="shared" si="3"/>
        <v>КМСУ</v>
      </c>
      <c r="AE74" s="164" t="e">
        <f t="shared" si="5"/>
        <v>#N/A</v>
      </c>
      <c r="AF74" s="62" t="e">
        <f>VLOOKUP($B74,СтартОсобиста!$B:$M,11,FALSE)</f>
        <v>#N/A</v>
      </c>
    </row>
    <row r="75" spans="1:32" ht="15" hidden="1" customHeight="1" x14ac:dyDescent="0.25">
      <c r="A75" s="156">
        <v>65</v>
      </c>
      <c r="B75" s="48">
        <v>181</v>
      </c>
      <c r="C75" s="46" t="e">
        <f>VLOOKUP($B75,мандатка!$B:$I,2,FALSE)</f>
        <v>#N/A</v>
      </c>
      <c r="D75" s="157" t="e">
        <f>VLOOKUP($B75,мандатка!$B:$I,3,FALSE)</f>
        <v>#N/A</v>
      </c>
      <c r="E75" s="158" t="e">
        <f>VLOOKUP($B75,мандатка!$B:$I,5,FALSE)</f>
        <v>#N/A</v>
      </c>
      <c r="F75" s="48" t="e">
        <f>VLOOKUP($B75,мандатка!$B:$I,6,FALSE)</f>
        <v>#N/A</v>
      </c>
      <c r="G75" s="46" t="e">
        <f>VLOOKUP($B75,мандатка!$B:$I,7,FALSE)</f>
        <v>#N/A</v>
      </c>
      <c r="H75" s="47" t="e">
        <f>VLOOKUP($B75,мандатка!$B:$I,8,FALSE)</f>
        <v>#N/A</v>
      </c>
      <c r="I75" s="159"/>
      <c r="J75" s="165"/>
      <c r="K75" s="165"/>
      <c r="L75" s="165"/>
      <c r="M75" s="165"/>
      <c r="N75" s="165"/>
      <c r="O75" s="165"/>
      <c r="P75" s="165"/>
      <c r="Q75" s="165"/>
      <c r="R75" s="165"/>
      <c r="S75" s="308"/>
      <c r="T75" s="308"/>
      <c r="U75" s="308"/>
      <c r="V75" s="409">
        <f t="shared" ref="V75:V138" si="9">SUM(I75:R75)-T75</f>
        <v>0</v>
      </c>
      <c r="W75" s="160"/>
      <c r="X75" s="451">
        <v>0</v>
      </c>
      <c r="Y75" s="161"/>
      <c r="Z75" s="450">
        <f t="shared" ref="Z75:Z138" si="10">SUM(I75:R75)-T75</f>
        <v>0</v>
      </c>
      <c r="AA75" s="162">
        <f t="shared" ref="AA75:AA138" si="11">Z75/$AE$8</f>
        <v>0</v>
      </c>
      <c r="AB75" s="159">
        <v>65</v>
      </c>
      <c r="AC75" s="163" t="str">
        <f t="shared" ref="AC75:AC138" si="12">IF($I$260&gt;=$AA75,"КМСУ",IF($I$261&gt;=$AA75,"I",IF($I$262&gt;=$AA75,"II",IF($I$263&gt;=$AA75,"III",IF($I$264&gt;=$AA75,"I юн",IF($I$265&gt;=$AA75,"II юн","III юн"))))))</f>
        <v>КМСУ</v>
      </c>
      <c r="AE75" s="164" t="e">
        <f t="shared" si="5"/>
        <v>#N/A</v>
      </c>
      <c r="AF75" s="62" t="e">
        <f>VLOOKUP($B75,СтартОсобиста!$B:$M,11,FALSE)</f>
        <v>#N/A</v>
      </c>
    </row>
    <row r="76" spans="1:32" ht="15" hidden="1" customHeight="1" x14ac:dyDescent="0.25">
      <c r="A76" s="156">
        <v>66</v>
      </c>
      <c r="B76" s="48">
        <v>182</v>
      </c>
      <c r="C76" s="46" t="e">
        <f>VLOOKUP($B76,мандатка!$B:$I,2,FALSE)</f>
        <v>#N/A</v>
      </c>
      <c r="D76" s="157" t="e">
        <f>VLOOKUP($B76,мандатка!$B:$I,3,FALSE)</f>
        <v>#N/A</v>
      </c>
      <c r="E76" s="158" t="e">
        <f>VLOOKUP($B76,мандатка!$B:$I,5,FALSE)</f>
        <v>#N/A</v>
      </c>
      <c r="F76" s="48" t="e">
        <f>VLOOKUP($B76,мандатка!$B:$I,6,FALSE)</f>
        <v>#N/A</v>
      </c>
      <c r="G76" s="46" t="e">
        <f>VLOOKUP($B76,мандатка!$B:$I,7,FALSE)</f>
        <v>#N/A</v>
      </c>
      <c r="H76" s="47" t="e">
        <f>VLOOKUP($B76,мандатка!$B:$I,8,FALSE)</f>
        <v>#N/A</v>
      </c>
      <c r="I76" s="159"/>
      <c r="J76" s="165"/>
      <c r="K76" s="165"/>
      <c r="L76" s="165"/>
      <c r="M76" s="165"/>
      <c r="N76" s="165"/>
      <c r="O76" s="165"/>
      <c r="P76" s="165"/>
      <c r="Q76" s="165"/>
      <c r="R76" s="165"/>
      <c r="S76" s="308"/>
      <c r="T76" s="308"/>
      <c r="U76" s="308"/>
      <c r="V76" s="409">
        <f t="shared" si="9"/>
        <v>0</v>
      </c>
      <c r="W76" s="160"/>
      <c r="X76" s="451">
        <v>0</v>
      </c>
      <c r="Y76" s="161"/>
      <c r="Z76" s="450">
        <f t="shared" si="10"/>
        <v>0</v>
      </c>
      <c r="AA76" s="162">
        <f t="shared" si="11"/>
        <v>0</v>
      </c>
      <c r="AB76" s="159">
        <v>66</v>
      </c>
      <c r="AC76" s="163" t="str">
        <f t="shared" si="12"/>
        <v>КМСУ</v>
      </c>
      <c r="AE76" s="164" t="e">
        <f t="shared" ref="AE76:AE139" si="13">IF($F76="МС",100,IF($F76="КМС",30,IF($F76="І",10,IF($F76="ІІ",3,IF($F76="ІІІ",1,IF($F76="І юн",1,IF($F76="ІІ юн",0.3,IF($F76="ІІІ юн",0.1,0))))))))</f>
        <v>#N/A</v>
      </c>
      <c r="AF76" s="62" t="e">
        <f>VLOOKUP($B76,СтартОсобиста!$B:$M,11,FALSE)</f>
        <v>#N/A</v>
      </c>
    </row>
    <row r="77" spans="1:32" ht="15" hidden="1" customHeight="1" x14ac:dyDescent="0.25">
      <c r="A77" s="156">
        <v>67</v>
      </c>
      <c r="B77" s="48">
        <v>183</v>
      </c>
      <c r="C77" s="46" t="e">
        <f>VLOOKUP($B77,мандатка!$B:$I,2,FALSE)</f>
        <v>#N/A</v>
      </c>
      <c r="D77" s="157" t="e">
        <f>VLOOKUP($B77,мандатка!$B:$I,3,FALSE)</f>
        <v>#N/A</v>
      </c>
      <c r="E77" s="158" t="e">
        <f>VLOOKUP($B77,мандатка!$B:$I,5,FALSE)</f>
        <v>#N/A</v>
      </c>
      <c r="F77" s="48" t="e">
        <f>VLOOKUP($B77,мандатка!$B:$I,6,FALSE)</f>
        <v>#N/A</v>
      </c>
      <c r="G77" s="46" t="e">
        <f>VLOOKUP($B77,мандатка!$B:$I,7,FALSE)</f>
        <v>#N/A</v>
      </c>
      <c r="H77" s="47" t="e">
        <f>VLOOKUP($B77,мандатка!$B:$I,8,FALSE)</f>
        <v>#N/A</v>
      </c>
      <c r="I77" s="159"/>
      <c r="J77" s="165"/>
      <c r="K77" s="165"/>
      <c r="L77" s="165"/>
      <c r="M77" s="165"/>
      <c r="N77" s="165"/>
      <c r="O77" s="165"/>
      <c r="P77" s="165"/>
      <c r="Q77" s="165"/>
      <c r="R77" s="165"/>
      <c r="S77" s="308"/>
      <c r="T77" s="308"/>
      <c r="U77" s="308"/>
      <c r="V77" s="409">
        <f t="shared" si="9"/>
        <v>0</v>
      </c>
      <c r="W77" s="160"/>
      <c r="X77" s="451">
        <v>0</v>
      </c>
      <c r="Y77" s="161"/>
      <c r="Z77" s="450">
        <f t="shared" si="10"/>
        <v>0</v>
      </c>
      <c r="AA77" s="162">
        <f t="shared" si="11"/>
        <v>0</v>
      </c>
      <c r="AB77" s="159">
        <v>67</v>
      </c>
      <c r="AC77" s="163" t="str">
        <f t="shared" si="12"/>
        <v>КМСУ</v>
      </c>
      <c r="AE77" s="164" t="e">
        <f t="shared" si="13"/>
        <v>#N/A</v>
      </c>
      <c r="AF77" s="62" t="e">
        <f>VLOOKUP($B77,СтартОсобиста!$B:$M,11,FALSE)</f>
        <v>#N/A</v>
      </c>
    </row>
    <row r="78" spans="1:32" ht="15" hidden="1" customHeight="1" x14ac:dyDescent="0.25">
      <c r="A78" s="156">
        <v>68</v>
      </c>
      <c r="B78" s="48">
        <v>184</v>
      </c>
      <c r="C78" s="46" t="e">
        <f>VLOOKUP($B78,мандатка!$B:$I,2,FALSE)</f>
        <v>#N/A</v>
      </c>
      <c r="D78" s="157" t="e">
        <f>VLOOKUP($B78,мандатка!$B:$I,3,FALSE)</f>
        <v>#N/A</v>
      </c>
      <c r="E78" s="158" t="e">
        <f>VLOOKUP($B78,мандатка!$B:$I,5,FALSE)</f>
        <v>#N/A</v>
      </c>
      <c r="F78" s="48" t="e">
        <f>VLOOKUP($B78,мандатка!$B:$I,6,FALSE)</f>
        <v>#N/A</v>
      </c>
      <c r="G78" s="46" t="e">
        <f>VLOOKUP($B78,мандатка!$B:$I,7,FALSE)</f>
        <v>#N/A</v>
      </c>
      <c r="H78" s="47" t="e">
        <f>VLOOKUP($B78,мандатка!$B:$I,8,FALSE)</f>
        <v>#N/A</v>
      </c>
      <c r="I78" s="159"/>
      <c r="J78" s="165"/>
      <c r="K78" s="165"/>
      <c r="L78" s="165"/>
      <c r="M78" s="165"/>
      <c r="N78" s="165"/>
      <c r="O78" s="165"/>
      <c r="P78" s="165"/>
      <c r="Q78" s="165"/>
      <c r="R78" s="165"/>
      <c r="S78" s="308"/>
      <c r="T78" s="308"/>
      <c r="U78" s="308"/>
      <c r="V78" s="409">
        <f t="shared" si="9"/>
        <v>0</v>
      </c>
      <c r="W78" s="160"/>
      <c r="X78" s="451">
        <v>0</v>
      </c>
      <c r="Y78" s="161"/>
      <c r="Z78" s="450">
        <f t="shared" si="10"/>
        <v>0</v>
      </c>
      <c r="AA78" s="162">
        <f t="shared" si="11"/>
        <v>0</v>
      </c>
      <c r="AB78" s="159">
        <v>68</v>
      </c>
      <c r="AC78" s="163" t="str">
        <f t="shared" si="12"/>
        <v>КМСУ</v>
      </c>
      <c r="AE78" s="164" t="e">
        <f t="shared" si="13"/>
        <v>#N/A</v>
      </c>
      <c r="AF78" s="62" t="e">
        <f>VLOOKUP($B78,СтартОсобиста!$B:$M,11,FALSE)</f>
        <v>#N/A</v>
      </c>
    </row>
    <row r="79" spans="1:32" ht="15" hidden="1" customHeight="1" x14ac:dyDescent="0.25">
      <c r="A79" s="156">
        <v>69</v>
      </c>
      <c r="B79" s="48">
        <v>185</v>
      </c>
      <c r="C79" s="46" t="e">
        <f>VLOOKUP($B79,мандатка!$B:$I,2,FALSE)</f>
        <v>#N/A</v>
      </c>
      <c r="D79" s="157" t="e">
        <f>VLOOKUP($B79,мандатка!$B:$I,3,FALSE)</f>
        <v>#N/A</v>
      </c>
      <c r="E79" s="158" t="e">
        <f>VLOOKUP($B79,мандатка!$B:$I,5,FALSE)</f>
        <v>#N/A</v>
      </c>
      <c r="F79" s="48" t="e">
        <f>VLOOKUP($B79,мандатка!$B:$I,6,FALSE)</f>
        <v>#N/A</v>
      </c>
      <c r="G79" s="46" t="e">
        <f>VLOOKUP($B79,мандатка!$B:$I,7,FALSE)</f>
        <v>#N/A</v>
      </c>
      <c r="H79" s="47" t="e">
        <f>VLOOKUP($B79,мандатка!$B:$I,8,FALSE)</f>
        <v>#N/A</v>
      </c>
      <c r="I79" s="159"/>
      <c r="J79" s="165"/>
      <c r="K79" s="165"/>
      <c r="L79" s="165"/>
      <c r="M79" s="165"/>
      <c r="N79" s="165"/>
      <c r="O79" s="165"/>
      <c r="P79" s="165"/>
      <c r="Q79" s="165"/>
      <c r="R79" s="165"/>
      <c r="S79" s="308"/>
      <c r="T79" s="308"/>
      <c r="U79" s="308"/>
      <c r="V79" s="409">
        <f t="shared" si="9"/>
        <v>0</v>
      </c>
      <c r="W79" s="160"/>
      <c r="X79" s="451">
        <v>0</v>
      </c>
      <c r="Y79" s="161"/>
      <c r="Z79" s="450">
        <f t="shared" si="10"/>
        <v>0</v>
      </c>
      <c r="AA79" s="162">
        <f t="shared" si="11"/>
        <v>0</v>
      </c>
      <c r="AB79" s="159">
        <v>69</v>
      </c>
      <c r="AC79" s="163" t="str">
        <f t="shared" si="12"/>
        <v>КМСУ</v>
      </c>
      <c r="AE79" s="164" t="e">
        <f t="shared" si="13"/>
        <v>#N/A</v>
      </c>
      <c r="AF79" s="62" t="e">
        <f>VLOOKUP($B79,СтартОсобиста!$B:$M,11,FALSE)</f>
        <v>#N/A</v>
      </c>
    </row>
    <row r="80" spans="1:32" ht="15" hidden="1" customHeight="1" x14ac:dyDescent="0.25">
      <c r="A80" s="156">
        <v>70</v>
      </c>
      <c r="B80" s="48">
        <v>186</v>
      </c>
      <c r="C80" s="46" t="e">
        <f>VLOOKUP($B80,мандатка!$B:$I,2,FALSE)</f>
        <v>#N/A</v>
      </c>
      <c r="D80" s="157" t="e">
        <f>VLOOKUP($B80,мандатка!$B:$I,3,FALSE)</f>
        <v>#N/A</v>
      </c>
      <c r="E80" s="158" t="e">
        <f>VLOOKUP($B80,мандатка!$B:$I,5,FALSE)</f>
        <v>#N/A</v>
      </c>
      <c r="F80" s="48" t="e">
        <f>VLOOKUP($B80,мандатка!$B:$I,6,FALSE)</f>
        <v>#N/A</v>
      </c>
      <c r="G80" s="46" t="e">
        <f>VLOOKUP($B80,мандатка!$B:$I,7,FALSE)</f>
        <v>#N/A</v>
      </c>
      <c r="H80" s="47" t="e">
        <f>VLOOKUP($B80,мандатка!$B:$I,8,FALSE)</f>
        <v>#N/A</v>
      </c>
      <c r="I80" s="159"/>
      <c r="J80" s="165"/>
      <c r="K80" s="165"/>
      <c r="L80" s="165"/>
      <c r="M80" s="165"/>
      <c r="N80" s="165"/>
      <c r="O80" s="165"/>
      <c r="P80" s="165"/>
      <c r="Q80" s="165"/>
      <c r="R80" s="165"/>
      <c r="S80" s="308"/>
      <c r="T80" s="308"/>
      <c r="U80" s="308"/>
      <c r="V80" s="409">
        <f t="shared" si="9"/>
        <v>0</v>
      </c>
      <c r="W80" s="160"/>
      <c r="X80" s="451">
        <v>0</v>
      </c>
      <c r="Y80" s="161"/>
      <c r="Z80" s="450">
        <f t="shared" si="10"/>
        <v>0</v>
      </c>
      <c r="AA80" s="162">
        <f t="shared" si="11"/>
        <v>0</v>
      </c>
      <c r="AB80" s="159">
        <v>70</v>
      </c>
      <c r="AC80" s="163" t="str">
        <f t="shared" si="12"/>
        <v>КМСУ</v>
      </c>
      <c r="AE80" s="164" t="e">
        <f t="shared" si="13"/>
        <v>#N/A</v>
      </c>
      <c r="AF80" s="62" t="e">
        <f>VLOOKUP($B80,СтартОсобиста!$B:$M,11,FALSE)</f>
        <v>#N/A</v>
      </c>
    </row>
    <row r="81" spans="1:32" ht="15" hidden="1" customHeight="1" x14ac:dyDescent="0.25">
      <c r="A81" s="156">
        <v>71</v>
      </c>
      <c r="B81" s="48">
        <v>187</v>
      </c>
      <c r="C81" s="46" t="e">
        <f>VLOOKUP($B81,мандатка!$B:$I,2,FALSE)</f>
        <v>#N/A</v>
      </c>
      <c r="D81" s="157" t="e">
        <f>VLOOKUP($B81,мандатка!$B:$I,3,FALSE)</f>
        <v>#N/A</v>
      </c>
      <c r="E81" s="158" t="e">
        <f>VLOOKUP($B81,мандатка!$B:$I,5,FALSE)</f>
        <v>#N/A</v>
      </c>
      <c r="F81" s="48" t="e">
        <f>VLOOKUP($B81,мандатка!$B:$I,6,FALSE)</f>
        <v>#N/A</v>
      </c>
      <c r="G81" s="46" t="e">
        <f>VLOOKUP($B81,мандатка!$B:$I,7,FALSE)</f>
        <v>#N/A</v>
      </c>
      <c r="H81" s="47" t="e">
        <f>VLOOKUP($B81,мандатка!$B:$I,8,FALSE)</f>
        <v>#N/A</v>
      </c>
      <c r="I81" s="159"/>
      <c r="J81" s="165"/>
      <c r="K81" s="165"/>
      <c r="L81" s="165"/>
      <c r="M81" s="165"/>
      <c r="N81" s="165"/>
      <c r="O81" s="165"/>
      <c r="P81" s="165"/>
      <c r="Q81" s="165"/>
      <c r="R81" s="165"/>
      <c r="S81" s="308"/>
      <c r="T81" s="308"/>
      <c r="U81" s="308"/>
      <c r="V81" s="409">
        <f t="shared" si="9"/>
        <v>0</v>
      </c>
      <c r="W81" s="160"/>
      <c r="X81" s="451">
        <v>0</v>
      </c>
      <c r="Y81" s="161"/>
      <c r="Z81" s="450">
        <f t="shared" si="10"/>
        <v>0</v>
      </c>
      <c r="AA81" s="162">
        <f t="shared" si="11"/>
        <v>0</v>
      </c>
      <c r="AB81" s="159">
        <v>71</v>
      </c>
      <c r="AC81" s="163" t="str">
        <f t="shared" si="12"/>
        <v>КМСУ</v>
      </c>
      <c r="AE81" s="164" t="e">
        <f t="shared" si="13"/>
        <v>#N/A</v>
      </c>
      <c r="AF81" s="62" t="e">
        <f>VLOOKUP($B81,СтартОсобиста!$B:$M,11,FALSE)</f>
        <v>#N/A</v>
      </c>
    </row>
    <row r="82" spans="1:32" ht="15" hidden="1" customHeight="1" x14ac:dyDescent="0.25">
      <c r="A82" s="156">
        <v>72</v>
      </c>
      <c r="B82" s="48">
        <v>188</v>
      </c>
      <c r="C82" s="46" t="e">
        <f>VLOOKUP($B82,мандатка!$B:$I,2,FALSE)</f>
        <v>#N/A</v>
      </c>
      <c r="D82" s="157" t="e">
        <f>VLOOKUP($B82,мандатка!$B:$I,3,FALSE)</f>
        <v>#N/A</v>
      </c>
      <c r="E82" s="158" t="e">
        <f>VLOOKUP($B82,мандатка!$B:$I,5,FALSE)</f>
        <v>#N/A</v>
      </c>
      <c r="F82" s="48" t="e">
        <f>VLOOKUP($B82,мандатка!$B:$I,6,FALSE)</f>
        <v>#N/A</v>
      </c>
      <c r="G82" s="46" t="e">
        <f>VLOOKUP($B82,мандатка!$B:$I,7,FALSE)</f>
        <v>#N/A</v>
      </c>
      <c r="H82" s="47" t="e">
        <f>VLOOKUP($B82,мандатка!$B:$I,8,FALSE)</f>
        <v>#N/A</v>
      </c>
      <c r="I82" s="159"/>
      <c r="J82" s="165"/>
      <c r="K82" s="165"/>
      <c r="L82" s="165"/>
      <c r="M82" s="165"/>
      <c r="N82" s="165"/>
      <c r="O82" s="165"/>
      <c r="P82" s="165"/>
      <c r="Q82" s="165"/>
      <c r="R82" s="165"/>
      <c r="S82" s="308"/>
      <c r="T82" s="308"/>
      <c r="U82" s="308"/>
      <c r="V82" s="409">
        <f t="shared" si="9"/>
        <v>0</v>
      </c>
      <c r="W82" s="160"/>
      <c r="X82" s="451">
        <v>0</v>
      </c>
      <c r="Y82" s="161"/>
      <c r="Z82" s="450">
        <f t="shared" si="10"/>
        <v>0</v>
      </c>
      <c r="AA82" s="162">
        <f t="shared" si="11"/>
        <v>0</v>
      </c>
      <c r="AB82" s="159">
        <v>72</v>
      </c>
      <c r="AC82" s="163" t="str">
        <f t="shared" si="12"/>
        <v>КМСУ</v>
      </c>
      <c r="AE82" s="164" t="e">
        <f t="shared" si="13"/>
        <v>#N/A</v>
      </c>
      <c r="AF82" s="62" t="e">
        <f>VLOOKUP($B82,СтартОсобиста!$B:$M,11,FALSE)</f>
        <v>#N/A</v>
      </c>
    </row>
    <row r="83" spans="1:32" ht="15" hidden="1" customHeight="1" x14ac:dyDescent="0.25">
      <c r="A83" s="156">
        <v>73</v>
      </c>
      <c r="B83" s="48">
        <v>191</v>
      </c>
      <c r="C83" s="46" t="e">
        <f>VLOOKUP($B83,мандатка!$B:$I,2,FALSE)</f>
        <v>#N/A</v>
      </c>
      <c r="D83" s="157" t="e">
        <f>VLOOKUP($B83,мандатка!$B:$I,3,FALSE)</f>
        <v>#N/A</v>
      </c>
      <c r="E83" s="158" t="e">
        <f>VLOOKUP($B83,мандатка!$B:$I,5,FALSE)</f>
        <v>#N/A</v>
      </c>
      <c r="F83" s="48" t="e">
        <f>VLOOKUP($B83,мандатка!$B:$I,6,FALSE)</f>
        <v>#N/A</v>
      </c>
      <c r="G83" s="46" t="e">
        <f>VLOOKUP($B83,мандатка!$B:$I,7,FALSE)</f>
        <v>#N/A</v>
      </c>
      <c r="H83" s="47" t="e">
        <f>VLOOKUP($B83,мандатка!$B:$I,8,FALSE)</f>
        <v>#N/A</v>
      </c>
      <c r="I83" s="159"/>
      <c r="J83" s="165"/>
      <c r="K83" s="165"/>
      <c r="L83" s="165"/>
      <c r="M83" s="165"/>
      <c r="N83" s="165"/>
      <c r="O83" s="165"/>
      <c r="P83" s="165"/>
      <c r="Q83" s="165"/>
      <c r="R83" s="165"/>
      <c r="S83" s="308"/>
      <c r="T83" s="308"/>
      <c r="U83" s="308"/>
      <c r="V83" s="409">
        <f t="shared" si="9"/>
        <v>0</v>
      </c>
      <c r="W83" s="160"/>
      <c r="X83" s="451">
        <v>0</v>
      </c>
      <c r="Y83" s="161"/>
      <c r="Z83" s="450">
        <f t="shared" si="10"/>
        <v>0</v>
      </c>
      <c r="AA83" s="162">
        <f t="shared" si="11"/>
        <v>0</v>
      </c>
      <c r="AB83" s="159">
        <v>73</v>
      </c>
      <c r="AC83" s="163" t="str">
        <f t="shared" si="12"/>
        <v>КМСУ</v>
      </c>
      <c r="AE83" s="164" t="e">
        <f t="shared" si="13"/>
        <v>#N/A</v>
      </c>
      <c r="AF83" s="62" t="e">
        <f>VLOOKUP($B83,СтартОсобиста!$B:$M,11,FALSE)</f>
        <v>#N/A</v>
      </c>
    </row>
    <row r="84" spans="1:32" ht="15" hidden="1" customHeight="1" x14ac:dyDescent="0.25">
      <c r="A84" s="156">
        <v>74</v>
      </c>
      <c r="B84" s="48">
        <v>192</v>
      </c>
      <c r="C84" s="46" t="e">
        <f>VLOOKUP($B84,мандатка!$B:$I,2,FALSE)</f>
        <v>#N/A</v>
      </c>
      <c r="D84" s="157" t="e">
        <f>VLOOKUP($B84,мандатка!$B:$I,3,FALSE)</f>
        <v>#N/A</v>
      </c>
      <c r="E84" s="158" t="e">
        <f>VLOOKUP($B84,мандатка!$B:$I,5,FALSE)</f>
        <v>#N/A</v>
      </c>
      <c r="F84" s="48" t="e">
        <f>VLOOKUP($B84,мандатка!$B:$I,6,FALSE)</f>
        <v>#N/A</v>
      </c>
      <c r="G84" s="46" t="e">
        <f>VLOOKUP($B84,мандатка!$B:$I,7,FALSE)</f>
        <v>#N/A</v>
      </c>
      <c r="H84" s="47" t="e">
        <f>VLOOKUP($B84,мандатка!$B:$I,8,FALSE)</f>
        <v>#N/A</v>
      </c>
      <c r="I84" s="159"/>
      <c r="J84" s="165"/>
      <c r="K84" s="165"/>
      <c r="L84" s="165"/>
      <c r="M84" s="165"/>
      <c r="N84" s="165"/>
      <c r="O84" s="165"/>
      <c r="P84" s="165"/>
      <c r="Q84" s="165"/>
      <c r="R84" s="165"/>
      <c r="S84" s="308"/>
      <c r="T84" s="308"/>
      <c r="U84" s="308"/>
      <c r="V84" s="409">
        <f t="shared" si="9"/>
        <v>0</v>
      </c>
      <c r="W84" s="160"/>
      <c r="X84" s="451">
        <v>0</v>
      </c>
      <c r="Y84" s="161"/>
      <c r="Z84" s="450">
        <f t="shared" si="10"/>
        <v>0</v>
      </c>
      <c r="AA84" s="162">
        <f t="shared" si="11"/>
        <v>0</v>
      </c>
      <c r="AB84" s="159">
        <v>74</v>
      </c>
      <c r="AC84" s="163" t="str">
        <f t="shared" si="12"/>
        <v>КМСУ</v>
      </c>
      <c r="AE84" s="164" t="e">
        <f t="shared" si="13"/>
        <v>#N/A</v>
      </c>
      <c r="AF84" s="62" t="e">
        <f>VLOOKUP($B84,СтартОсобиста!$B:$M,11,FALSE)</f>
        <v>#N/A</v>
      </c>
    </row>
    <row r="85" spans="1:32" ht="15" hidden="1" customHeight="1" x14ac:dyDescent="0.25">
      <c r="A85" s="156">
        <v>75</v>
      </c>
      <c r="B85" s="48">
        <v>193</v>
      </c>
      <c r="C85" s="46" t="e">
        <f>VLOOKUP($B85,мандатка!$B:$I,2,FALSE)</f>
        <v>#N/A</v>
      </c>
      <c r="D85" s="157" t="e">
        <f>VLOOKUP($B85,мандатка!$B:$I,3,FALSE)</f>
        <v>#N/A</v>
      </c>
      <c r="E85" s="158" t="e">
        <f>VLOOKUP($B85,мандатка!$B:$I,5,FALSE)</f>
        <v>#N/A</v>
      </c>
      <c r="F85" s="48" t="e">
        <f>VLOOKUP($B85,мандатка!$B:$I,6,FALSE)</f>
        <v>#N/A</v>
      </c>
      <c r="G85" s="46" t="e">
        <f>VLOOKUP($B85,мандатка!$B:$I,7,FALSE)</f>
        <v>#N/A</v>
      </c>
      <c r="H85" s="47" t="e">
        <f>VLOOKUP($B85,мандатка!$B:$I,8,FALSE)</f>
        <v>#N/A</v>
      </c>
      <c r="I85" s="159"/>
      <c r="J85" s="165"/>
      <c r="K85" s="165"/>
      <c r="L85" s="165"/>
      <c r="M85" s="165"/>
      <c r="N85" s="165"/>
      <c r="O85" s="165"/>
      <c r="P85" s="165"/>
      <c r="Q85" s="165"/>
      <c r="R85" s="165"/>
      <c r="S85" s="308"/>
      <c r="T85" s="308"/>
      <c r="U85" s="308"/>
      <c r="V85" s="409">
        <f t="shared" si="9"/>
        <v>0</v>
      </c>
      <c r="W85" s="160"/>
      <c r="X85" s="451">
        <v>0</v>
      </c>
      <c r="Y85" s="161"/>
      <c r="Z85" s="450">
        <f t="shared" si="10"/>
        <v>0</v>
      </c>
      <c r="AA85" s="162">
        <f t="shared" si="11"/>
        <v>0</v>
      </c>
      <c r="AB85" s="159">
        <v>75</v>
      </c>
      <c r="AC85" s="163" t="str">
        <f t="shared" si="12"/>
        <v>КМСУ</v>
      </c>
      <c r="AE85" s="164" t="e">
        <f t="shared" si="13"/>
        <v>#N/A</v>
      </c>
      <c r="AF85" s="62" t="e">
        <f>VLOOKUP($B85,СтартОсобиста!$B:$M,11,FALSE)</f>
        <v>#N/A</v>
      </c>
    </row>
    <row r="86" spans="1:32" ht="15" hidden="1" customHeight="1" x14ac:dyDescent="0.25">
      <c r="A86" s="156">
        <v>76</v>
      </c>
      <c r="B86" s="48">
        <v>194</v>
      </c>
      <c r="C86" s="46" t="e">
        <f>VLOOKUP($B86,мандатка!$B:$I,2,FALSE)</f>
        <v>#N/A</v>
      </c>
      <c r="D86" s="157" t="e">
        <f>VLOOKUP($B86,мандатка!$B:$I,3,FALSE)</f>
        <v>#N/A</v>
      </c>
      <c r="E86" s="158" t="e">
        <f>VLOOKUP($B86,мандатка!$B:$I,5,FALSE)</f>
        <v>#N/A</v>
      </c>
      <c r="F86" s="48" t="e">
        <f>VLOOKUP($B86,мандатка!$B:$I,6,FALSE)</f>
        <v>#N/A</v>
      </c>
      <c r="G86" s="46" t="e">
        <f>VLOOKUP($B86,мандатка!$B:$I,7,FALSE)</f>
        <v>#N/A</v>
      </c>
      <c r="H86" s="47" t="e">
        <f>VLOOKUP($B86,мандатка!$B:$I,8,FALSE)</f>
        <v>#N/A</v>
      </c>
      <c r="I86" s="159"/>
      <c r="J86" s="165"/>
      <c r="K86" s="165"/>
      <c r="L86" s="165"/>
      <c r="M86" s="165"/>
      <c r="N86" s="165"/>
      <c r="O86" s="165"/>
      <c r="P86" s="165"/>
      <c r="Q86" s="165"/>
      <c r="R86" s="165"/>
      <c r="S86" s="308"/>
      <c r="T86" s="308"/>
      <c r="U86" s="308"/>
      <c r="V86" s="409">
        <f t="shared" si="9"/>
        <v>0</v>
      </c>
      <c r="W86" s="160"/>
      <c r="X86" s="451">
        <v>0</v>
      </c>
      <c r="Y86" s="161"/>
      <c r="Z86" s="450">
        <f t="shared" si="10"/>
        <v>0</v>
      </c>
      <c r="AA86" s="162">
        <f t="shared" si="11"/>
        <v>0</v>
      </c>
      <c r="AB86" s="159">
        <v>76</v>
      </c>
      <c r="AC86" s="163" t="str">
        <f t="shared" si="12"/>
        <v>КМСУ</v>
      </c>
      <c r="AE86" s="164" t="e">
        <f t="shared" si="13"/>
        <v>#N/A</v>
      </c>
      <c r="AF86" s="62" t="e">
        <f>VLOOKUP($B86,СтартОсобиста!$B:$M,11,FALSE)</f>
        <v>#N/A</v>
      </c>
    </row>
    <row r="87" spans="1:32" ht="15" hidden="1" customHeight="1" x14ac:dyDescent="0.25">
      <c r="A87" s="156">
        <v>77</v>
      </c>
      <c r="B87" s="48">
        <v>195</v>
      </c>
      <c r="C87" s="46" t="e">
        <f>VLOOKUP($B87,мандатка!$B:$I,2,FALSE)</f>
        <v>#N/A</v>
      </c>
      <c r="D87" s="157" t="e">
        <f>VLOOKUP($B87,мандатка!$B:$I,3,FALSE)</f>
        <v>#N/A</v>
      </c>
      <c r="E87" s="158" t="e">
        <f>VLOOKUP($B87,мандатка!$B:$I,5,FALSE)</f>
        <v>#N/A</v>
      </c>
      <c r="F87" s="48" t="e">
        <f>VLOOKUP($B87,мандатка!$B:$I,6,FALSE)</f>
        <v>#N/A</v>
      </c>
      <c r="G87" s="46" t="e">
        <f>VLOOKUP($B87,мандатка!$B:$I,7,FALSE)</f>
        <v>#N/A</v>
      </c>
      <c r="H87" s="47" t="e">
        <f>VLOOKUP($B87,мандатка!$B:$I,8,FALSE)</f>
        <v>#N/A</v>
      </c>
      <c r="I87" s="159"/>
      <c r="J87" s="165"/>
      <c r="K87" s="165"/>
      <c r="L87" s="165"/>
      <c r="M87" s="165"/>
      <c r="N87" s="165"/>
      <c r="O87" s="165"/>
      <c r="P87" s="165"/>
      <c r="Q87" s="165"/>
      <c r="R87" s="165"/>
      <c r="S87" s="308"/>
      <c r="T87" s="308"/>
      <c r="U87" s="308"/>
      <c r="V87" s="409">
        <f t="shared" si="9"/>
        <v>0</v>
      </c>
      <c r="W87" s="160"/>
      <c r="X87" s="451">
        <v>0</v>
      </c>
      <c r="Y87" s="161"/>
      <c r="Z87" s="450">
        <f t="shared" si="10"/>
        <v>0</v>
      </c>
      <c r="AA87" s="162">
        <f t="shared" si="11"/>
        <v>0</v>
      </c>
      <c r="AB87" s="159">
        <v>77</v>
      </c>
      <c r="AC87" s="163" t="str">
        <f t="shared" si="12"/>
        <v>КМСУ</v>
      </c>
      <c r="AE87" s="164" t="e">
        <f t="shared" si="13"/>
        <v>#N/A</v>
      </c>
      <c r="AF87" s="62" t="e">
        <f>VLOOKUP($B87,СтартОсобиста!$B:$M,11,FALSE)</f>
        <v>#N/A</v>
      </c>
    </row>
    <row r="88" spans="1:32" ht="15" hidden="1" customHeight="1" x14ac:dyDescent="0.25">
      <c r="A88" s="156">
        <v>78</v>
      </c>
      <c r="B88" s="48">
        <v>196</v>
      </c>
      <c r="C88" s="46" t="e">
        <f>VLOOKUP($B88,мандатка!$B:$I,2,FALSE)</f>
        <v>#N/A</v>
      </c>
      <c r="D88" s="157" t="e">
        <f>VLOOKUP($B88,мандатка!$B:$I,3,FALSE)</f>
        <v>#N/A</v>
      </c>
      <c r="E88" s="158" t="e">
        <f>VLOOKUP($B88,мандатка!$B:$I,5,FALSE)</f>
        <v>#N/A</v>
      </c>
      <c r="F88" s="48" t="e">
        <f>VLOOKUP($B88,мандатка!$B:$I,6,FALSE)</f>
        <v>#N/A</v>
      </c>
      <c r="G88" s="46" t="e">
        <f>VLOOKUP($B88,мандатка!$B:$I,7,FALSE)</f>
        <v>#N/A</v>
      </c>
      <c r="H88" s="47" t="e">
        <f>VLOOKUP($B88,мандатка!$B:$I,8,FALSE)</f>
        <v>#N/A</v>
      </c>
      <c r="I88" s="159"/>
      <c r="J88" s="165"/>
      <c r="K88" s="165"/>
      <c r="L88" s="165"/>
      <c r="M88" s="165"/>
      <c r="N88" s="165"/>
      <c r="O88" s="165"/>
      <c r="P88" s="165"/>
      <c r="Q88" s="165"/>
      <c r="R88" s="165"/>
      <c r="S88" s="308"/>
      <c r="T88" s="308"/>
      <c r="U88" s="308"/>
      <c r="V88" s="409">
        <f t="shared" si="9"/>
        <v>0</v>
      </c>
      <c r="W88" s="160"/>
      <c r="X88" s="451">
        <v>0</v>
      </c>
      <c r="Y88" s="161"/>
      <c r="Z88" s="450">
        <f t="shared" si="10"/>
        <v>0</v>
      </c>
      <c r="AA88" s="162">
        <f t="shared" si="11"/>
        <v>0</v>
      </c>
      <c r="AB88" s="159">
        <v>78</v>
      </c>
      <c r="AC88" s="163" t="str">
        <f t="shared" si="12"/>
        <v>КМСУ</v>
      </c>
      <c r="AE88" s="164" t="e">
        <f t="shared" si="13"/>
        <v>#N/A</v>
      </c>
      <c r="AF88" s="62" t="e">
        <f>VLOOKUP($B88,СтартОсобиста!$B:$M,11,FALSE)</f>
        <v>#N/A</v>
      </c>
    </row>
    <row r="89" spans="1:32" ht="15" hidden="1" customHeight="1" x14ac:dyDescent="0.25">
      <c r="A89" s="156">
        <v>79</v>
      </c>
      <c r="B89" s="48">
        <v>197</v>
      </c>
      <c r="C89" s="46" t="e">
        <f>VLOOKUP($B89,мандатка!$B:$I,2,FALSE)</f>
        <v>#N/A</v>
      </c>
      <c r="D89" s="157" t="e">
        <f>VLOOKUP($B89,мандатка!$B:$I,3,FALSE)</f>
        <v>#N/A</v>
      </c>
      <c r="E89" s="158" t="e">
        <f>VLOOKUP($B89,мандатка!$B:$I,5,FALSE)</f>
        <v>#N/A</v>
      </c>
      <c r="F89" s="48" t="e">
        <f>VLOOKUP($B89,мандатка!$B:$I,6,FALSE)</f>
        <v>#N/A</v>
      </c>
      <c r="G89" s="46" t="e">
        <f>VLOOKUP($B89,мандатка!$B:$I,7,FALSE)</f>
        <v>#N/A</v>
      </c>
      <c r="H89" s="47" t="e">
        <f>VLOOKUP($B89,мандатка!$B:$I,8,FALSE)</f>
        <v>#N/A</v>
      </c>
      <c r="I89" s="159"/>
      <c r="J89" s="165"/>
      <c r="K89" s="165"/>
      <c r="L89" s="165"/>
      <c r="M89" s="165"/>
      <c r="N89" s="165"/>
      <c r="O89" s="165"/>
      <c r="P89" s="165"/>
      <c r="Q89" s="165"/>
      <c r="R89" s="165"/>
      <c r="S89" s="308"/>
      <c r="T89" s="308"/>
      <c r="U89" s="308"/>
      <c r="V89" s="409">
        <f t="shared" si="9"/>
        <v>0</v>
      </c>
      <c r="W89" s="160"/>
      <c r="X89" s="451">
        <v>0</v>
      </c>
      <c r="Y89" s="161"/>
      <c r="Z89" s="450">
        <f t="shared" si="10"/>
        <v>0</v>
      </c>
      <c r="AA89" s="162">
        <f t="shared" si="11"/>
        <v>0</v>
      </c>
      <c r="AB89" s="159">
        <v>79</v>
      </c>
      <c r="AC89" s="163" t="str">
        <f t="shared" si="12"/>
        <v>КМСУ</v>
      </c>
      <c r="AE89" s="164" t="e">
        <f t="shared" si="13"/>
        <v>#N/A</v>
      </c>
      <c r="AF89" s="62" t="e">
        <f>VLOOKUP($B89,СтартОсобиста!$B:$M,11,FALSE)</f>
        <v>#N/A</v>
      </c>
    </row>
    <row r="90" spans="1:32" ht="15" hidden="1" customHeight="1" x14ac:dyDescent="0.25">
      <c r="A90" s="156">
        <v>80</v>
      </c>
      <c r="B90" s="48">
        <v>198</v>
      </c>
      <c r="C90" s="46" t="e">
        <f>VLOOKUP($B90,мандатка!$B:$I,2,FALSE)</f>
        <v>#N/A</v>
      </c>
      <c r="D90" s="157" t="e">
        <f>VLOOKUP($B90,мандатка!$B:$I,3,FALSE)</f>
        <v>#N/A</v>
      </c>
      <c r="E90" s="158" t="e">
        <f>VLOOKUP($B90,мандатка!$B:$I,5,FALSE)</f>
        <v>#N/A</v>
      </c>
      <c r="F90" s="48" t="e">
        <f>VLOOKUP($B90,мандатка!$B:$I,6,FALSE)</f>
        <v>#N/A</v>
      </c>
      <c r="G90" s="46" t="e">
        <f>VLOOKUP($B90,мандатка!$B:$I,7,FALSE)</f>
        <v>#N/A</v>
      </c>
      <c r="H90" s="47" t="e">
        <f>VLOOKUP($B90,мандатка!$B:$I,8,FALSE)</f>
        <v>#N/A</v>
      </c>
      <c r="I90" s="159"/>
      <c r="J90" s="165"/>
      <c r="K90" s="165"/>
      <c r="L90" s="165"/>
      <c r="M90" s="165"/>
      <c r="N90" s="165"/>
      <c r="O90" s="165"/>
      <c r="P90" s="165"/>
      <c r="Q90" s="165"/>
      <c r="R90" s="165"/>
      <c r="S90" s="308"/>
      <c r="T90" s="308"/>
      <c r="U90" s="308"/>
      <c r="V90" s="409">
        <f t="shared" si="9"/>
        <v>0</v>
      </c>
      <c r="W90" s="160"/>
      <c r="X90" s="451">
        <v>0</v>
      </c>
      <c r="Y90" s="161"/>
      <c r="Z90" s="450">
        <f t="shared" si="10"/>
        <v>0</v>
      </c>
      <c r="AA90" s="162">
        <f t="shared" si="11"/>
        <v>0</v>
      </c>
      <c r="AB90" s="159">
        <v>80</v>
      </c>
      <c r="AC90" s="163" t="str">
        <f t="shared" si="12"/>
        <v>КМСУ</v>
      </c>
      <c r="AE90" s="164" t="e">
        <f t="shared" si="13"/>
        <v>#N/A</v>
      </c>
      <c r="AF90" s="62" t="e">
        <f>VLOOKUP($B90,СтартОсобиста!$B:$M,11,FALSE)</f>
        <v>#N/A</v>
      </c>
    </row>
    <row r="91" spans="1:32" ht="15" hidden="1" customHeight="1" x14ac:dyDescent="0.25">
      <c r="A91" s="156">
        <v>81</v>
      </c>
      <c r="B91" s="48">
        <v>201</v>
      </c>
      <c r="C91" s="46" t="e">
        <f>VLOOKUP($B91,мандатка!$B:$I,2,FALSE)</f>
        <v>#N/A</v>
      </c>
      <c r="D91" s="157" t="e">
        <f>VLOOKUP($B91,мандатка!$B:$I,3,FALSE)</f>
        <v>#N/A</v>
      </c>
      <c r="E91" s="158" t="e">
        <f>VLOOKUP($B91,мандатка!$B:$I,5,FALSE)</f>
        <v>#N/A</v>
      </c>
      <c r="F91" s="48" t="e">
        <f>VLOOKUP($B91,мандатка!$B:$I,6,FALSE)</f>
        <v>#N/A</v>
      </c>
      <c r="G91" s="46" t="e">
        <f>VLOOKUP($B91,мандатка!$B:$I,7,FALSE)</f>
        <v>#N/A</v>
      </c>
      <c r="H91" s="47" t="e">
        <f>VLOOKUP($B91,мандатка!$B:$I,8,FALSE)</f>
        <v>#N/A</v>
      </c>
      <c r="I91" s="159"/>
      <c r="J91" s="165"/>
      <c r="K91" s="165"/>
      <c r="L91" s="165"/>
      <c r="M91" s="165"/>
      <c r="N91" s="165"/>
      <c r="O91" s="165"/>
      <c r="P91" s="165"/>
      <c r="Q91" s="165"/>
      <c r="R91" s="165"/>
      <c r="S91" s="308"/>
      <c r="T91" s="308"/>
      <c r="U91" s="308"/>
      <c r="V91" s="409">
        <f t="shared" si="9"/>
        <v>0</v>
      </c>
      <c r="W91" s="160"/>
      <c r="X91" s="451">
        <v>0</v>
      </c>
      <c r="Y91" s="161"/>
      <c r="Z91" s="450">
        <f t="shared" si="10"/>
        <v>0</v>
      </c>
      <c r="AA91" s="162">
        <f t="shared" si="11"/>
        <v>0</v>
      </c>
      <c r="AB91" s="159">
        <v>81</v>
      </c>
      <c r="AC91" s="163" t="str">
        <f t="shared" si="12"/>
        <v>КМСУ</v>
      </c>
      <c r="AE91" s="164" t="e">
        <f t="shared" si="13"/>
        <v>#N/A</v>
      </c>
      <c r="AF91" s="62" t="e">
        <f>VLOOKUP($B91,СтартОсобиста!$B:$M,11,FALSE)</f>
        <v>#N/A</v>
      </c>
    </row>
    <row r="92" spans="1:32" ht="15" hidden="1" customHeight="1" x14ac:dyDescent="0.25">
      <c r="A92" s="156">
        <v>82</v>
      </c>
      <c r="B92" s="46">
        <v>202</v>
      </c>
      <c r="C92" s="46" t="e">
        <f>VLOOKUP($B92,мандатка!$B:$I,2,FALSE)</f>
        <v>#N/A</v>
      </c>
      <c r="D92" s="157" t="e">
        <f>VLOOKUP($B92,мандатка!$B:$I,3,FALSE)</f>
        <v>#N/A</v>
      </c>
      <c r="E92" s="158" t="e">
        <f>VLOOKUP($B92,мандатка!$B:$I,5,FALSE)</f>
        <v>#N/A</v>
      </c>
      <c r="F92" s="48" t="e">
        <f>VLOOKUP($B92,мандатка!$B:$I,6,FALSE)</f>
        <v>#N/A</v>
      </c>
      <c r="G92" s="46" t="e">
        <f>VLOOKUP($B92,мандатка!$B:$I,7,FALSE)</f>
        <v>#N/A</v>
      </c>
      <c r="H92" s="47" t="e">
        <f>VLOOKUP($B92,мандатка!$B:$I,8,FALSE)</f>
        <v>#N/A</v>
      </c>
      <c r="I92" s="159"/>
      <c r="J92" s="165"/>
      <c r="K92" s="165"/>
      <c r="L92" s="165"/>
      <c r="M92" s="165"/>
      <c r="N92" s="165"/>
      <c r="O92" s="165"/>
      <c r="P92" s="165"/>
      <c r="Q92" s="165"/>
      <c r="R92" s="165"/>
      <c r="S92" s="308"/>
      <c r="T92" s="308"/>
      <c r="U92" s="308"/>
      <c r="V92" s="409">
        <f t="shared" si="9"/>
        <v>0</v>
      </c>
      <c r="W92" s="160"/>
      <c r="X92" s="451">
        <v>0</v>
      </c>
      <c r="Y92" s="161"/>
      <c r="Z92" s="450">
        <f t="shared" si="10"/>
        <v>0</v>
      </c>
      <c r="AA92" s="162">
        <f t="shared" si="11"/>
        <v>0</v>
      </c>
      <c r="AB92" s="159">
        <v>82</v>
      </c>
      <c r="AC92" s="163" t="str">
        <f t="shared" si="12"/>
        <v>КМСУ</v>
      </c>
      <c r="AE92" s="164" t="e">
        <f t="shared" si="13"/>
        <v>#N/A</v>
      </c>
      <c r="AF92" s="62" t="e">
        <f>VLOOKUP($B92,СтартОсобиста!$B:$M,11,FALSE)</f>
        <v>#N/A</v>
      </c>
    </row>
    <row r="93" spans="1:32" ht="15" hidden="1" customHeight="1" x14ac:dyDescent="0.25">
      <c r="A93" s="156">
        <v>83</v>
      </c>
      <c r="B93" s="48">
        <v>203</v>
      </c>
      <c r="C93" s="46" t="e">
        <f>VLOOKUP($B93,мандатка!$B:$I,2,FALSE)</f>
        <v>#N/A</v>
      </c>
      <c r="D93" s="157" t="e">
        <f>VLOOKUP($B93,мандатка!$B:$I,3,FALSE)</f>
        <v>#N/A</v>
      </c>
      <c r="E93" s="158" t="e">
        <f>VLOOKUP($B93,мандатка!$B:$I,5,FALSE)</f>
        <v>#N/A</v>
      </c>
      <c r="F93" s="48" t="e">
        <f>VLOOKUP($B93,мандатка!$B:$I,6,FALSE)</f>
        <v>#N/A</v>
      </c>
      <c r="G93" s="46" t="e">
        <f>VLOOKUP($B93,мандатка!$B:$I,7,FALSE)</f>
        <v>#N/A</v>
      </c>
      <c r="H93" s="47" t="e">
        <f>VLOOKUP($B93,мандатка!$B:$I,8,FALSE)</f>
        <v>#N/A</v>
      </c>
      <c r="I93" s="159"/>
      <c r="J93" s="165"/>
      <c r="K93" s="165"/>
      <c r="L93" s="165"/>
      <c r="M93" s="165"/>
      <c r="N93" s="165"/>
      <c r="O93" s="165"/>
      <c r="P93" s="165"/>
      <c r="Q93" s="165"/>
      <c r="R93" s="165"/>
      <c r="S93" s="308"/>
      <c r="T93" s="308"/>
      <c r="U93" s="308"/>
      <c r="V93" s="409">
        <f t="shared" si="9"/>
        <v>0</v>
      </c>
      <c r="W93" s="160"/>
      <c r="X93" s="451">
        <v>0</v>
      </c>
      <c r="Y93" s="161"/>
      <c r="Z93" s="450">
        <f t="shared" si="10"/>
        <v>0</v>
      </c>
      <c r="AA93" s="162">
        <f t="shared" si="11"/>
        <v>0</v>
      </c>
      <c r="AB93" s="159">
        <v>83</v>
      </c>
      <c r="AC93" s="163" t="str">
        <f t="shared" si="12"/>
        <v>КМСУ</v>
      </c>
      <c r="AE93" s="164" t="e">
        <f t="shared" si="13"/>
        <v>#N/A</v>
      </c>
      <c r="AF93" s="62" t="e">
        <f>VLOOKUP($B93,СтартОсобиста!$B:$M,11,FALSE)</f>
        <v>#N/A</v>
      </c>
    </row>
    <row r="94" spans="1:32" ht="15" hidden="1" customHeight="1" x14ac:dyDescent="0.25">
      <c r="A94" s="156">
        <v>84</v>
      </c>
      <c r="B94" s="48">
        <v>204</v>
      </c>
      <c r="C94" s="46" t="e">
        <f>VLOOKUP($B94,мандатка!$B:$I,2,FALSE)</f>
        <v>#N/A</v>
      </c>
      <c r="D94" s="157" t="e">
        <f>VLOOKUP($B94,мандатка!$B:$I,3,FALSE)</f>
        <v>#N/A</v>
      </c>
      <c r="E94" s="158" t="e">
        <f>VLOOKUP($B94,мандатка!$B:$I,5,FALSE)</f>
        <v>#N/A</v>
      </c>
      <c r="F94" s="48" t="e">
        <f>VLOOKUP($B94,мандатка!$B:$I,6,FALSE)</f>
        <v>#N/A</v>
      </c>
      <c r="G94" s="46" t="e">
        <f>VLOOKUP($B94,мандатка!$B:$I,7,FALSE)</f>
        <v>#N/A</v>
      </c>
      <c r="H94" s="47" t="e">
        <f>VLOOKUP($B94,мандатка!$B:$I,8,FALSE)</f>
        <v>#N/A</v>
      </c>
      <c r="I94" s="159"/>
      <c r="J94" s="165"/>
      <c r="K94" s="165"/>
      <c r="L94" s="165"/>
      <c r="M94" s="165"/>
      <c r="N94" s="165"/>
      <c r="O94" s="165"/>
      <c r="P94" s="165"/>
      <c r="Q94" s="165"/>
      <c r="R94" s="165"/>
      <c r="S94" s="308"/>
      <c r="T94" s="308"/>
      <c r="U94" s="308"/>
      <c r="V94" s="409">
        <f t="shared" si="9"/>
        <v>0</v>
      </c>
      <c r="W94" s="160"/>
      <c r="X94" s="451">
        <v>0</v>
      </c>
      <c r="Y94" s="161"/>
      <c r="Z94" s="450">
        <f t="shared" si="10"/>
        <v>0</v>
      </c>
      <c r="AA94" s="162">
        <f t="shared" si="11"/>
        <v>0</v>
      </c>
      <c r="AB94" s="159">
        <v>84</v>
      </c>
      <c r="AC94" s="163" t="str">
        <f t="shared" si="12"/>
        <v>КМСУ</v>
      </c>
      <c r="AE94" s="164" t="e">
        <f t="shared" si="13"/>
        <v>#N/A</v>
      </c>
      <c r="AF94" s="62" t="e">
        <f>VLOOKUP($B94,СтартОсобиста!$B:$M,11,FALSE)</f>
        <v>#N/A</v>
      </c>
    </row>
    <row r="95" spans="1:32" ht="15" hidden="1" customHeight="1" x14ac:dyDescent="0.25">
      <c r="A95" s="156">
        <v>85</v>
      </c>
      <c r="B95" s="48">
        <v>205</v>
      </c>
      <c r="C95" s="46" t="e">
        <f>VLOOKUP($B95,мандатка!$B:$I,2,FALSE)</f>
        <v>#N/A</v>
      </c>
      <c r="D95" s="157" t="e">
        <f>VLOOKUP($B95,мандатка!$B:$I,3,FALSE)</f>
        <v>#N/A</v>
      </c>
      <c r="E95" s="158" t="e">
        <f>VLOOKUP($B95,мандатка!$B:$I,5,FALSE)</f>
        <v>#N/A</v>
      </c>
      <c r="F95" s="48" t="e">
        <f>VLOOKUP($B95,мандатка!$B:$I,6,FALSE)</f>
        <v>#N/A</v>
      </c>
      <c r="G95" s="46" t="e">
        <f>VLOOKUP($B95,мандатка!$B:$I,7,FALSE)</f>
        <v>#N/A</v>
      </c>
      <c r="H95" s="47" t="e">
        <f>VLOOKUP($B95,мандатка!$B:$I,8,FALSE)</f>
        <v>#N/A</v>
      </c>
      <c r="I95" s="159"/>
      <c r="J95" s="165"/>
      <c r="K95" s="165"/>
      <c r="L95" s="165"/>
      <c r="M95" s="165"/>
      <c r="N95" s="165"/>
      <c r="O95" s="165"/>
      <c r="P95" s="165"/>
      <c r="Q95" s="165"/>
      <c r="R95" s="165"/>
      <c r="S95" s="308"/>
      <c r="T95" s="308"/>
      <c r="U95" s="308"/>
      <c r="V95" s="409">
        <f t="shared" si="9"/>
        <v>0</v>
      </c>
      <c r="W95" s="160"/>
      <c r="X95" s="451">
        <v>0</v>
      </c>
      <c r="Y95" s="161"/>
      <c r="Z95" s="450">
        <f t="shared" si="10"/>
        <v>0</v>
      </c>
      <c r="AA95" s="162">
        <f t="shared" si="11"/>
        <v>0</v>
      </c>
      <c r="AB95" s="159">
        <v>85</v>
      </c>
      <c r="AC95" s="163" t="str">
        <f t="shared" si="12"/>
        <v>КМСУ</v>
      </c>
      <c r="AE95" s="164" t="e">
        <f t="shared" si="13"/>
        <v>#N/A</v>
      </c>
      <c r="AF95" s="62" t="e">
        <f>VLOOKUP($B95,СтартОсобиста!$B:$M,11,FALSE)</f>
        <v>#N/A</v>
      </c>
    </row>
    <row r="96" spans="1:32" ht="15" hidden="1" customHeight="1" x14ac:dyDescent="0.25">
      <c r="A96" s="156">
        <v>86</v>
      </c>
      <c r="B96" s="48">
        <v>206</v>
      </c>
      <c r="C96" s="46" t="e">
        <f>VLOOKUP($B96,мандатка!$B:$I,2,FALSE)</f>
        <v>#N/A</v>
      </c>
      <c r="D96" s="157" t="e">
        <f>VLOOKUP($B96,мандатка!$B:$I,3,FALSE)</f>
        <v>#N/A</v>
      </c>
      <c r="E96" s="158" t="e">
        <f>VLOOKUP($B96,мандатка!$B:$I,5,FALSE)</f>
        <v>#N/A</v>
      </c>
      <c r="F96" s="48" t="e">
        <f>VLOOKUP($B96,мандатка!$B:$I,6,FALSE)</f>
        <v>#N/A</v>
      </c>
      <c r="G96" s="46" t="e">
        <f>VLOOKUP($B96,мандатка!$B:$I,7,FALSE)</f>
        <v>#N/A</v>
      </c>
      <c r="H96" s="47" t="e">
        <f>VLOOKUP($B96,мандатка!$B:$I,8,FALSE)</f>
        <v>#N/A</v>
      </c>
      <c r="I96" s="159"/>
      <c r="J96" s="165"/>
      <c r="K96" s="165"/>
      <c r="L96" s="165"/>
      <c r="M96" s="165"/>
      <c r="N96" s="165"/>
      <c r="O96" s="165"/>
      <c r="P96" s="165"/>
      <c r="Q96" s="165"/>
      <c r="R96" s="165"/>
      <c r="S96" s="308"/>
      <c r="T96" s="308"/>
      <c r="U96" s="308"/>
      <c r="V96" s="409">
        <f t="shared" si="9"/>
        <v>0</v>
      </c>
      <c r="W96" s="160"/>
      <c r="X96" s="451">
        <v>0</v>
      </c>
      <c r="Y96" s="161"/>
      <c r="Z96" s="450">
        <f t="shared" si="10"/>
        <v>0</v>
      </c>
      <c r="AA96" s="162">
        <f t="shared" si="11"/>
        <v>0</v>
      </c>
      <c r="AB96" s="159">
        <v>86</v>
      </c>
      <c r="AC96" s="163" t="str">
        <f t="shared" si="12"/>
        <v>КМСУ</v>
      </c>
      <c r="AE96" s="164" t="e">
        <f t="shared" si="13"/>
        <v>#N/A</v>
      </c>
      <c r="AF96" s="62" t="e">
        <f>VLOOKUP($B96,СтартОсобиста!$B:$M,11,FALSE)</f>
        <v>#N/A</v>
      </c>
    </row>
    <row r="97" spans="1:32" ht="15" hidden="1" customHeight="1" x14ac:dyDescent="0.25">
      <c r="A97" s="156">
        <v>87</v>
      </c>
      <c r="B97" s="48">
        <v>207</v>
      </c>
      <c r="C97" s="46" t="e">
        <f>VLOOKUP($B97,мандатка!$B:$I,2,FALSE)</f>
        <v>#N/A</v>
      </c>
      <c r="D97" s="157" t="e">
        <f>VLOOKUP($B97,мандатка!$B:$I,3,FALSE)</f>
        <v>#N/A</v>
      </c>
      <c r="E97" s="158" t="e">
        <f>VLOOKUP($B97,мандатка!$B:$I,5,FALSE)</f>
        <v>#N/A</v>
      </c>
      <c r="F97" s="48" t="e">
        <f>VLOOKUP($B97,мандатка!$B:$I,6,FALSE)</f>
        <v>#N/A</v>
      </c>
      <c r="G97" s="46" t="e">
        <f>VLOOKUP($B97,мандатка!$B:$I,7,FALSE)</f>
        <v>#N/A</v>
      </c>
      <c r="H97" s="47" t="e">
        <f>VLOOKUP($B97,мандатка!$B:$I,8,FALSE)</f>
        <v>#N/A</v>
      </c>
      <c r="I97" s="159"/>
      <c r="J97" s="165"/>
      <c r="K97" s="165"/>
      <c r="L97" s="165"/>
      <c r="M97" s="165"/>
      <c r="N97" s="165"/>
      <c r="O97" s="165"/>
      <c r="P97" s="165"/>
      <c r="Q97" s="165"/>
      <c r="R97" s="165"/>
      <c r="S97" s="308"/>
      <c r="T97" s="308"/>
      <c r="U97" s="308"/>
      <c r="V97" s="409">
        <f t="shared" si="9"/>
        <v>0</v>
      </c>
      <c r="W97" s="160"/>
      <c r="X97" s="451">
        <v>0</v>
      </c>
      <c r="Y97" s="161"/>
      <c r="Z97" s="450">
        <f t="shared" si="10"/>
        <v>0</v>
      </c>
      <c r="AA97" s="162">
        <f t="shared" si="11"/>
        <v>0</v>
      </c>
      <c r="AB97" s="159">
        <v>87</v>
      </c>
      <c r="AC97" s="163" t="str">
        <f t="shared" si="12"/>
        <v>КМСУ</v>
      </c>
      <c r="AE97" s="164" t="e">
        <f t="shared" si="13"/>
        <v>#N/A</v>
      </c>
      <c r="AF97" s="62" t="e">
        <f>VLOOKUP($B97,СтартОсобиста!$B:$M,11,FALSE)</f>
        <v>#N/A</v>
      </c>
    </row>
    <row r="98" spans="1:32" ht="15" hidden="1" customHeight="1" x14ac:dyDescent="0.25">
      <c r="A98" s="156">
        <v>88</v>
      </c>
      <c r="B98" s="48">
        <v>208</v>
      </c>
      <c r="C98" s="46" t="e">
        <f>VLOOKUP($B98,мандатка!$B:$I,2,FALSE)</f>
        <v>#N/A</v>
      </c>
      <c r="D98" s="157" t="e">
        <f>VLOOKUP($B98,мандатка!$B:$I,3,FALSE)</f>
        <v>#N/A</v>
      </c>
      <c r="E98" s="158" t="e">
        <f>VLOOKUP($B98,мандатка!$B:$I,5,FALSE)</f>
        <v>#N/A</v>
      </c>
      <c r="F98" s="48" t="e">
        <f>VLOOKUP($B98,мандатка!$B:$I,6,FALSE)</f>
        <v>#N/A</v>
      </c>
      <c r="G98" s="46" t="e">
        <f>VLOOKUP($B98,мандатка!$B:$I,7,FALSE)</f>
        <v>#N/A</v>
      </c>
      <c r="H98" s="47" t="e">
        <f>VLOOKUP($B98,мандатка!$B:$I,8,FALSE)</f>
        <v>#N/A</v>
      </c>
      <c r="I98" s="159"/>
      <c r="J98" s="165"/>
      <c r="K98" s="165"/>
      <c r="L98" s="165"/>
      <c r="M98" s="165"/>
      <c r="N98" s="165"/>
      <c r="O98" s="165"/>
      <c r="P98" s="165"/>
      <c r="Q98" s="165"/>
      <c r="R98" s="165"/>
      <c r="S98" s="308"/>
      <c r="T98" s="308"/>
      <c r="U98" s="308"/>
      <c r="V98" s="409">
        <f t="shared" si="9"/>
        <v>0</v>
      </c>
      <c r="W98" s="160"/>
      <c r="X98" s="451">
        <v>0</v>
      </c>
      <c r="Y98" s="161"/>
      <c r="Z98" s="450">
        <f t="shared" si="10"/>
        <v>0</v>
      </c>
      <c r="AA98" s="162">
        <f t="shared" si="11"/>
        <v>0</v>
      </c>
      <c r="AB98" s="159">
        <v>88</v>
      </c>
      <c r="AC98" s="163" t="str">
        <f t="shared" si="12"/>
        <v>КМСУ</v>
      </c>
      <c r="AE98" s="164" t="e">
        <f t="shared" si="13"/>
        <v>#N/A</v>
      </c>
      <c r="AF98" s="62" t="e">
        <f>VLOOKUP($B98,СтартОсобиста!$B:$M,11,FALSE)</f>
        <v>#N/A</v>
      </c>
    </row>
    <row r="99" spans="1:32" ht="15" hidden="1" customHeight="1" x14ac:dyDescent="0.25">
      <c r="A99" s="156">
        <v>89</v>
      </c>
      <c r="B99" s="48">
        <v>211</v>
      </c>
      <c r="C99" s="46" t="e">
        <f>VLOOKUP($B99,мандатка!$B:$I,2,FALSE)</f>
        <v>#N/A</v>
      </c>
      <c r="D99" s="157" t="e">
        <f>VLOOKUP($B99,мандатка!$B:$I,3,FALSE)</f>
        <v>#N/A</v>
      </c>
      <c r="E99" s="158" t="e">
        <f>VLOOKUP($B99,мандатка!$B:$I,5,FALSE)</f>
        <v>#N/A</v>
      </c>
      <c r="F99" s="48" t="e">
        <f>VLOOKUP($B99,мандатка!$B:$I,6,FALSE)</f>
        <v>#N/A</v>
      </c>
      <c r="G99" s="46" t="e">
        <f>VLOOKUP($B99,мандатка!$B:$I,7,FALSE)</f>
        <v>#N/A</v>
      </c>
      <c r="H99" s="47" t="e">
        <f>VLOOKUP($B99,мандатка!$B:$I,8,FALSE)</f>
        <v>#N/A</v>
      </c>
      <c r="I99" s="159"/>
      <c r="J99" s="165"/>
      <c r="K99" s="165"/>
      <c r="L99" s="165"/>
      <c r="M99" s="165"/>
      <c r="N99" s="165"/>
      <c r="O99" s="165"/>
      <c r="P99" s="165"/>
      <c r="Q99" s="165"/>
      <c r="R99" s="165"/>
      <c r="S99" s="308"/>
      <c r="T99" s="308"/>
      <c r="U99" s="308"/>
      <c r="V99" s="409">
        <f t="shared" si="9"/>
        <v>0</v>
      </c>
      <c r="W99" s="160"/>
      <c r="X99" s="451">
        <v>0</v>
      </c>
      <c r="Y99" s="161"/>
      <c r="Z99" s="450">
        <f t="shared" si="10"/>
        <v>0</v>
      </c>
      <c r="AA99" s="162">
        <f t="shared" si="11"/>
        <v>0</v>
      </c>
      <c r="AB99" s="159">
        <v>89</v>
      </c>
      <c r="AC99" s="163" t="str">
        <f t="shared" si="12"/>
        <v>КМСУ</v>
      </c>
      <c r="AE99" s="164" t="e">
        <f t="shared" si="13"/>
        <v>#N/A</v>
      </c>
      <c r="AF99" s="62" t="e">
        <f>VLOOKUP($B99,СтартОсобиста!$B:$M,11,FALSE)</f>
        <v>#N/A</v>
      </c>
    </row>
    <row r="100" spans="1:32" ht="15" hidden="1" customHeight="1" x14ac:dyDescent="0.25">
      <c r="A100" s="156">
        <v>90</v>
      </c>
      <c r="B100" s="48">
        <v>212</v>
      </c>
      <c r="C100" s="46" t="e">
        <f>VLOOKUP($B100,мандатка!$B:$I,2,FALSE)</f>
        <v>#N/A</v>
      </c>
      <c r="D100" s="157" t="e">
        <f>VLOOKUP($B100,мандатка!$B:$I,3,FALSE)</f>
        <v>#N/A</v>
      </c>
      <c r="E100" s="158" t="e">
        <f>VLOOKUP($B100,мандатка!$B:$I,5,FALSE)</f>
        <v>#N/A</v>
      </c>
      <c r="F100" s="48" t="e">
        <f>VLOOKUP($B100,мандатка!$B:$I,6,FALSE)</f>
        <v>#N/A</v>
      </c>
      <c r="G100" s="46" t="e">
        <f>VLOOKUP($B100,мандатка!$B:$I,7,FALSE)</f>
        <v>#N/A</v>
      </c>
      <c r="H100" s="47" t="e">
        <f>VLOOKUP($B100,мандатка!$B:$I,8,FALSE)</f>
        <v>#N/A</v>
      </c>
      <c r="I100" s="159"/>
      <c r="J100" s="165"/>
      <c r="K100" s="165"/>
      <c r="L100" s="165"/>
      <c r="M100" s="165"/>
      <c r="N100" s="165"/>
      <c r="O100" s="165"/>
      <c r="P100" s="165"/>
      <c r="Q100" s="165"/>
      <c r="R100" s="165"/>
      <c r="S100" s="308"/>
      <c r="T100" s="308"/>
      <c r="U100" s="308"/>
      <c r="V100" s="409">
        <f t="shared" si="9"/>
        <v>0</v>
      </c>
      <c r="W100" s="160"/>
      <c r="X100" s="451">
        <v>0</v>
      </c>
      <c r="Y100" s="161"/>
      <c r="Z100" s="450">
        <f t="shared" si="10"/>
        <v>0</v>
      </c>
      <c r="AA100" s="162">
        <f t="shared" si="11"/>
        <v>0</v>
      </c>
      <c r="AB100" s="159">
        <v>90</v>
      </c>
      <c r="AC100" s="163" t="str">
        <f t="shared" si="12"/>
        <v>КМСУ</v>
      </c>
      <c r="AE100" s="164" t="e">
        <f t="shared" si="13"/>
        <v>#N/A</v>
      </c>
      <c r="AF100" s="62" t="e">
        <f>VLOOKUP($B100,СтартОсобиста!$B:$M,11,FALSE)</f>
        <v>#N/A</v>
      </c>
    </row>
    <row r="101" spans="1:32" ht="15" hidden="1" customHeight="1" x14ac:dyDescent="0.25">
      <c r="A101" s="156">
        <v>91</v>
      </c>
      <c r="B101" s="48">
        <v>213</v>
      </c>
      <c r="C101" s="46" t="e">
        <f>VLOOKUP($B101,мандатка!$B:$I,2,FALSE)</f>
        <v>#N/A</v>
      </c>
      <c r="D101" s="157" t="e">
        <f>VLOOKUP($B101,мандатка!$B:$I,3,FALSE)</f>
        <v>#N/A</v>
      </c>
      <c r="E101" s="158" t="e">
        <f>VLOOKUP($B101,мандатка!$B:$I,5,FALSE)</f>
        <v>#N/A</v>
      </c>
      <c r="F101" s="48" t="e">
        <f>VLOOKUP($B101,мандатка!$B:$I,6,FALSE)</f>
        <v>#N/A</v>
      </c>
      <c r="G101" s="46" t="e">
        <f>VLOOKUP($B101,мандатка!$B:$I,7,FALSE)</f>
        <v>#N/A</v>
      </c>
      <c r="H101" s="47" t="e">
        <f>VLOOKUP($B101,мандатка!$B:$I,8,FALSE)</f>
        <v>#N/A</v>
      </c>
      <c r="I101" s="159"/>
      <c r="J101" s="165"/>
      <c r="K101" s="165"/>
      <c r="L101" s="165"/>
      <c r="M101" s="165"/>
      <c r="N101" s="165"/>
      <c r="O101" s="165"/>
      <c r="P101" s="165"/>
      <c r="Q101" s="165"/>
      <c r="R101" s="165"/>
      <c r="S101" s="308"/>
      <c r="T101" s="308"/>
      <c r="U101" s="308"/>
      <c r="V101" s="409">
        <f t="shared" si="9"/>
        <v>0</v>
      </c>
      <c r="W101" s="160"/>
      <c r="X101" s="451">
        <v>0</v>
      </c>
      <c r="Y101" s="161"/>
      <c r="Z101" s="450">
        <f t="shared" si="10"/>
        <v>0</v>
      </c>
      <c r="AA101" s="162">
        <f t="shared" si="11"/>
        <v>0</v>
      </c>
      <c r="AB101" s="159">
        <v>91</v>
      </c>
      <c r="AC101" s="163" t="str">
        <f t="shared" si="12"/>
        <v>КМСУ</v>
      </c>
      <c r="AE101" s="164" t="e">
        <f t="shared" si="13"/>
        <v>#N/A</v>
      </c>
      <c r="AF101" s="62" t="e">
        <f>VLOOKUP($B101,СтартОсобиста!$B:$M,11,FALSE)</f>
        <v>#N/A</v>
      </c>
    </row>
    <row r="102" spans="1:32" ht="15" hidden="1" customHeight="1" x14ac:dyDescent="0.25">
      <c r="A102" s="156">
        <v>92</v>
      </c>
      <c r="B102" s="48">
        <v>214</v>
      </c>
      <c r="C102" s="46" t="e">
        <f>VLOOKUP($B102,мандатка!$B:$I,2,FALSE)</f>
        <v>#N/A</v>
      </c>
      <c r="D102" s="157" t="e">
        <f>VLOOKUP($B102,мандатка!$B:$I,3,FALSE)</f>
        <v>#N/A</v>
      </c>
      <c r="E102" s="158" t="e">
        <f>VLOOKUP($B102,мандатка!$B:$I,5,FALSE)</f>
        <v>#N/A</v>
      </c>
      <c r="F102" s="48" t="e">
        <f>VLOOKUP($B102,мандатка!$B:$I,6,FALSE)</f>
        <v>#N/A</v>
      </c>
      <c r="G102" s="46" t="e">
        <f>VLOOKUP($B102,мандатка!$B:$I,7,FALSE)</f>
        <v>#N/A</v>
      </c>
      <c r="H102" s="47" t="e">
        <f>VLOOKUP($B102,мандатка!$B:$I,8,FALSE)</f>
        <v>#N/A</v>
      </c>
      <c r="I102" s="159"/>
      <c r="J102" s="165"/>
      <c r="K102" s="165"/>
      <c r="L102" s="165"/>
      <c r="M102" s="165"/>
      <c r="N102" s="165"/>
      <c r="O102" s="165"/>
      <c r="P102" s="165"/>
      <c r="Q102" s="165"/>
      <c r="R102" s="165"/>
      <c r="S102" s="308"/>
      <c r="T102" s="308"/>
      <c r="U102" s="308"/>
      <c r="V102" s="409">
        <f t="shared" si="9"/>
        <v>0</v>
      </c>
      <c r="W102" s="160"/>
      <c r="X102" s="451">
        <v>0</v>
      </c>
      <c r="Y102" s="161"/>
      <c r="Z102" s="450">
        <f t="shared" si="10"/>
        <v>0</v>
      </c>
      <c r="AA102" s="162">
        <f t="shared" si="11"/>
        <v>0</v>
      </c>
      <c r="AB102" s="159">
        <v>92</v>
      </c>
      <c r="AC102" s="163" t="str">
        <f t="shared" si="12"/>
        <v>КМСУ</v>
      </c>
      <c r="AE102" s="164" t="e">
        <f t="shared" si="13"/>
        <v>#N/A</v>
      </c>
      <c r="AF102" s="62" t="e">
        <f>VLOOKUP($B102,СтартОсобиста!$B:$M,11,FALSE)</f>
        <v>#N/A</v>
      </c>
    </row>
    <row r="103" spans="1:32" ht="15" hidden="1" customHeight="1" x14ac:dyDescent="0.25">
      <c r="A103" s="156">
        <v>93</v>
      </c>
      <c r="B103" s="48">
        <v>215</v>
      </c>
      <c r="C103" s="46" t="e">
        <f>VLOOKUP($B103,мандатка!$B:$I,2,FALSE)</f>
        <v>#N/A</v>
      </c>
      <c r="D103" s="157" t="e">
        <f>VLOOKUP($B103,мандатка!$B:$I,3,FALSE)</f>
        <v>#N/A</v>
      </c>
      <c r="E103" s="158" t="e">
        <f>VLOOKUP($B103,мандатка!$B:$I,5,FALSE)</f>
        <v>#N/A</v>
      </c>
      <c r="F103" s="48" t="e">
        <f>VLOOKUP($B103,мандатка!$B:$I,6,FALSE)</f>
        <v>#N/A</v>
      </c>
      <c r="G103" s="46" t="e">
        <f>VLOOKUP($B103,мандатка!$B:$I,7,FALSE)</f>
        <v>#N/A</v>
      </c>
      <c r="H103" s="47" t="e">
        <f>VLOOKUP($B103,мандатка!$B:$I,8,FALSE)</f>
        <v>#N/A</v>
      </c>
      <c r="I103" s="159"/>
      <c r="J103" s="165"/>
      <c r="K103" s="165"/>
      <c r="L103" s="165"/>
      <c r="M103" s="165"/>
      <c r="N103" s="165"/>
      <c r="O103" s="165"/>
      <c r="P103" s="165"/>
      <c r="Q103" s="165"/>
      <c r="R103" s="165"/>
      <c r="S103" s="308"/>
      <c r="T103" s="308"/>
      <c r="U103" s="308"/>
      <c r="V103" s="409">
        <f t="shared" si="9"/>
        <v>0</v>
      </c>
      <c r="W103" s="160"/>
      <c r="X103" s="451">
        <v>0</v>
      </c>
      <c r="Y103" s="161"/>
      <c r="Z103" s="450">
        <f t="shared" si="10"/>
        <v>0</v>
      </c>
      <c r="AA103" s="162">
        <f t="shared" si="11"/>
        <v>0</v>
      </c>
      <c r="AB103" s="159">
        <v>93</v>
      </c>
      <c r="AC103" s="163" t="str">
        <f t="shared" si="12"/>
        <v>КМСУ</v>
      </c>
      <c r="AE103" s="164" t="e">
        <f t="shared" si="13"/>
        <v>#N/A</v>
      </c>
      <c r="AF103" s="62" t="e">
        <f>VLOOKUP($B103,СтартОсобиста!$B:$M,11,FALSE)</f>
        <v>#N/A</v>
      </c>
    </row>
    <row r="104" spans="1:32" ht="15" hidden="1" customHeight="1" x14ac:dyDescent="0.25">
      <c r="A104" s="156">
        <v>94</v>
      </c>
      <c r="B104" s="48">
        <v>216</v>
      </c>
      <c r="C104" s="46" t="e">
        <f>VLOOKUP($B104,мандатка!$B:$I,2,FALSE)</f>
        <v>#N/A</v>
      </c>
      <c r="D104" s="157" t="e">
        <f>VLOOKUP($B104,мандатка!$B:$I,3,FALSE)</f>
        <v>#N/A</v>
      </c>
      <c r="E104" s="158" t="e">
        <f>VLOOKUP($B104,мандатка!$B:$I,5,FALSE)</f>
        <v>#N/A</v>
      </c>
      <c r="F104" s="48" t="e">
        <f>VLOOKUP($B104,мандатка!$B:$I,6,FALSE)</f>
        <v>#N/A</v>
      </c>
      <c r="G104" s="46" t="e">
        <f>VLOOKUP($B104,мандатка!$B:$I,7,FALSE)</f>
        <v>#N/A</v>
      </c>
      <c r="H104" s="47" t="e">
        <f>VLOOKUP($B104,мандатка!$B:$I,8,FALSE)</f>
        <v>#N/A</v>
      </c>
      <c r="I104" s="159"/>
      <c r="J104" s="165"/>
      <c r="K104" s="165"/>
      <c r="L104" s="165"/>
      <c r="M104" s="165"/>
      <c r="N104" s="165"/>
      <c r="O104" s="165"/>
      <c r="P104" s="165"/>
      <c r="Q104" s="165"/>
      <c r="R104" s="165"/>
      <c r="S104" s="308"/>
      <c r="T104" s="308"/>
      <c r="U104" s="308"/>
      <c r="V104" s="409">
        <f t="shared" si="9"/>
        <v>0</v>
      </c>
      <c r="W104" s="160"/>
      <c r="X104" s="451">
        <v>0</v>
      </c>
      <c r="Y104" s="161"/>
      <c r="Z104" s="450">
        <f t="shared" si="10"/>
        <v>0</v>
      </c>
      <c r="AA104" s="162">
        <f t="shared" si="11"/>
        <v>0</v>
      </c>
      <c r="AB104" s="159">
        <v>94</v>
      </c>
      <c r="AC104" s="163" t="str">
        <f t="shared" si="12"/>
        <v>КМСУ</v>
      </c>
      <c r="AE104" s="164" t="e">
        <f t="shared" si="13"/>
        <v>#N/A</v>
      </c>
      <c r="AF104" s="62" t="e">
        <f>VLOOKUP($B104,СтартОсобиста!$B:$M,11,FALSE)</f>
        <v>#N/A</v>
      </c>
    </row>
    <row r="105" spans="1:32" ht="15" hidden="1" customHeight="1" x14ac:dyDescent="0.25">
      <c r="A105" s="156">
        <v>95</v>
      </c>
      <c r="B105" s="48">
        <v>217</v>
      </c>
      <c r="C105" s="46" t="e">
        <f>VLOOKUP($B105,мандатка!$B:$I,2,FALSE)</f>
        <v>#N/A</v>
      </c>
      <c r="D105" s="157" t="e">
        <f>VLOOKUP($B105,мандатка!$B:$I,3,FALSE)</f>
        <v>#N/A</v>
      </c>
      <c r="E105" s="158" t="e">
        <f>VLOOKUP($B105,мандатка!$B:$I,5,FALSE)</f>
        <v>#N/A</v>
      </c>
      <c r="F105" s="48" t="e">
        <f>VLOOKUP($B105,мандатка!$B:$I,6,FALSE)</f>
        <v>#N/A</v>
      </c>
      <c r="G105" s="46" t="e">
        <f>VLOOKUP($B105,мандатка!$B:$I,7,FALSE)</f>
        <v>#N/A</v>
      </c>
      <c r="H105" s="47" t="e">
        <f>VLOOKUP($B105,мандатка!$B:$I,8,FALSE)</f>
        <v>#N/A</v>
      </c>
      <c r="I105" s="159"/>
      <c r="J105" s="165"/>
      <c r="K105" s="165"/>
      <c r="L105" s="165"/>
      <c r="M105" s="165"/>
      <c r="N105" s="165"/>
      <c r="O105" s="165"/>
      <c r="P105" s="165"/>
      <c r="Q105" s="165"/>
      <c r="R105" s="165"/>
      <c r="S105" s="308"/>
      <c r="T105" s="308"/>
      <c r="U105" s="308"/>
      <c r="V105" s="409">
        <f t="shared" si="9"/>
        <v>0</v>
      </c>
      <c r="W105" s="160"/>
      <c r="X105" s="451">
        <v>0</v>
      </c>
      <c r="Y105" s="161"/>
      <c r="Z105" s="450">
        <f t="shared" si="10"/>
        <v>0</v>
      </c>
      <c r="AA105" s="162">
        <f t="shared" si="11"/>
        <v>0</v>
      </c>
      <c r="AB105" s="159">
        <v>95</v>
      </c>
      <c r="AC105" s="163" t="str">
        <f t="shared" si="12"/>
        <v>КМСУ</v>
      </c>
      <c r="AE105" s="164" t="e">
        <f t="shared" si="13"/>
        <v>#N/A</v>
      </c>
      <c r="AF105" s="62" t="e">
        <f>VLOOKUP($B105,СтартОсобиста!$B:$M,11,FALSE)</f>
        <v>#N/A</v>
      </c>
    </row>
    <row r="106" spans="1:32" ht="15" hidden="1" customHeight="1" x14ac:dyDescent="0.25">
      <c r="A106" s="156">
        <v>96</v>
      </c>
      <c r="B106" s="48">
        <v>218</v>
      </c>
      <c r="C106" s="46" t="e">
        <f>VLOOKUP($B106,мандатка!$B:$I,2,FALSE)</f>
        <v>#N/A</v>
      </c>
      <c r="D106" s="157" t="e">
        <f>VLOOKUP($B106,мандатка!$B:$I,3,FALSE)</f>
        <v>#N/A</v>
      </c>
      <c r="E106" s="158" t="e">
        <f>VLOOKUP($B106,мандатка!$B:$I,5,FALSE)</f>
        <v>#N/A</v>
      </c>
      <c r="F106" s="48" t="e">
        <f>VLOOKUP($B106,мандатка!$B:$I,6,FALSE)</f>
        <v>#N/A</v>
      </c>
      <c r="G106" s="46" t="e">
        <f>VLOOKUP($B106,мандатка!$B:$I,7,FALSE)</f>
        <v>#N/A</v>
      </c>
      <c r="H106" s="47" t="e">
        <f>VLOOKUP($B106,мандатка!$B:$I,8,FALSE)</f>
        <v>#N/A</v>
      </c>
      <c r="I106" s="159"/>
      <c r="J106" s="165"/>
      <c r="K106" s="165"/>
      <c r="L106" s="165"/>
      <c r="M106" s="165"/>
      <c r="N106" s="165"/>
      <c r="O106" s="165"/>
      <c r="P106" s="165"/>
      <c r="Q106" s="165"/>
      <c r="R106" s="165"/>
      <c r="S106" s="308"/>
      <c r="T106" s="308"/>
      <c r="U106" s="308"/>
      <c r="V106" s="409">
        <f t="shared" si="9"/>
        <v>0</v>
      </c>
      <c r="W106" s="160"/>
      <c r="X106" s="451">
        <v>0</v>
      </c>
      <c r="Y106" s="161"/>
      <c r="Z106" s="450">
        <f t="shared" si="10"/>
        <v>0</v>
      </c>
      <c r="AA106" s="162">
        <f t="shared" si="11"/>
        <v>0</v>
      </c>
      <c r="AB106" s="159">
        <v>96</v>
      </c>
      <c r="AC106" s="163" t="str">
        <f t="shared" si="12"/>
        <v>КМСУ</v>
      </c>
      <c r="AE106" s="164" t="e">
        <f t="shared" si="13"/>
        <v>#N/A</v>
      </c>
      <c r="AF106" s="62" t="e">
        <f>VLOOKUP($B106,СтартОсобиста!$B:$M,11,FALSE)</f>
        <v>#N/A</v>
      </c>
    </row>
    <row r="107" spans="1:32" ht="15" hidden="1" customHeight="1" x14ac:dyDescent="0.25">
      <c r="A107" s="156">
        <v>97</v>
      </c>
      <c r="B107" s="48">
        <v>221</v>
      </c>
      <c r="C107" s="46" t="e">
        <f>VLOOKUP($B107,мандатка!$B:$I,2,FALSE)</f>
        <v>#N/A</v>
      </c>
      <c r="D107" s="157" t="e">
        <f>VLOOKUP($B107,мандатка!$B:$I,3,FALSE)</f>
        <v>#N/A</v>
      </c>
      <c r="E107" s="158" t="e">
        <f>VLOOKUP($B107,мандатка!$B:$I,5,FALSE)</f>
        <v>#N/A</v>
      </c>
      <c r="F107" s="48" t="e">
        <f>VLOOKUP($B107,мандатка!$B:$I,6,FALSE)</f>
        <v>#N/A</v>
      </c>
      <c r="G107" s="46" t="e">
        <f>VLOOKUP($B107,мандатка!$B:$I,7,FALSE)</f>
        <v>#N/A</v>
      </c>
      <c r="H107" s="47" t="e">
        <f>VLOOKUP($B107,мандатка!$B:$I,8,FALSE)</f>
        <v>#N/A</v>
      </c>
      <c r="I107" s="159"/>
      <c r="J107" s="165"/>
      <c r="K107" s="165"/>
      <c r="L107" s="165"/>
      <c r="M107" s="165"/>
      <c r="N107" s="165"/>
      <c r="O107" s="165"/>
      <c r="P107" s="165"/>
      <c r="Q107" s="165"/>
      <c r="R107" s="165"/>
      <c r="S107" s="308"/>
      <c r="T107" s="308"/>
      <c r="U107" s="308"/>
      <c r="V107" s="409">
        <f t="shared" si="9"/>
        <v>0</v>
      </c>
      <c r="W107" s="160"/>
      <c r="X107" s="451">
        <v>0</v>
      </c>
      <c r="Y107" s="161"/>
      <c r="Z107" s="450">
        <f t="shared" si="10"/>
        <v>0</v>
      </c>
      <c r="AA107" s="162">
        <f t="shared" si="11"/>
        <v>0</v>
      </c>
      <c r="AB107" s="159">
        <v>97</v>
      </c>
      <c r="AC107" s="163" t="str">
        <f t="shared" si="12"/>
        <v>КМСУ</v>
      </c>
      <c r="AE107" s="164" t="e">
        <f t="shared" si="13"/>
        <v>#N/A</v>
      </c>
      <c r="AF107" s="62" t="e">
        <f>VLOOKUP($B107,СтартОсобиста!$B:$M,11,FALSE)</f>
        <v>#N/A</v>
      </c>
    </row>
    <row r="108" spans="1:32" ht="15" hidden="1" customHeight="1" x14ac:dyDescent="0.25">
      <c r="A108" s="156">
        <v>98</v>
      </c>
      <c r="B108" s="48">
        <v>222</v>
      </c>
      <c r="C108" s="46" t="e">
        <f>VLOOKUP($B108,мандатка!$B:$I,2,FALSE)</f>
        <v>#N/A</v>
      </c>
      <c r="D108" s="157" t="e">
        <f>VLOOKUP($B108,мандатка!$B:$I,3,FALSE)</f>
        <v>#N/A</v>
      </c>
      <c r="E108" s="158" t="e">
        <f>VLOOKUP($B108,мандатка!$B:$I,5,FALSE)</f>
        <v>#N/A</v>
      </c>
      <c r="F108" s="48" t="e">
        <f>VLOOKUP($B108,мандатка!$B:$I,6,FALSE)</f>
        <v>#N/A</v>
      </c>
      <c r="G108" s="46" t="e">
        <f>VLOOKUP($B108,мандатка!$B:$I,7,FALSE)</f>
        <v>#N/A</v>
      </c>
      <c r="H108" s="47" t="e">
        <f>VLOOKUP($B108,мандатка!$B:$I,8,FALSE)</f>
        <v>#N/A</v>
      </c>
      <c r="I108" s="159"/>
      <c r="J108" s="165"/>
      <c r="K108" s="165"/>
      <c r="L108" s="165"/>
      <c r="M108" s="165"/>
      <c r="N108" s="165"/>
      <c r="O108" s="165"/>
      <c r="P108" s="165"/>
      <c r="Q108" s="165"/>
      <c r="R108" s="165"/>
      <c r="S108" s="308"/>
      <c r="T108" s="308"/>
      <c r="U108" s="308"/>
      <c r="V108" s="409">
        <f t="shared" si="9"/>
        <v>0</v>
      </c>
      <c r="W108" s="160"/>
      <c r="X108" s="451">
        <v>0</v>
      </c>
      <c r="Y108" s="161"/>
      <c r="Z108" s="450">
        <f t="shared" si="10"/>
        <v>0</v>
      </c>
      <c r="AA108" s="162">
        <f t="shared" si="11"/>
        <v>0</v>
      </c>
      <c r="AB108" s="159">
        <v>98</v>
      </c>
      <c r="AC108" s="163" t="str">
        <f t="shared" si="12"/>
        <v>КМСУ</v>
      </c>
      <c r="AE108" s="164" t="e">
        <f t="shared" si="13"/>
        <v>#N/A</v>
      </c>
      <c r="AF108" s="62" t="e">
        <f>VLOOKUP($B108,СтартОсобиста!$B:$M,11,FALSE)</f>
        <v>#N/A</v>
      </c>
    </row>
    <row r="109" spans="1:32" ht="15" hidden="1" customHeight="1" x14ac:dyDescent="0.25">
      <c r="A109" s="156">
        <v>99</v>
      </c>
      <c r="B109" s="48">
        <v>223</v>
      </c>
      <c r="C109" s="46" t="e">
        <f>VLOOKUP($B109,мандатка!$B:$I,2,FALSE)</f>
        <v>#N/A</v>
      </c>
      <c r="D109" s="157" t="e">
        <f>VLOOKUP($B109,мандатка!$B:$I,3,FALSE)</f>
        <v>#N/A</v>
      </c>
      <c r="E109" s="158" t="e">
        <f>VLOOKUP($B109,мандатка!$B:$I,5,FALSE)</f>
        <v>#N/A</v>
      </c>
      <c r="F109" s="48" t="e">
        <f>VLOOKUP($B109,мандатка!$B:$I,6,FALSE)</f>
        <v>#N/A</v>
      </c>
      <c r="G109" s="46" t="e">
        <f>VLOOKUP($B109,мандатка!$B:$I,7,FALSE)</f>
        <v>#N/A</v>
      </c>
      <c r="H109" s="47" t="e">
        <f>VLOOKUP($B109,мандатка!$B:$I,8,FALSE)</f>
        <v>#N/A</v>
      </c>
      <c r="I109" s="159"/>
      <c r="J109" s="165"/>
      <c r="K109" s="165"/>
      <c r="L109" s="165"/>
      <c r="M109" s="165"/>
      <c r="N109" s="165"/>
      <c r="O109" s="165"/>
      <c r="P109" s="165"/>
      <c r="Q109" s="165"/>
      <c r="R109" s="165"/>
      <c r="S109" s="308"/>
      <c r="T109" s="308"/>
      <c r="U109" s="308"/>
      <c r="V109" s="409">
        <f t="shared" si="9"/>
        <v>0</v>
      </c>
      <c r="W109" s="160"/>
      <c r="X109" s="451">
        <v>0</v>
      </c>
      <c r="Y109" s="161"/>
      <c r="Z109" s="450">
        <f t="shared" si="10"/>
        <v>0</v>
      </c>
      <c r="AA109" s="162">
        <f t="shared" si="11"/>
        <v>0</v>
      </c>
      <c r="AB109" s="159">
        <v>99</v>
      </c>
      <c r="AC109" s="163" t="str">
        <f t="shared" si="12"/>
        <v>КМСУ</v>
      </c>
      <c r="AE109" s="164" t="e">
        <f t="shared" si="13"/>
        <v>#N/A</v>
      </c>
      <c r="AF109" s="62" t="e">
        <f>VLOOKUP($B109,СтартОсобиста!$B:$M,11,FALSE)</f>
        <v>#N/A</v>
      </c>
    </row>
    <row r="110" spans="1:32" ht="15" hidden="1" customHeight="1" x14ac:dyDescent="0.25">
      <c r="A110" s="156">
        <v>100</v>
      </c>
      <c r="B110" s="48">
        <v>224</v>
      </c>
      <c r="C110" s="46" t="e">
        <f>VLOOKUP($B110,мандатка!$B:$I,2,FALSE)</f>
        <v>#N/A</v>
      </c>
      <c r="D110" s="157" t="e">
        <f>VLOOKUP($B110,мандатка!$B:$I,3,FALSE)</f>
        <v>#N/A</v>
      </c>
      <c r="E110" s="158" t="e">
        <f>VLOOKUP($B110,мандатка!$B:$I,5,FALSE)</f>
        <v>#N/A</v>
      </c>
      <c r="F110" s="48" t="e">
        <f>VLOOKUP($B110,мандатка!$B:$I,6,FALSE)</f>
        <v>#N/A</v>
      </c>
      <c r="G110" s="46" t="e">
        <f>VLOOKUP($B110,мандатка!$B:$I,7,FALSE)</f>
        <v>#N/A</v>
      </c>
      <c r="H110" s="47" t="e">
        <f>VLOOKUP($B110,мандатка!$B:$I,8,FALSE)</f>
        <v>#N/A</v>
      </c>
      <c r="I110" s="159"/>
      <c r="J110" s="165"/>
      <c r="K110" s="165"/>
      <c r="L110" s="165"/>
      <c r="M110" s="165"/>
      <c r="N110" s="165"/>
      <c r="O110" s="165"/>
      <c r="P110" s="165"/>
      <c r="Q110" s="165"/>
      <c r="R110" s="165"/>
      <c r="S110" s="308"/>
      <c r="T110" s="308"/>
      <c r="U110" s="308"/>
      <c r="V110" s="409">
        <f t="shared" si="9"/>
        <v>0</v>
      </c>
      <c r="W110" s="160"/>
      <c r="X110" s="451">
        <v>0</v>
      </c>
      <c r="Y110" s="161"/>
      <c r="Z110" s="450">
        <f t="shared" si="10"/>
        <v>0</v>
      </c>
      <c r="AA110" s="162">
        <f t="shared" si="11"/>
        <v>0</v>
      </c>
      <c r="AB110" s="159">
        <v>100</v>
      </c>
      <c r="AC110" s="163" t="str">
        <f t="shared" si="12"/>
        <v>КМСУ</v>
      </c>
      <c r="AE110" s="164" t="e">
        <f t="shared" si="13"/>
        <v>#N/A</v>
      </c>
      <c r="AF110" s="62" t="e">
        <f>VLOOKUP($B110,СтартОсобиста!$B:$M,11,FALSE)</f>
        <v>#N/A</v>
      </c>
    </row>
    <row r="111" spans="1:32" ht="15" hidden="1" customHeight="1" x14ac:dyDescent="0.25">
      <c r="A111" s="156">
        <v>101</v>
      </c>
      <c r="B111" s="48">
        <v>225</v>
      </c>
      <c r="C111" s="46" t="e">
        <f>VLOOKUP($B111,мандатка!$B:$I,2,FALSE)</f>
        <v>#N/A</v>
      </c>
      <c r="D111" s="157" t="e">
        <f>VLOOKUP($B111,мандатка!$B:$I,3,FALSE)</f>
        <v>#N/A</v>
      </c>
      <c r="E111" s="158" t="e">
        <f>VLOOKUP($B111,мандатка!$B:$I,5,FALSE)</f>
        <v>#N/A</v>
      </c>
      <c r="F111" s="48" t="e">
        <f>VLOOKUP($B111,мандатка!$B:$I,6,FALSE)</f>
        <v>#N/A</v>
      </c>
      <c r="G111" s="46" t="e">
        <f>VLOOKUP($B111,мандатка!$B:$I,7,FALSE)</f>
        <v>#N/A</v>
      </c>
      <c r="H111" s="47" t="e">
        <f>VLOOKUP($B111,мандатка!$B:$I,8,FALSE)</f>
        <v>#N/A</v>
      </c>
      <c r="I111" s="159"/>
      <c r="J111" s="165"/>
      <c r="K111" s="165"/>
      <c r="L111" s="165"/>
      <c r="M111" s="165"/>
      <c r="N111" s="165"/>
      <c r="O111" s="165"/>
      <c r="P111" s="165"/>
      <c r="Q111" s="165"/>
      <c r="R111" s="165"/>
      <c r="S111" s="308"/>
      <c r="T111" s="308"/>
      <c r="U111" s="308"/>
      <c r="V111" s="409">
        <f t="shared" si="9"/>
        <v>0</v>
      </c>
      <c r="W111" s="160"/>
      <c r="X111" s="451">
        <v>0</v>
      </c>
      <c r="Y111" s="161"/>
      <c r="Z111" s="450">
        <f t="shared" si="10"/>
        <v>0</v>
      </c>
      <c r="AA111" s="162">
        <f t="shared" si="11"/>
        <v>0</v>
      </c>
      <c r="AB111" s="159">
        <v>101</v>
      </c>
      <c r="AC111" s="163" t="str">
        <f t="shared" si="12"/>
        <v>КМСУ</v>
      </c>
      <c r="AE111" s="164" t="e">
        <f t="shared" si="13"/>
        <v>#N/A</v>
      </c>
      <c r="AF111" s="62" t="e">
        <f>VLOOKUP($B111,СтартОсобиста!$B:$M,11,FALSE)</f>
        <v>#N/A</v>
      </c>
    </row>
    <row r="112" spans="1:32" ht="15" hidden="1" customHeight="1" x14ac:dyDescent="0.25">
      <c r="A112" s="156">
        <v>102</v>
      </c>
      <c r="B112" s="48">
        <v>226</v>
      </c>
      <c r="C112" s="46" t="e">
        <f>VLOOKUP($B112,мандатка!$B:$I,2,FALSE)</f>
        <v>#N/A</v>
      </c>
      <c r="D112" s="157" t="e">
        <f>VLOOKUP($B112,мандатка!$B:$I,3,FALSE)</f>
        <v>#N/A</v>
      </c>
      <c r="E112" s="158" t="e">
        <f>VLOOKUP($B112,мандатка!$B:$I,5,FALSE)</f>
        <v>#N/A</v>
      </c>
      <c r="F112" s="48" t="e">
        <f>VLOOKUP($B112,мандатка!$B:$I,6,FALSE)</f>
        <v>#N/A</v>
      </c>
      <c r="G112" s="46" t="e">
        <f>VLOOKUP($B112,мандатка!$B:$I,7,FALSE)</f>
        <v>#N/A</v>
      </c>
      <c r="H112" s="47" t="e">
        <f>VLOOKUP($B112,мандатка!$B:$I,8,FALSE)</f>
        <v>#N/A</v>
      </c>
      <c r="I112" s="159"/>
      <c r="J112" s="165"/>
      <c r="K112" s="165"/>
      <c r="L112" s="165"/>
      <c r="M112" s="165"/>
      <c r="N112" s="165"/>
      <c r="O112" s="165"/>
      <c r="P112" s="165"/>
      <c r="Q112" s="165"/>
      <c r="R112" s="165"/>
      <c r="S112" s="308"/>
      <c r="T112" s="308"/>
      <c r="U112" s="308"/>
      <c r="V112" s="409">
        <f t="shared" si="9"/>
        <v>0</v>
      </c>
      <c r="W112" s="160"/>
      <c r="X112" s="451">
        <v>0</v>
      </c>
      <c r="Y112" s="161"/>
      <c r="Z112" s="450">
        <f t="shared" si="10"/>
        <v>0</v>
      </c>
      <c r="AA112" s="162">
        <f t="shared" si="11"/>
        <v>0</v>
      </c>
      <c r="AB112" s="159">
        <v>102</v>
      </c>
      <c r="AC112" s="163" t="str">
        <f t="shared" si="12"/>
        <v>КМСУ</v>
      </c>
      <c r="AE112" s="164" t="e">
        <f t="shared" si="13"/>
        <v>#N/A</v>
      </c>
      <c r="AF112" s="62" t="e">
        <f>VLOOKUP($B112,СтартОсобиста!$B:$M,11,FALSE)</f>
        <v>#N/A</v>
      </c>
    </row>
    <row r="113" spans="1:32" ht="15" hidden="1" customHeight="1" x14ac:dyDescent="0.25">
      <c r="A113" s="156">
        <v>103</v>
      </c>
      <c r="B113" s="48">
        <v>227</v>
      </c>
      <c r="C113" s="46" t="e">
        <f>VLOOKUP($B113,мандатка!$B:$I,2,FALSE)</f>
        <v>#N/A</v>
      </c>
      <c r="D113" s="157" t="e">
        <f>VLOOKUP($B113,мандатка!$B:$I,3,FALSE)</f>
        <v>#N/A</v>
      </c>
      <c r="E113" s="158" t="e">
        <f>VLOOKUP($B113,мандатка!$B:$I,5,FALSE)</f>
        <v>#N/A</v>
      </c>
      <c r="F113" s="48" t="e">
        <f>VLOOKUP($B113,мандатка!$B:$I,6,FALSE)</f>
        <v>#N/A</v>
      </c>
      <c r="G113" s="46" t="e">
        <f>VLOOKUP($B113,мандатка!$B:$I,7,FALSE)</f>
        <v>#N/A</v>
      </c>
      <c r="H113" s="47" t="e">
        <f>VLOOKUP($B113,мандатка!$B:$I,8,FALSE)</f>
        <v>#N/A</v>
      </c>
      <c r="I113" s="159"/>
      <c r="J113" s="165"/>
      <c r="K113" s="165"/>
      <c r="L113" s="165"/>
      <c r="M113" s="165"/>
      <c r="N113" s="165"/>
      <c r="O113" s="165"/>
      <c r="P113" s="165"/>
      <c r="Q113" s="165"/>
      <c r="R113" s="165"/>
      <c r="S113" s="308"/>
      <c r="T113" s="308"/>
      <c r="U113" s="308"/>
      <c r="V113" s="409">
        <f t="shared" si="9"/>
        <v>0</v>
      </c>
      <c r="W113" s="160"/>
      <c r="X113" s="451">
        <v>0</v>
      </c>
      <c r="Y113" s="161"/>
      <c r="Z113" s="450">
        <f t="shared" si="10"/>
        <v>0</v>
      </c>
      <c r="AA113" s="162">
        <f t="shared" si="11"/>
        <v>0</v>
      </c>
      <c r="AB113" s="159">
        <v>103</v>
      </c>
      <c r="AC113" s="163" t="str">
        <f t="shared" si="12"/>
        <v>КМСУ</v>
      </c>
      <c r="AE113" s="164" t="e">
        <f t="shared" si="13"/>
        <v>#N/A</v>
      </c>
      <c r="AF113" s="62" t="e">
        <f>VLOOKUP($B113,СтартОсобиста!$B:$M,11,FALSE)</f>
        <v>#N/A</v>
      </c>
    </row>
    <row r="114" spans="1:32" ht="15" hidden="1" customHeight="1" x14ac:dyDescent="0.25">
      <c r="A114" s="156">
        <v>104</v>
      </c>
      <c r="B114" s="48">
        <v>228</v>
      </c>
      <c r="C114" s="46" t="e">
        <f>VLOOKUP($B114,мандатка!$B:$I,2,FALSE)</f>
        <v>#N/A</v>
      </c>
      <c r="D114" s="157" t="e">
        <f>VLOOKUP($B114,мандатка!$B:$I,3,FALSE)</f>
        <v>#N/A</v>
      </c>
      <c r="E114" s="158" t="e">
        <f>VLOOKUP($B114,мандатка!$B:$I,5,FALSE)</f>
        <v>#N/A</v>
      </c>
      <c r="F114" s="48" t="e">
        <f>VLOOKUP($B114,мандатка!$B:$I,6,FALSE)</f>
        <v>#N/A</v>
      </c>
      <c r="G114" s="46" t="e">
        <f>VLOOKUP($B114,мандатка!$B:$I,7,FALSE)</f>
        <v>#N/A</v>
      </c>
      <c r="H114" s="47" t="e">
        <f>VLOOKUP($B114,мандатка!$B:$I,8,FALSE)</f>
        <v>#N/A</v>
      </c>
      <c r="I114" s="159"/>
      <c r="J114" s="165"/>
      <c r="K114" s="165"/>
      <c r="L114" s="165"/>
      <c r="M114" s="165"/>
      <c r="N114" s="165"/>
      <c r="O114" s="165"/>
      <c r="P114" s="165"/>
      <c r="Q114" s="165"/>
      <c r="R114" s="165"/>
      <c r="S114" s="308"/>
      <c r="T114" s="308"/>
      <c r="U114" s="308"/>
      <c r="V114" s="409">
        <f t="shared" si="9"/>
        <v>0</v>
      </c>
      <c r="W114" s="160"/>
      <c r="X114" s="451">
        <v>0</v>
      </c>
      <c r="Y114" s="161"/>
      <c r="Z114" s="450">
        <f t="shared" si="10"/>
        <v>0</v>
      </c>
      <c r="AA114" s="162">
        <f t="shared" si="11"/>
        <v>0</v>
      </c>
      <c r="AB114" s="159">
        <v>104</v>
      </c>
      <c r="AC114" s="163" t="str">
        <f t="shared" si="12"/>
        <v>КМСУ</v>
      </c>
      <c r="AE114" s="164" t="e">
        <f t="shared" si="13"/>
        <v>#N/A</v>
      </c>
      <c r="AF114" s="62" t="e">
        <f>VLOOKUP($B114,СтартОсобиста!$B:$M,11,FALSE)</f>
        <v>#N/A</v>
      </c>
    </row>
    <row r="115" spans="1:32" ht="15" hidden="1" customHeight="1" x14ac:dyDescent="0.25">
      <c r="A115" s="156">
        <v>105</v>
      </c>
      <c r="B115" s="48">
        <v>231</v>
      </c>
      <c r="C115" s="46" t="e">
        <f>VLOOKUP($B115,мандатка!$B:$I,2,FALSE)</f>
        <v>#N/A</v>
      </c>
      <c r="D115" s="157" t="e">
        <f>VLOOKUP($B115,мандатка!$B:$I,3,FALSE)</f>
        <v>#N/A</v>
      </c>
      <c r="E115" s="158" t="e">
        <f>VLOOKUP($B115,мандатка!$B:$I,5,FALSE)</f>
        <v>#N/A</v>
      </c>
      <c r="F115" s="48" t="e">
        <f>VLOOKUP($B115,мандатка!$B:$I,6,FALSE)</f>
        <v>#N/A</v>
      </c>
      <c r="G115" s="46" t="e">
        <f>VLOOKUP($B115,мандатка!$B:$I,7,FALSE)</f>
        <v>#N/A</v>
      </c>
      <c r="H115" s="47" t="e">
        <f>VLOOKUP($B115,мандатка!$B:$I,8,FALSE)</f>
        <v>#N/A</v>
      </c>
      <c r="I115" s="159"/>
      <c r="J115" s="165"/>
      <c r="K115" s="165"/>
      <c r="L115" s="165"/>
      <c r="M115" s="165"/>
      <c r="N115" s="165"/>
      <c r="O115" s="165"/>
      <c r="P115" s="165"/>
      <c r="Q115" s="165"/>
      <c r="R115" s="165"/>
      <c r="S115" s="308"/>
      <c r="T115" s="308"/>
      <c r="U115" s="308"/>
      <c r="V115" s="409">
        <f t="shared" si="9"/>
        <v>0</v>
      </c>
      <c r="W115" s="160"/>
      <c r="X115" s="451">
        <v>0</v>
      </c>
      <c r="Y115" s="161"/>
      <c r="Z115" s="450">
        <f t="shared" si="10"/>
        <v>0</v>
      </c>
      <c r="AA115" s="162">
        <f t="shared" si="11"/>
        <v>0</v>
      </c>
      <c r="AB115" s="159">
        <v>105</v>
      </c>
      <c r="AC115" s="163" t="str">
        <f t="shared" si="12"/>
        <v>КМСУ</v>
      </c>
      <c r="AE115" s="164" t="e">
        <f t="shared" si="13"/>
        <v>#N/A</v>
      </c>
      <c r="AF115" s="62" t="e">
        <f>VLOOKUP($B115,СтартОсобиста!$B:$M,11,FALSE)</f>
        <v>#N/A</v>
      </c>
    </row>
    <row r="116" spans="1:32" ht="15" hidden="1" customHeight="1" x14ac:dyDescent="0.25">
      <c r="A116" s="156">
        <v>106</v>
      </c>
      <c r="B116" s="48">
        <v>232</v>
      </c>
      <c r="C116" s="46" t="e">
        <f>VLOOKUP($B116,мандатка!$B:$I,2,FALSE)</f>
        <v>#N/A</v>
      </c>
      <c r="D116" s="157" t="e">
        <f>VLOOKUP($B116,мандатка!$B:$I,3,FALSE)</f>
        <v>#N/A</v>
      </c>
      <c r="E116" s="158" t="e">
        <f>VLOOKUP($B116,мандатка!$B:$I,5,FALSE)</f>
        <v>#N/A</v>
      </c>
      <c r="F116" s="48" t="e">
        <f>VLOOKUP($B116,мандатка!$B:$I,6,FALSE)</f>
        <v>#N/A</v>
      </c>
      <c r="G116" s="46" t="e">
        <f>VLOOKUP($B116,мандатка!$B:$I,7,FALSE)</f>
        <v>#N/A</v>
      </c>
      <c r="H116" s="47" t="e">
        <f>VLOOKUP($B116,мандатка!$B:$I,8,FALSE)</f>
        <v>#N/A</v>
      </c>
      <c r="I116" s="159"/>
      <c r="J116" s="165"/>
      <c r="K116" s="165"/>
      <c r="L116" s="165"/>
      <c r="M116" s="165"/>
      <c r="N116" s="165"/>
      <c r="O116" s="165"/>
      <c r="P116" s="165"/>
      <c r="Q116" s="165"/>
      <c r="R116" s="165"/>
      <c r="S116" s="308"/>
      <c r="T116" s="308"/>
      <c r="U116" s="308"/>
      <c r="V116" s="409">
        <f t="shared" si="9"/>
        <v>0</v>
      </c>
      <c r="W116" s="160"/>
      <c r="X116" s="451">
        <v>0</v>
      </c>
      <c r="Y116" s="161"/>
      <c r="Z116" s="450">
        <f t="shared" si="10"/>
        <v>0</v>
      </c>
      <c r="AA116" s="162">
        <f t="shared" si="11"/>
        <v>0</v>
      </c>
      <c r="AB116" s="159">
        <v>106</v>
      </c>
      <c r="AC116" s="163" t="str">
        <f t="shared" si="12"/>
        <v>КМСУ</v>
      </c>
      <c r="AE116" s="164" t="e">
        <f t="shared" si="13"/>
        <v>#N/A</v>
      </c>
      <c r="AF116" s="62" t="e">
        <f>VLOOKUP($B116,СтартОсобиста!$B:$M,11,FALSE)</f>
        <v>#N/A</v>
      </c>
    </row>
    <row r="117" spans="1:32" ht="15" hidden="1" customHeight="1" x14ac:dyDescent="0.25">
      <c r="A117" s="156">
        <v>107</v>
      </c>
      <c r="B117" s="48">
        <v>233</v>
      </c>
      <c r="C117" s="46" t="e">
        <f>VLOOKUP($B117,мандатка!$B:$I,2,FALSE)</f>
        <v>#N/A</v>
      </c>
      <c r="D117" s="157" t="e">
        <f>VLOOKUP($B117,мандатка!$B:$I,3,FALSE)</f>
        <v>#N/A</v>
      </c>
      <c r="E117" s="158" t="e">
        <f>VLOOKUP($B117,мандатка!$B:$I,5,FALSE)</f>
        <v>#N/A</v>
      </c>
      <c r="F117" s="48" t="e">
        <f>VLOOKUP($B117,мандатка!$B:$I,6,FALSE)</f>
        <v>#N/A</v>
      </c>
      <c r="G117" s="46" t="e">
        <f>VLOOKUP($B117,мандатка!$B:$I,7,FALSE)</f>
        <v>#N/A</v>
      </c>
      <c r="H117" s="47" t="e">
        <f>VLOOKUP($B117,мандатка!$B:$I,8,FALSE)</f>
        <v>#N/A</v>
      </c>
      <c r="I117" s="159"/>
      <c r="J117" s="165"/>
      <c r="K117" s="165"/>
      <c r="L117" s="165"/>
      <c r="M117" s="165"/>
      <c r="N117" s="165"/>
      <c r="O117" s="165"/>
      <c r="P117" s="165"/>
      <c r="Q117" s="165"/>
      <c r="R117" s="165"/>
      <c r="S117" s="308"/>
      <c r="T117" s="308"/>
      <c r="U117" s="308"/>
      <c r="V117" s="409">
        <f t="shared" si="9"/>
        <v>0</v>
      </c>
      <c r="W117" s="160"/>
      <c r="X117" s="451">
        <v>0</v>
      </c>
      <c r="Y117" s="161"/>
      <c r="Z117" s="450">
        <f t="shared" si="10"/>
        <v>0</v>
      </c>
      <c r="AA117" s="162">
        <f t="shared" si="11"/>
        <v>0</v>
      </c>
      <c r="AB117" s="159">
        <v>107</v>
      </c>
      <c r="AC117" s="163" t="str">
        <f t="shared" si="12"/>
        <v>КМСУ</v>
      </c>
      <c r="AE117" s="164" t="e">
        <f t="shared" si="13"/>
        <v>#N/A</v>
      </c>
      <c r="AF117" s="62" t="e">
        <f>VLOOKUP($B117,СтартОсобиста!$B:$M,11,FALSE)</f>
        <v>#N/A</v>
      </c>
    </row>
    <row r="118" spans="1:32" ht="15" hidden="1" customHeight="1" x14ac:dyDescent="0.25">
      <c r="A118" s="156">
        <v>108</v>
      </c>
      <c r="B118" s="48">
        <v>234</v>
      </c>
      <c r="C118" s="46" t="e">
        <f>VLOOKUP($B118,мандатка!$B:$I,2,FALSE)</f>
        <v>#N/A</v>
      </c>
      <c r="D118" s="157" t="e">
        <f>VLOOKUP($B118,мандатка!$B:$I,3,FALSE)</f>
        <v>#N/A</v>
      </c>
      <c r="E118" s="158" t="e">
        <f>VLOOKUP($B118,мандатка!$B:$I,5,FALSE)</f>
        <v>#N/A</v>
      </c>
      <c r="F118" s="48" t="e">
        <f>VLOOKUP($B118,мандатка!$B:$I,6,FALSE)</f>
        <v>#N/A</v>
      </c>
      <c r="G118" s="46" t="e">
        <f>VLOOKUP($B118,мандатка!$B:$I,7,FALSE)</f>
        <v>#N/A</v>
      </c>
      <c r="H118" s="47" t="e">
        <f>VLOOKUP($B118,мандатка!$B:$I,8,FALSE)</f>
        <v>#N/A</v>
      </c>
      <c r="I118" s="159"/>
      <c r="J118" s="165"/>
      <c r="K118" s="165"/>
      <c r="L118" s="165"/>
      <c r="M118" s="165"/>
      <c r="N118" s="165"/>
      <c r="O118" s="165"/>
      <c r="P118" s="165"/>
      <c r="Q118" s="165"/>
      <c r="R118" s="165"/>
      <c r="S118" s="308"/>
      <c r="T118" s="308"/>
      <c r="U118" s="308"/>
      <c r="V118" s="409">
        <f t="shared" si="9"/>
        <v>0</v>
      </c>
      <c r="W118" s="160"/>
      <c r="X118" s="451">
        <v>0</v>
      </c>
      <c r="Y118" s="161"/>
      <c r="Z118" s="450">
        <f t="shared" si="10"/>
        <v>0</v>
      </c>
      <c r="AA118" s="162">
        <f t="shared" si="11"/>
        <v>0</v>
      </c>
      <c r="AB118" s="159">
        <v>108</v>
      </c>
      <c r="AC118" s="163" t="str">
        <f t="shared" si="12"/>
        <v>КМСУ</v>
      </c>
      <c r="AE118" s="164" t="e">
        <f t="shared" si="13"/>
        <v>#N/A</v>
      </c>
      <c r="AF118" s="62" t="e">
        <f>VLOOKUP($B118,СтартОсобиста!$B:$M,11,FALSE)</f>
        <v>#N/A</v>
      </c>
    </row>
    <row r="119" spans="1:32" ht="15" hidden="1" customHeight="1" x14ac:dyDescent="0.25">
      <c r="A119" s="156">
        <v>109</v>
      </c>
      <c r="B119" s="48">
        <v>235</v>
      </c>
      <c r="C119" s="46" t="e">
        <f>VLOOKUP($B119,мандатка!$B:$I,2,FALSE)</f>
        <v>#N/A</v>
      </c>
      <c r="D119" s="157" t="e">
        <f>VLOOKUP($B119,мандатка!$B:$I,3,FALSE)</f>
        <v>#N/A</v>
      </c>
      <c r="E119" s="158" t="e">
        <f>VLOOKUP($B119,мандатка!$B:$I,5,FALSE)</f>
        <v>#N/A</v>
      </c>
      <c r="F119" s="48" t="e">
        <f>VLOOKUP($B119,мандатка!$B:$I,6,FALSE)</f>
        <v>#N/A</v>
      </c>
      <c r="G119" s="46" t="e">
        <f>VLOOKUP($B119,мандатка!$B:$I,7,FALSE)</f>
        <v>#N/A</v>
      </c>
      <c r="H119" s="47" t="e">
        <f>VLOOKUP($B119,мандатка!$B:$I,8,FALSE)</f>
        <v>#N/A</v>
      </c>
      <c r="I119" s="159"/>
      <c r="J119" s="165"/>
      <c r="K119" s="165"/>
      <c r="L119" s="165"/>
      <c r="M119" s="165"/>
      <c r="N119" s="165"/>
      <c r="O119" s="165"/>
      <c r="P119" s="165"/>
      <c r="Q119" s="165"/>
      <c r="R119" s="165"/>
      <c r="S119" s="308"/>
      <c r="T119" s="308"/>
      <c r="U119" s="308"/>
      <c r="V119" s="409">
        <f t="shared" si="9"/>
        <v>0</v>
      </c>
      <c r="W119" s="160"/>
      <c r="X119" s="451">
        <v>0</v>
      </c>
      <c r="Y119" s="161"/>
      <c r="Z119" s="450">
        <f t="shared" si="10"/>
        <v>0</v>
      </c>
      <c r="AA119" s="162">
        <f t="shared" si="11"/>
        <v>0</v>
      </c>
      <c r="AB119" s="159">
        <v>109</v>
      </c>
      <c r="AC119" s="163" t="str">
        <f t="shared" si="12"/>
        <v>КМСУ</v>
      </c>
      <c r="AE119" s="164" t="e">
        <f t="shared" si="13"/>
        <v>#N/A</v>
      </c>
      <c r="AF119" s="62" t="e">
        <f>VLOOKUP($B119,СтартОсобиста!$B:$M,11,FALSE)</f>
        <v>#N/A</v>
      </c>
    </row>
    <row r="120" spans="1:32" ht="15" hidden="1" customHeight="1" x14ac:dyDescent="0.25">
      <c r="A120" s="156">
        <v>110</v>
      </c>
      <c r="B120" s="48">
        <v>236</v>
      </c>
      <c r="C120" s="46" t="e">
        <f>VLOOKUP($B120,мандатка!$B:$I,2,FALSE)</f>
        <v>#N/A</v>
      </c>
      <c r="D120" s="157" t="e">
        <f>VLOOKUP($B120,мандатка!$B:$I,3,FALSE)</f>
        <v>#N/A</v>
      </c>
      <c r="E120" s="158" t="e">
        <f>VLOOKUP($B120,мандатка!$B:$I,5,FALSE)</f>
        <v>#N/A</v>
      </c>
      <c r="F120" s="48" t="e">
        <f>VLOOKUP($B120,мандатка!$B:$I,6,FALSE)</f>
        <v>#N/A</v>
      </c>
      <c r="G120" s="46" t="e">
        <f>VLOOKUP($B120,мандатка!$B:$I,7,FALSE)</f>
        <v>#N/A</v>
      </c>
      <c r="H120" s="47" t="e">
        <f>VLOOKUP($B120,мандатка!$B:$I,8,FALSE)</f>
        <v>#N/A</v>
      </c>
      <c r="I120" s="159"/>
      <c r="J120" s="165"/>
      <c r="K120" s="165"/>
      <c r="L120" s="165"/>
      <c r="M120" s="165"/>
      <c r="N120" s="165"/>
      <c r="O120" s="165"/>
      <c r="P120" s="165"/>
      <c r="Q120" s="165"/>
      <c r="R120" s="165"/>
      <c r="S120" s="308"/>
      <c r="T120" s="308"/>
      <c r="U120" s="308"/>
      <c r="V120" s="409">
        <f t="shared" si="9"/>
        <v>0</v>
      </c>
      <c r="W120" s="160"/>
      <c r="X120" s="451">
        <v>0</v>
      </c>
      <c r="Y120" s="161"/>
      <c r="Z120" s="450">
        <f t="shared" si="10"/>
        <v>0</v>
      </c>
      <c r="AA120" s="162">
        <f t="shared" si="11"/>
        <v>0</v>
      </c>
      <c r="AB120" s="159">
        <v>110</v>
      </c>
      <c r="AC120" s="163" t="str">
        <f t="shared" si="12"/>
        <v>КМСУ</v>
      </c>
      <c r="AE120" s="164" t="e">
        <f t="shared" si="13"/>
        <v>#N/A</v>
      </c>
      <c r="AF120" s="62" t="e">
        <f>VLOOKUP($B120,СтартОсобиста!$B:$M,11,FALSE)</f>
        <v>#N/A</v>
      </c>
    </row>
    <row r="121" spans="1:32" ht="15" hidden="1" customHeight="1" x14ac:dyDescent="0.25">
      <c r="A121" s="156">
        <v>111</v>
      </c>
      <c r="B121" s="48">
        <v>237</v>
      </c>
      <c r="C121" s="46" t="e">
        <f>VLOOKUP($B121,мандатка!$B:$I,2,FALSE)</f>
        <v>#N/A</v>
      </c>
      <c r="D121" s="157" t="e">
        <f>VLOOKUP($B121,мандатка!$B:$I,3,FALSE)</f>
        <v>#N/A</v>
      </c>
      <c r="E121" s="158" t="e">
        <f>VLOOKUP($B121,мандатка!$B:$I,5,FALSE)</f>
        <v>#N/A</v>
      </c>
      <c r="F121" s="48" t="e">
        <f>VLOOKUP($B121,мандатка!$B:$I,6,FALSE)</f>
        <v>#N/A</v>
      </c>
      <c r="G121" s="46" t="e">
        <f>VLOOKUP($B121,мандатка!$B:$I,7,FALSE)</f>
        <v>#N/A</v>
      </c>
      <c r="H121" s="47" t="e">
        <f>VLOOKUP($B121,мандатка!$B:$I,8,FALSE)</f>
        <v>#N/A</v>
      </c>
      <c r="I121" s="159"/>
      <c r="J121" s="165"/>
      <c r="K121" s="165"/>
      <c r="L121" s="165"/>
      <c r="M121" s="165"/>
      <c r="N121" s="165"/>
      <c r="O121" s="165"/>
      <c r="P121" s="165"/>
      <c r="Q121" s="165"/>
      <c r="R121" s="165"/>
      <c r="S121" s="308"/>
      <c r="T121" s="308"/>
      <c r="U121" s="308"/>
      <c r="V121" s="409">
        <f t="shared" si="9"/>
        <v>0</v>
      </c>
      <c r="W121" s="160"/>
      <c r="X121" s="451">
        <v>0</v>
      </c>
      <c r="Y121" s="161"/>
      <c r="Z121" s="450">
        <f t="shared" si="10"/>
        <v>0</v>
      </c>
      <c r="AA121" s="162">
        <f t="shared" si="11"/>
        <v>0</v>
      </c>
      <c r="AB121" s="159">
        <v>111</v>
      </c>
      <c r="AC121" s="163" t="str">
        <f t="shared" si="12"/>
        <v>КМСУ</v>
      </c>
      <c r="AE121" s="164" t="e">
        <f t="shared" si="13"/>
        <v>#N/A</v>
      </c>
      <c r="AF121" s="62" t="e">
        <f>VLOOKUP($B121,СтартОсобиста!$B:$M,11,FALSE)</f>
        <v>#N/A</v>
      </c>
    </row>
    <row r="122" spans="1:32" ht="15" hidden="1" customHeight="1" x14ac:dyDescent="0.25">
      <c r="A122" s="156">
        <v>112</v>
      </c>
      <c r="B122" s="48">
        <v>238</v>
      </c>
      <c r="C122" s="46" t="e">
        <f>VLOOKUP($B122,мандатка!$B:$I,2,FALSE)</f>
        <v>#N/A</v>
      </c>
      <c r="D122" s="157" t="e">
        <f>VLOOKUP($B122,мандатка!$B:$I,3,FALSE)</f>
        <v>#N/A</v>
      </c>
      <c r="E122" s="158" t="e">
        <f>VLOOKUP($B122,мандатка!$B:$I,5,FALSE)</f>
        <v>#N/A</v>
      </c>
      <c r="F122" s="48" t="e">
        <f>VLOOKUP($B122,мандатка!$B:$I,6,FALSE)</f>
        <v>#N/A</v>
      </c>
      <c r="G122" s="46" t="e">
        <f>VLOOKUP($B122,мандатка!$B:$I,7,FALSE)</f>
        <v>#N/A</v>
      </c>
      <c r="H122" s="47" t="e">
        <f>VLOOKUP($B122,мандатка!$B:$I,8,FALSE)</f>
        <v>#N/A</v>
      </c>
      <c r="I122" s="159"/>
      <c r="J122" s="165"/>
      <c r="K122" s="165"/>
      <c r="L122" s="165"/>
      <c r="M122" s="165"/>
      <c r="N122" s="165"/>
      <c r="O122" s="165"/>
      <c r="P122" s="165"/>
      <c r="Q122" s="165"/>
      <c r="R122" s="165"/>
      <c r="S122" s="308"/>
      <c r="T122" s="308"/>
      <c r="U122" s="308"/>
      <c r="V122" s="409">
        <f t="shared" si="9"/>
        <v>0</v>
      </c>
      <c r="W122" s="160"/>
      <c r="X122" s="451">
        <v>0</v>
      </c>
      <c r="Y122" s="161"/>
      <c r="Z122" s="450">
        <f t="shared" si="10"/>
        <v>0</v>
      </c>
      <c r="AA122" s="162">
        <f t="shared" si="11"/>
        <v>0</v>
      </c>
      <c r="AB122" s="159">
        <v>112</v>
      </c>
      <c r="AC122" s="163" t="str">
        <f t="shared" si="12"/>
        <v>КМСУ</v>
      </c>
      <c r="AE122" s="164" t="e">
        <f t="shared" si="13"/>
        <v>#N/A</v>
      </c>
      <c r="AF122" s="62" t="e">
        <f>VLOOKUP($B122,СтартОсобиста!$B:$M,11,FALSE)</f>
        <v>#N/A</v>
      </c>
    </row>
    <row r="123" spans="1:32" ht="15" hidden="1" customHeight="1" x14ac:dyDescent="0.25">
      <c r="A123" s="156">
        <v>113</v>
      </c>
      <c r="B123" s="48">
        <v>241</v>
      </c>
      <c r="C123" s="46" t="e">
        <f>VLOOKUP($B123,мандатка!$B:$I,2,FALSE)</f>
        <v>#N/A</v>
      </c>
      <c r="D123" s="157" t="e">
        <f>VLOOKUP($B123,мандатка!$B:$I,3,FALSE)</f>
        <v>#N/A</v>
      </c>
      <c r="E123" s="158" t="e">
        <f>VLOOKUP($B123,мандатка!$B:$I,5,FALSE)</f>
        <v>#N/A</v>
      </c>
      <c r="F123" s="48" t="e">
        <f>VLOOKUP($B123,мандатка!$B:$I,6,FALSE)</f>
        <v>#N/A</v>
      </c>
      <c r="G123" s="46" t="e">
        <f>VLOOKUP($B123,мандатка!$B:$I,7,FALSE)</f>
        <v>#N/A</v>
      </c>
      <c r="H123" s="47" t="e">
        <f>VLOOKUP($B123,мандатка!$B:$I,8,FALSE)</f>
        <v>#N/A</v>
      </c>
      <c r="I123" s="159"/>
      <c r="J123" s="165"/>
      <c r="K123" s="165"/>
      <c r="L123" s="165"/>
      <c r="M123" s="165"/>
      <c r="N123" s="165"/>
      <c r="O123" s="165"/>
      <c r="P123" s="165"/>
      <c r="Q123" s="165"/>
      <c r="R123" s="165"/>
      <c r="S123" s="308"/>
      <c r="T123" s="308"/>
      <c r="U123" s="308"/>
      <c r="V123" s="409">
        <f t="shared" si="9"/>
        <v>0</v>
      </c>
      <c r="W123" s="160"/>
      <c r="X123" s="451">
        <v>0</v>
      </c>
      <c r="Y123" s="161"/>
      <c r="Z123" s="450">
        <f t="shared" si="10"/>
        <v>0</v>
      </c>
      <c r="AA123" s="162">
        <f t="shared" si="11"/>
        <v>0</v>
      </c>
      <c r="AB123" s="159">
        <v>113</v>
      </c>
      <c r="AC123" s="163" t="str">
        <f t="shared" si="12"/>
        <v>КМСУ</v>
      </c>
      <c r="AE123" s="164" t="e">
        <f t="shared" si="13"/>
        <v>#N/A</v>
      </c>
      <c r="AF123" s="62" t="e">
        <f>VLOOKUP($B123,СтартОсобиста!$B:$M,11,FALSE)</f>
        <v>#N/A</v>
      </c>
    </row>
    <row r="124" spans="1:32" ht="15" hidden="1" customHeight="1" x14ac:dyDescent="0.25">
      <c r="A124" s="156">
        <v>114</v>
      </c>
      <c r="B124" s="48">
        <v>242</v>
      </c>
      <c r="C124" s="46" t="e">
        <f>VLOOKUP($B124,мандатка!$B:$I,2,FALSE)</f>
        <v>#N/A</v>
      </c>
      <c r="D124" s="157" t="e">
        <f>VLOOKUP($B124,мандатка!$B:$I,3,FALSE)</f>
        <v>#N/A</v>
      </c>
      <c r="E124" s="158" t="e">
        <f>VLOOKUP($B124,мандатка!$B:$I,5,FALSE)</f>
        <v>#N/A</v>
      </c>
      <c r="F124" s="48" t="e">
        <f>VLOOKUP($B124,мандатка!$B:$I,6,FALSE)</f>
        <v>#N/A</v>
      </c>
      <c r="G124" s="46" t="e">
        <f>VLOOKUP($B124,мандатка!$B:$I,7,FALSE)</f>
        <v>#N/A</v>
      </c>
      <c r="H124" s="47" t="e">
        <f>VLOOKUP($B124,мандатка!$B:$I,8,FALSE)</f>
        <v>#N/A</v>
      </c>
      <c r="I124" s="159"/>
      <c r="J124" s="165"/>
      <c r="K124" s="165"/>
      <c r="L124" s="165"/>
      <c r="M124" s="165"/>
      <c r="N124" s="165"/>
      <c r="O124" s="165"/>
      <c r="P124" s="165"/>
      <c r="Q124" s="165"/>
      <c r="R124" s="165"/>
      <c r="S124" s="308"/>
      <c r="T124" s="308"/>
      <c r="U124" s="308"/>
      <c r="V124" s="409">
        <f t="shared" si="9"/>
        <v>0</v>
      </c>
      <c r="W124" s="160"/>
      <c r="X124" s="451">
        <v>0</v>
      </c>
      <c r="Y124" s="161"/>
      <c r="Z124" s="450">
        <f t="shared" si="10"/>
        <v>0</v>
      </c>
      <c r="AA124" s="162">
        <f t="shared" si="11"/>
        <v>0</v>
      </c>
      <c r="AB124" s="159">
        <v>114</v>
      </c>
      <c r="AC124" s="163" t="str">
        <f t="shared" si="12"/>
        <v>КМСУ</v>
      </c>
      <c r="AE124" s="164" t="e">
        <f t="shared" si="13"/>
        <v>#N/A</v>
      </c>
      <c r="AF124" s="62" t="e">
        <f>VLOOKUP($B124,СтартОсобиста!$B:$M,11,FALSE)</f>
        <v>#N/A</v>
      </c>
    </row>
    <row r="125" spans="1:32" ht="15" hidden="1" customHeight="1" x14ac:dyDescent="0.25">
      <c r="A125" s="156">
        <v>115</v>
      </c>
      <c r="B125" s="48">
        <v>243</v>
      </c>
      <c r="C125" s="46" t="e">
        <f>VLOOKUP($B125,мандатка!$B:$I,2,FALSE)</f>
        <v>#N/A</v>
      </c>
      <c r="D125" s="157" t="e">
        <f>VLOOKUP($B125,мандатка!$B:$I,3,FALSE)</f>
        <v>#N/A</v>
      </c>
      <c r="E125" s="158" t="e">
        <f>VLOOKUP($B125,мандатка!$B:$I,5,FALSE)</f>
        <v>#N/A</v>
      </c>
      <c r="F125" s="48" t="e">
        <f>VLOOKUP($B125,мандатка!$B:$I,6,FALSE)</f>
        <v>#N/A</v>
      </c>
      <c r="G125" s="46" t="e">
        <f>VLOOKUP($B125,мандатка!$B:$I,7,FALSE)</f>
        <v>#N/A</v>
      </c>
      <c r="H125" s="47" t="e">
        <f>VLOOKUP($B125,мандатка!$B:$I,8,FALSE)</f>
        <v>#N/A</v>
      </c>
      <c r="I125" s="159"/>
      <c r="J125" s="165"/>
      <c r="K125" s="165"/>
      <c r="L125" s="165"/>
      <c r="M125" s="165"/>
      <c r="N125" s="165"/>
      <c r="O125" s="165"/>
      <c r="P125" s="165"/>
      <c r="Q125" s="165"/>
      <c r="R125" s="165"/>
      <c r="S125" s="308"/>
      <c r="T125" s="308"/>
      <c r="U125" s="308"/>
      <c r="V125" s="409">
        <f t="shared" si="9"/>
        <v>0</v>
      </c>
      <c r="W125" s="160"/>
      <c r="X125" s="451">
        <v>0</v>
      </c>
      <c r="Y125" s="161"/>
      <c r="Z125" s="450">
        <f t="shared" si="10"/>
        <v>0</v>
      </c>
      <c r="AA125" s="162">
        <f t="shared" si="11"/>
        <v>0</v>
      </c>
      <c r="AB125" s="159">
        <v>115</v>
      </c>
      <c r="AC125" s="163" t="str">
        <f t="shared" si="12"/>
        <v>КМСУ</v>
      </c>
      <c r="AE125" s="164" t="e">
        <f t="shared" si="13"/>
        <v>#N/A</v>
      </c>
      <c r="AF125" s="62" t="e">
        <f>VLOOKUP($B125,СтартОсобиста!$B:$M,11,FALSE)</f>
        <v>#N/A</v>
      </c>
    </row>
    <row r="126" spans="1:32" ht="15" hidden="1" customHeight="1" x14ac:dyDescent="0.25">
      <c r="A126" s="156">
        <v>116</v>
      </c>
      <c r="B126" s="48">
        <v>244</v>
      </c>
      <c r="C126" s="46" t="e">
        <f>VLOOKUP($B126,мандатка!$B:$I,2,FALSE)</f>
        <v>#N/A</v>
      </c>
      <c r="D126" s="157" t="e">
        <f>VLOOKUP($B126,мандатка!$B:$I,3,FALSE)</f>
        <v>#N/A</v>
      </c>
      <c r="E126" s="158" t="e">
        <f>VLOOKUP($B126,мандатка!$B:$I,5,FALSE)</f>
        <v>#N/A</v>
      </c>
      <c r="F126" s="48" t="e">
        <f>VLOOKUP($B126,мандатка!$B:$I,6,FALSE)</f>
        <v>#N/A</v>
      </c>
      <c r="G126" s="46" t="e">
        <f>VLOOKUP($B126,мандатка!$B:$I,7,FALSE)</f>
        <v>#N/A</v>
      </c>
      <c r="H126" s="47" t="e">
        <f>VLOOKUP($B126,мандатка!$B:$I,8,FALSE)</f>
        <v>#N/A</v>
      </c>
      <c r="I126" s="159"/>
      <c r="J126" s="165"/>
      <c r="K126" s="165"/>
      <c r="L126" s="165"/>
      <c r="M126" s="165"/>
      <c r="N126" s="165"/>
      <c r="O126" s="165"/>
      <c r="P126" s="165"/>
      <c r="Q126" s="165"/>
      <c r="R126" s="165"/>
      <c r="S126" s="308"/>
      <c r="T126" s="308"/>
      <c r="U126" s="308"/>
      <c r="V126" s="409">
        <f t="shared" si="9"/>
        <v>0</v>
      </c>
      <c r="W126" s="160"/>
      <c r="X126" s="451">
        <v>0</v>
      </c>
      <c r="Y126" s="161"/>
      <c r="Z126" s="450">
        <f t="shared" si="10"/>
        <v>0</v>
      </c>
      <c r="AA126" s="162">
        <f t="shared" si="11"/>
        <v>0</v>
      </c>
      <c r="AB126" s="159">
        <v>116</v>
      </c>
      <c r="AC126" s="163" t="str">
        <f t="shared" si="12"/>
        <v>КМСУ</v>
      </c>
      <c r="AE126" s="164" t="e">
        <f t="shared" si="13"/>
        <v>#N/A</v>
      </c>
      <c r="AF126" s="62" t="e">
        <f>VLOOKUP($B126,СтартОсобиста!$B:$M,11,FALSE)</f>
        <v>#N/A</v>
      </c>
    </row>
    <row r="127" spans="1:32" ht="15" hidden="1" customHeight="1" x14ac:dyDescent="0.25">
      <c r="A127" s="156">
        <v>117</v>
      </c>
      <c r="B127" s="48">
        <v>245</v>
      </c>
      <c r="C127" s="46" t="e">
        <f>VLOOKUP($B127,мандатка!$B:$I,2,FALSE)</f>
        <v>#N/A</v>
      </c>
      <c r="D127" s="157" t="e">
        <f>VLOOKUP($B127,мандатка!$B:$I,3,FALSE)</f>
        <v>#N/A</v>
      </c>
      <c r="E127" s="158" t="e">
        <f>VLOOKUP($B127,мандатка!$B:$I,5,FALSE)</f>
        <v>#N/A</v>
      </c>
      <c r="F127" s="48" t="e">
        <f>VLOOKUP($B127,мандатка!$B:$I,6,FALSE)</f>
        <v>#N/A</v>
      </c>
      <c r="G127" s="46" t="e">
        <f>VLOOKUP($B127,мандатка!$B:$I,7,FALSE)</f>
        <v>#N/A</v>
      </c>
      <c r="H127" s="47" t="e">
        <f>VLOOKUP($B127,мандатка!$B:$I,8,FALSE)</f>
        <v>#N/A</v>
      </c>
      <c r="I127" s="159"/>
      <c r="J127" s="165"/>
      <c r="K127" s="165"/>
      <c r="L127" s="165"/>
      <c r="M127" s="165"/>
      <c r="N127" s="165"/>
      <c r="O127" s="165"/>
      <c r="P127" s="165"/>
      <c r="Q127" s="165"/>
      <c r="R127" s="165"/>
      <c r="S127" s="308"/>
      <c r="T127" s="308"/>
      <c r="U127" s="308"/>
      <c r="V127" s="409">
        <f t="shared" si="9"/>
        <v>0</v>
      </c>
      <c r="W127" s="160"/>
      <c r="X127" s="451">
        <v>0</v>
      </c>
      <c r="Y127" s="161"/>
      <c r="Z127" s="450">
        <f t="shared" si="10"/>
        <v>0</v>
      </c>
      <c r="AA127" s="162">
        <f t="shared" si="11"/>
        <v>0</v>
      </c>
      <c r="AB127" s="159">
        <v>117</v>
      </c>
      <c r="AC127" s="163" t="str">
        <f t="shared" si="12"/>
        <v>КМСУ</v>
      </c>
      <c r="AE127" s="164" t="e">
        <f t="shared" si="13"/>
        <v>#N/A</v>
      </c>
      <c r="AF127" s="62" t="e">
        <f>VLOOKUP($B127,СтартОсобиста!$B:$M,11,FALSE)</f>
        <v>#N/A</v>
      </c>
    </row>
    <row r="128" spans="1:32" ht="15" hidden="1" customHeight="1" x14ac:dyDescent="0.25">
      <c r="A128" s="156">
        <v>118</v>
      </c>
      <c r="B128" s="48">
        <v>246</v>
      </c>
      <c r="C128" s="46" t="e">
        <f>VLOOKUP($B128,мандатка!$B:$I,2,FALSE)</f>
        <v>#N/A</v>
      </c>
      <c r="D128" s="157" t="e">
        <f>VLOOKUP($B128,мандатка!$B:$I,3,FALSE)</f>
        <v>#N/A</v>
      </c>
      <c r="E128" s="158" t="e">
        <f>VLOOKUP($B128,мандатка!$B:$I,5,FALSE)</f>
        <v>#N/A</v>
      </c>
      <c r="F128" s="48" t="e">
        <f>VLOOKUP($B128,мандатка!$B:$I,6,FALSE)</f>
        <v>#N/A</v>
      </c>
      <c r="G128" s="46" t="e">
        <f>VLOOKUP($B128,мандатка!$B:$I,7,FALSE)</f>
        <v>#N/A</v>
      </c>
      <c r="H128" s="47" t="e">
        <f>VLOOKUP($B128,мандатка!$B:$I,8,FALSE)</f>
        <v>#N/A</v>
      </c>
      <c r="I128" s="159"/>
      <c r="J128" s="165"/>
      <c r="K128" s="165"/>
      <c r="L128" s="165"/>
      <c r="M128" s="165"/>
      <c r="N128" s="165"/>
      <c r="O128" s="165"/>
      <c r="P128" s="165"/>
      <c r="Q128" s="165"/>
      <c r="R128" s="165"/>
      <c r="S128" s="308"/>
      <c r="T128" s="308"/>
      <c r="U128" s="308"/>
      <c r="V128" s="409">
        <f t="shared" si="9"/>
        <v>0</v>
      </c>
      <c r="W128" s="160"/>
      <c r="X128" s="451">
        <v>0</v>
      </c>
      <c r="Y128" s="161"/>
      <c r="Z128" s="450">
        <f t="shared" si="10"/>
        <v>0</v>
      </c>
      <c r="AA128" s="162">
        <f t="shared" si="11"/>
        <v>0</v>
      </c>
      <c r="AB128" s="159">
        <v>118</v>
      </c>
      <c r="AC128" s="163" t="str">
        <f t="shared" si="12"/>
        <v>КМСУ</v>
      </c>
      <c r="AE128" s="164" t="e">
        <f t="shared" si="13"/>
        <v>#N/A</v>
      </c>
      <c r="AF128" s="62" t="e">
        <f>VLOOKUP($B128,СтартОсобиста!$B:$M,11,FALSE)</f>
        <v>#N/A</v>
      </c>
    </row>
    <row r="129" spans="1:32" ht="15" hidden="1" customHeight="1" x14ac:dyDescent="0.25">
      <c r="A129" s="156">
        <v>119</v>
      </c>
      <c r="B129" s="48">
        <v>247</v>
      </c>
      <c r="C129" s="46" t="e">
        <f>VLOOKUP($B129,мандатка!$B:$I,2,FALSE)</f>
        <v>#N/A</v>
      </c>
      <c r="D129" s="157" t="e">
        <f>VLOOKUP($B129,мандатка!$B:$I,3,FALSE)</f>
        <v>#N/A</v>
      </c>
      <c r="E129" s="158" t="e">
        <f>VLOOKUP($B129,мандатка!$B:$I,5,FALSE)</f>
        <v>#N/A</v>
      </c>
      <c r="F129" s="48" t="e">
        <f>VLOOKUP($B129,мандатка!$B:$I,6,FALSE)</f>
        <v>#N/A</v>
      </c>
      <c r="G129" s="46" t="e">
        <f>VLOOKUP($B129,мандатка!$B:$I,7,FALSE)</f>
        <v>#N/A</v>
      </c>
      <c r="H129" s="47" t="e">
        <f>VLOOKUP($B129,мандатка!$B:$I,8,FALSE)</f>
        <v>#N/A</v>
      </c>
      <c r="I129" s="159"/>
      <c r="J129" s="165"/>
      <c r="K129" s="165"/>
      <c r="L129" s="165"/>
      <c r="M129" s="165"/>
      <c r="N129" s="165"/>
      <c r="O129" s="165"/>
      <c r="P129" s="165"/>
      <c r="Q129" s="165"/>
      <c r="R129" s="165"/>
      <c r="S129" s="308"/>
      <c r="T129" s="308"/>
      <c r="U129" s="308"/>
      <c r="V129" s="409">
        <f t="shared" si="9"/>
        <v>0</v>
      </c>
      <c r="W129" s="160"/>
      <c r="X129" s="451">
        <v>0</v>
      </c>
      <c r="Y129" s="161"/>
      <c r="Z129" s="450">
        <f t="shared" si="10"/>
        <v>0</v>
      </c>
      <c r="AA129" s="162">
        <f t="shared" si="11"/>
        <v>0</v>
      </c>
      <c r="AB129" s="159">
        <v>119</v>
      </c>
      <c r="AC129" s="163" t="str">
        <f t="shared" si="12"/>
        <v>КМСУ</v>
      </c>
      <c r="AE129" s="164" t="e">
        <f t="shared" si="13"/>
        <v>#N/A</v>
      </c>
      <c r="AF129" s="62" t="e">
        <f>VLOOKUP($B129,СтартОсобиста!$B:$M,11,FALSE)</f>
        <v>#N/A</v>
      </c>
    </row>
    <row r="130" spans="1:32" ht="15" hidden="1" customHeight="1" x14ac:dyDescent="0.25">
      <c r="A130" s="156">
        <v>120</v>
      </c>
      <c r="B130" s="48">
        <v>248</v>
      </c>
      <c r="C130" s="46" t="e">
        <f>VLOOKUP($B130,мандатка!$B:$I,2,FALSE)</f>
        <v>#N/A</v>
      </c>
      <c r="D130" s="157" t="e">
        <f>VLOOKUP($B130,мандатка!$B:$I,3,FALSE)</f>
        <v>#N/A</v>
      </c>
      <c r="E130" s="158" t="e">
        <f>VLOOKUP($B130,мандатка!$B:$I,5,FALSE)</f>
        <v>#N/A</v>
      </c>
      <c r="F130" s="48" t="e">
        <f>VLOOKUP($B130,мандатка!$B:$I,6,FALSE)</f>
        <v>#N/A</v>
      </c>
      <c r="G130" s="46" t="e">
        <f>VLOOKUP($B130,мандатка!$B:$I,7,FALSE)</f>
        <v>#N/A</v>
      </c>
      <c r="H130" s="47" t="e">
        <f>VLOOKUP($B130,мандатка!$B:$I,8,FALSE)</f>
        <v>#N/A</v>
      </c>
      <c r="I130" s="159"/>
      <c r="J130" s="165"/>
      <c r="K130" s="165"/>
      <c r="L130" s="165"/>
      <c r="M130" s="165"/>
      <c r="N130" s="165"/>
      <c r="O130" s="165"/>
      <c r="P130" s="165"/>
      <c r="Q130" s="165"/>
      <c r="R130" s="165"/>
      <c r="S130" s="308"/>
      <c r="T130" s="308"/>
      <c r="U130" s="308"/>
      <c r="V130" s="409">
        <f t="shared" si="9"/>
        <v>0</v>
      </c>
      <c r="W130" s="160"/>
      <c r="X130" s="451">
        <v>0</v>
      </c>
      <c r="Y130" s="161"/>
      <c r="Z130" s="450">
        <f t="shared" si="10"/>
        <v>0</v>
      </c>
      <c r="AA130" s="162">
        <f t="shared" si="11"/>
        <v>0</v>
      </c>
      <c r="AB130" s="159">
        <v>120</v>
      </c>
      <c r="AC130" s="163" t="str">
        <f t="shared" si="12"/>
        <v>КМСУ</v>
      </c>
      <c r="AE130" s="164" t="e">
        <f t="shared" si="13"/>
        <v>#N/A</v>
      </c>
      <c r="AF130" s="62" t="e">
        <f>VLOOKUP($B130,СтартОсобиста!$B:$M,11,FALSE)</f>
        <v>#N/A</v>
      </c>
    </row>
    <row r="131" spans="1:32" ht="15" hidden="1" customHeight="1" x14ac:dyDescent="0.25">
      <c r="A131" s="156">
        <v>121</v>
      </c>
      <c r="B131" s="48">
        <v>251</v>
      </c>
      <c r="C131" s="46" t="e">
        <f>VLOOKUP($B131,мандатка!$B:$I,2,FALSE)</f>
        <v>#N/A</v>
      </c>
      <c r="D131" s="157" t="e">
        <f>VLOOKUP($B131,мандатка!$B:$I,3,FALSE)</f>
        <v>#N/A</v>
      </c>
      <c r="E131" s="158" t="e">
        <f>VLOOKUP($B131,мандатка!$B:$I,5,FALSE)</f>
        <v>#N/A</v>
      </c>
      <c r="F131" s="48" t="e">
        <f>VLOOKUP($B131,мандатка!$B:$I,6,FALSE)</f>
        <v>#N/A</v>
      </c>
      <c r="G131" s="46" t="e">
        <f>VLOOKUP($B131,мандатка!$B:$I,7,FALSE)</f>
        <v>#N/A</v>
      </c>
      <c r="H131" s="47" t="e">
        <f>VLOOKUP($B131,мандатка!$B:$I,8,FALSE)</f>
        <v>#N/A</v>
      </c>
      <c r="I131" s="159"/>
      <c r="J131" s="165"/>
      <c r="K131" s="165"/>
      <c r="L131" s="165"/>
      <c r="M131" s="165"/>
      <c r="N131" s="165"/>
      <c r="O131" s="165"/>
      <c r="P131" s="165"/>
      <c r="Q131" s="165"/>
      <c r="R131" s="165"/>
      <c r="S131" s="308"/>
      <c r="T131" s="308"/>
      <c r="U131" s="308"/>
      <c r="V131" s="409">
        <f t="shared" si="9"/>
        <v>0</v>
      </c>
      <c r="W131" s="160"/>
      <c r="X131" s="451">
        <v>0</v>
      </c>
      <c r="Y131" s="161"/>
      <c r="Z131" s="450">
        <f t="shared" si="10"/>
        <v>0</v>
      </c>
      <c r="AA131" s="162">
        <f t="shared" si="11"/>
        <v>0</v>
      </c>
      <c r="AB131" s="159">
        <v>121</v>
      </c>
      <c r="AC131" s="163" t="str">
        <f t="shared" si="12"/>
        <v>КМСУ</v>
      </c>
      <c r="AE131" s="164" t="e">
        <f t="shared" si="13"/>
        <v>#N/A</v>
      </c>
      <c r="AF131" s="62" t="e">
        <f>VLOOKUP($B131,СтартОсобиста!$B:$M,11,FALSE)</f>
        <v>#N/A</v>
      </c>
    </row>
    <row r="132" spans="1:32" ht="15" hidden="1" customHeight="1" x14ac:dyDescent="0.25">
      <c r="A132" s="156">
        <v>122</v>
      </c>
      <c r="B132" s="48">
        <v>252</v>
      </c>
      <c r="C132" s="46" t="e">
        <f>VLOOKUP($B132,мандатка!$B:$I,2,FALSE)</f>
        <v>#N/A</v>
      </c>
      <c r="D132" s="157" t="e">
        <f>VLOOKUP($B132,мандатка!$B:$I,3,FALSE)</f>
        <v>#N/A</v>
      </c>
      <c r="E132" s="158" t="e">
        <f>VLOOKUP($B132,мандатка!$B:$I,5,FALSE)</f>
        <v>#N/A</v>
      </c>
      <c r="F132" s="48" t="e">
        <f>VLOOKUP($B132,мандатка!$B:$I,6,FALSE)</f>
        <v>#N/A</v>
      </c>
      <c r="G132" s="46" t="e">
        <f>VLOOKUP($B132,мандатка!$B:$I,7,FALSE)</f>
        <v>#N/A</v>
      </c>
      <c r="H132" s="47" t="e">
        <f>VLOOKUP($B132,мандатка!$B:$I,8,FALSE)</f>
        <v>#N/A</v>
      </c>
      <c r="I132" s="159"/>
      <c r="J132" s="165"/>
      <c r="K132" s="165"/>
      <c r="L132" s="165"/>
      <c r="M132" s="165"/>
      <c r="N132" s="165"/>
      <c r="O132" s="165"/>
      <c r="P132" s="165"/>
      <c r="Q132" s="165"/>
      <c r="R132" s="165"/>
      <c r="S132" s="308"/>
      <c r="T132" s="308"/>
      <c r="U132" s="308"/>
      <c r="V132" s="409">
        <f t="shared" si="9"/>
        <v>0</v>
      </c>
      <c r="W132" s="160"/>
      <c r="X132" s="451">
        <v>0</v>
      </c>
      <c r="Y132" s="161"/>
      <c r="Z132" s="450">
        <f t="shared" si="10"/>
        <v>0</v>
      </c>
      <c r="AA132" s="162">
        <f t="shared" si="11"/>
        <v>0</v>
      </c>
      <c r="AB132" s="159">
        <v>122</v>
      </c>
      <c r="AC132" s="163" t="str">
        <f t="shared" si="12"/>
        <v>КМСУ</v>
      </c>
      <c r="AE132" s="164" t="e">
        <f t="shared" si="13"/>
        <v>#N/A</v>
      </c>
      <c r="AF132" s="62" t="e">
        <f>VLOOKUP($B132,СтартОсобиста!$B:$M,11,FALSE)</f>
        <v>#N/A</v>
      </c>
    </row>
    <row r="133" spans="1:32" ht="15" hidden="1" customHeight="1" x14ac:dyDescent="0.25">
      <c r="A133" s="156">
        <v>123</v>
      </c>
      <c r="B133" s="46">
        <v>253</v>
      </c>
      <c r="C133" s="46" t="e">
        <f>VLOOKUP($B133,мандатка!$B:$I,2,FALSE)</f>
        <v>#N/A</v>
      </c>
      <c r="D133" s="157" t="e">
        <f>VLOOKUP($B133,мандатка!$B:$I,3,FALSE)</f>
        <v>#N/A</v>
      </c>
      <c r="E133" s="158" t="e">
        <f>VLOOKUP($B133,мандатка!$B:$I,5,FALSE)</f>
        <v>#N/A</v>
      </c>
      <c r="F133" s="48" t="e">
        <f>VLOOKUP($B133,мандатка!$B:$I,6,FALSE)</f>
        <v>#N/A</v>
      </c>
      <c r="G133" s="46" t="e">
        <f>VLOOKUP($B133,мандатка!$B:$I,7,FALSE)</f>
        <v>#N/A</v>
      </c>
      <c r="H133" s="47" t="e">
        <f>VLOOKUP($B133,мандатка!$B:$I,8,FALSE)</f>
        <v>#N/A</v>
      </c>
      <c r="I133" s="159"/>
      <c r="J133" s="165"/>
      <c r="K133" s="165"/>
      <c r="L133" s="165"/>
      <c r="M133" s="165"/>
      <c r="N133" s="165"/>
      <c r="O133" s="165"/>
      <c r="P133" s="165"/>
      <c r="Q133" s="165"/>
      <c r="R133" s="165"/>
      <c r="S133" s="308"/>
      <c r="T133" s="308"/>
      <c r="U133" s="308"/>
      <c r="V133" s="409">
        <f t="shared" si="9"/>
        <v>0</v>
      </c>
      <c r="W133" s="160"/>
      <c r="X133" s="451">
        <v>0</v>
      </c>
      <c r="Y133" s="161"/>
      <c r="Z133" s="450">
        <f t="shared" si="10"/>
        <v>0</v>
      </c>
      <c r="AA133" s="162">
        <f t="shared" si="11"/>
        <v>0</v>
      </c>
      <c r="AB133" s="159">
        <v>123</v>
      </c>
      <c r="AC133" s="163" t="str">
        <f t="shared" si="12"/>
        <v>КМСУ</v>
      </c>
      <c r="AE133" s="164" t="e">
        <f t="shared" si="13"/>
        <v>#N/A</v>
      </c>
      <c r="AF133" s="62" t="e">
        <f>VLOOKUP($B133,СтартОсобиста!$B:$M,11,FALSE)</f>
        <v>#N/A</v>
      </c>
    </row>
    <row r="134" spans="1:32" ht="15" hidden="1" customHeight="1" x14ac:dyDescent="0.25">
      <c r="A134" s="156">
        <v>124</v>
      </c>
      <c r="B134" s="48">
        <v>254</v>
      </c>
      <c r="C134" s="46" t="e">
        <f>VLOOKUP($B134,мандатка!$B:$I,2,FALSE)</f>
        <v>#N/A</v>
      </c>
      <c r="D134" s="157" t="e">
        <f>VLOOKUP($B134,мандатка!$B:$I,3,FALSE)</f>
        <v>#N/A</v>
      </c>
      <c r="E134" s="158" t="e">
        <f>VLOOKUP($B134,мандатка!$B:$I,5,FALSE)</f>
        <v>#N/A</v>
      </c>
      <c r="F134" s="48" t="e">
        <f>VLOOKUP($B134,мандатка!$B:$I,6,FALSE)</f>
        <v>#N/A</v>
      </c>
      <c r="G134" s="46" t="e">
        <f>VLOOKUP($B134,мандатка!$B:$I,7,FALSE)</f>
        <v>#N/A</v>
      </c>
      <c r="H134" s="47" t="e">
        <f>VLOOKUP($B134,мандатка!$B:$I,8,FALSE)</f>
        <v>#N/A</v>
      </c>
      <c r="I134" s="159"/>
      <c r="J134" s="165"/>
      <c r="K134" s="165"/>
      <c r="L134" s="165"/>
      <c r="M134" s="165"/>
      <c r="N134" s="165"/>
      <c r="O134" s="165"/>
      <c r="P134" s="165"/>
      <c r="Q134" s="165"/>
      <c r="R134" s="165"/>
      <c r="S134" s="308"/>
      <c r="T134" s="308"/>
      <c r="U134" s="308"/>
      <c r="V134" s="409">
        <f t="shared" si="9"/>
        <v>0</v>
      </c>
      <c r="W134" s="160"/>
      <c r="X134" s="451">
        <v>0</v>
      </c>
      <c r="Y134" s="161"/>
      <c r="Z134" s="450">
        <f t="shared" si="10"/>
        <v>0</v>
      </c>
      <c r="AA134" s="162">
        <f t="shared" si="11"/>
        <v>0</v>
      </c>
      <c r="AB134" s="159">
        <v>124</v>
      </c>
      <c r="AC134" s="163" t="str">
        <f t="shared" si="12"/>
        <v>КМСУ</v>
      </c>
      <c r="AE134" s="164" t="e">
        <f t="shared" si="13"/>
        <v>#N/A</v>
      </c>
      <c r="AF134" s="62" t="e">
        <f>VLOOKUP($B134,СтартОсобиста!$B:$M,11,FALSE)</f>
        <v>#N/A</v>
      </c>
    </row>
    <row r="135" spans="1:32" ht="15" hidden="1" customHeight="1" x14ac:dyDescent="0.25">
      <c r="A135" s="156">
        <v>125</v>
      </c>
      <c r="B135" s="48">
        <v>255</v>
      </c>
      <c r="C135" s="46" t="e">
        <f>VLOOKUP($B135,мандатка!$B:$I,2,FALSE)</f>
        <v>#N/A</v>
      </c>
      <c r="D135" s="157" t="e">
        <f>VLOOKUP($B135,мандатка!$B:$I,3,FALSE)</f>
        <v>#N/A</v>
      </c>
      <c r="E135" s="158" t="e">
        <f>VLOOKUP($B135,мандатка!$B:$I,5,FALSE)</f>
        <v>#N/A</v>
      </c>
      <c r="F135" s="48" t="e">
        <f>VLOOKUP($B135,мандатка!$B:$I,6,FALSE)</f>
        <v>#N/A</v>
      </c>
      <c r="G135" s="46" t="e">
        <f>VLOOKUP($B135,мандатка!$B:$I,7,FALSE)</f>
        <v>#N/A</v>
      </c>
      <c r="H135" s="47" t="e">
        <f>VLOOKUP($B135,мандатка!$B:$I,8,FALSE)</f>
        <v>#N/A</v>
      </c>
      <c r="I135" s="159"/>
      <c r="J135" s="165"/>
      <c r="K135" s="165"/>
      <c r="L135" s="165"/>
      <c r="M135" s="165"/>
      <c r="N135" s="165"/>
      <c r="O135" s="165"/>
      <c r="P135" s="165"/>
      <c r="Q135" s="165"/>
      <c r="R135" s="165"/>
      <c r="S135" s="308"/>
      <c r="T135" s="308"/>
      <c r="U135" s="308"/>
      <c r="V135" s="409">
        <f t="shared" si="9"/>
        <v>0</v>
      </c>
      <c r="W135" s="160"/>
      <c r="X135" s="451">
        <v>0</v>
      </c>
      <c r="Y135" s="161"/>
      <c r="Z135" s="450">
        <f t="shared" si="10"/>
        <v>0</v>
      </c>
      <c r="AA135" s="162">
        <f t="shared" si="11"/>
        <v>0</v>
      </c>
      <c r="AB135" s="159">
        <v>125</v>
      </c>
      <c r="AC135" s="163" t="str">
        <f t="shared" si="12"/>
        <v>КМСУ</v>
      </c>
      <c r="AE135" s="164" t="e">
        <f t="shared" si="13"/>
        <v>#N/A</v>
      </c>
      <c r="AF135" s="62" t="e">
        <f>VLOOKUP($B135,СтартОсобиста!$B:$M,11,FALSE)</f>
        <v>#N/A</v>
      </c>
    </row>
    <row r="136" spans="1:32" ht="15" hidden="1" customHeight="1" x14ac:dyDescent="0.25">
      <c r="A136" s="156">
        <v>126</v>
      </c>
      <c r="B136" s="48">
        <v>256</v>
      </c>
      <c r="C136" s="46" t="e">
        <f>VLOOKUP($B136,мандатка!$B:$I,2,FALSE)</f>
        <v>#N/A</v>
      </c>
      <c r="D136" s="157" t="e">
        <f>VLOOKUP($B136,мандатка!$B:$I,3,FALSE)</f>
        <v>#N/A</v>
      </c>
      <c r="E136" s="158" t="e">
        <f>VLOOKUP($B136,мандатка!$B:$I,5,FALSE)</f>
        <v>#N/A</v>
      </c>
      <c r="F136" s="48" t="e">
        <f>VLOOKUP($B136,мандатка!$B:$I,6,FALSE)</f>
        <v>#N/A</v>
      </c>
      <c r="G136" s="46" t="e">
        <f>VLOOKUP($B136,мандатка!$B:$I,7,FALSE)</f>
        <v>#N/A</v>
      </c>
      <c r="H136" s="47" t="e">
        <f>VLOOKUP($B136,мандатка!$B:$I,8,FALSE)</f>
        <v>#N/A</v>
      </c>
      <c r="I136" s="159"/>
      <c r="J136" s="165"/>
      <c r="K136" s="165"/>
      <c r="L136" s="165"/>
      <c r="M136" s="165"/>
      <c r="N136" s="165"/>
      <c r="O136" s="165"/>
      <c r="P136" s="165"/>
      <c r="Q136" s="165"/>
      <c r="R136" s="165"/>
      <c r="S136" s="308"/>
      <c r="T136" s="308"/>
      <c r="U136" s="308"/>
      <c r="V136" s="409">
        <f t="shared" si="9"/>
        <v>0</v>
      </c>
      <c r="W136" s="160"/>
      <c r="X136" s="451">
        <v>0</v>
      </c>
      <c r="Y136" s="161"/>
      <c r="Z136" s="450">
        <f t="shared" si="10"/>
        <v>0</v>
      </c>
      <c r="AA136" s="162">
        <f t="shared" si="11"/>
        <v>0</v>
      </c>
      <c r="AB136" s="159">
        <v>126</v>
      </c>
      <c r="AC136" s="163" t="str">
        <f t="shared" si="12"/>
        <v>КМСУ</v>
      </c>
      <c r="AE136" s="164" t="e">
        <f t="shared" si="13"/>
        <v>#N/A</v>
      </c>
      <c r="AF136" s="62" t="e">
        <f>VLOOKUP($B136,СтартОсобиста!$B:$M,11,FALSE)</f>
        <v>#N/A</v>
      </c>
    </row>
    <row r="137" spans="1:32" ht="15" hidden="1" customHeight="1" x14ac:dyDescent="0.25">
      <c r="A137" s="156">
        <v>127</v>
      </c>
      <c r="B137" s="48">
        <v>257</v>
      </c>
      <c r="C137" s="46" t="e">
        <f>VLOOKUP($B137,мандатка!$B:$I,2,FALSE)</f>
        <v>#N/A</v>
      </c>
      <c r="D137" s="157" t="e">
        <f>VLOOKUP($B137,мандатка!$B:$I,3,FALSE)</f>
        <v>#N/A</v>
      </c>
      <c r="E137" s="158" t="e">
        <f>VLOOKUP($B137,мандатка!$B:$I,5,FALSE)</f>
        <v>#N/A</v>
      </c>
      <c r="F137" s="48" t="e">
        <f>VLOOKUP($B137,мандатка!$B:$I,6,FALSE)</f>
        <v>#N/A</v>
      </c>
      <c r="G137" s="46" t="e">
        <f>VLOOKUP($B137,мандатка!$B:$I,7,FALSE)</f>
        <v>#N/A</v>
      </c>
      <c r="H137" s="47" t="e">
        <f>VLOOKUP($B137,мандатка!$B:$I,8,FALSE)</f>
        <v>#N/A</v>
      </c>
      <c r="I137" s="159"/>
      <c r="J137" s="165"/>
      <c r="K137" s="165"/>
      <c r="L137" s="165"/>
      <c r="M137" s="165"/>
      <c r="N137" s="165"/>
      <c r="O137" s="165"/>
      <c r="P137" s="165"/>
      <c r="Q137" s="165"/>
      <c r="R137" s="165"/>
      <c r="S137" s="308"/>
      <c r="T137" s="308"/>
      <c r="U137" s="308"/>
      <c r="V137" s="409">
        <f t="shared" si="9"/>
        <v>0</v>
      </c>
      <c r="W137" s="160"/>
      <c r="X137" s="451">
        <v>0</v>
      </c>
      <c r="Y137" s="161"/>
      <c r="Z137" s="450">
        <f t="shared" si="10"/>
        <v>0</v>
      </c>
      <c r="AA137" s="162">
        <f t="shared" si="11"/>
        <v>0</v>
      </c>
      <c r="AB137" s="159">
        <v>127</v>
      </c>
      <c r="AC137" s="163" t="str">
        <f t="shared" si="12"/>
        <v>КМСУ</v>
      </c>
      <c r="AE137" s="164" t="e">
        <f t="shared" si="13"/>
        <v>#N/A</v>
      </c>
      <c r="AF137" s="62" t="e">
        <f>VLOOKUP($B137,СтартОсобиста!$B:$M,11,FALSE)</f>
        <v>#N/A</v>
      </c>
    </row>
    <row r="138" spans="1:32" ht="15" hidden="1" customHeight="1" x14ac:dyDescent="0.25">
      <c r="A138" s="156">
        <v>128</v>
      </c>
      <c r="B138" s="48">
        <v>258</v>
      </c>
      <c r="C138" s="46" t="e">
        <f>VLOOKUP($B138,мандатка!$B:$I,2,FALSE)</f>
        <v>#N/A</v>
      </c>
      <c r="D138" s="157" t="e">
        <f>VLOOKUP($B138,мандатка!$B:$I,3,FALSE)</f>
        <v>#N/A</v>
      </c>
      <c r="E138" s="158" t="e">
        <f>VLOOKUP($B138,мандатка!$B:$I,5,FALSE)</f>
        <v>#N/A</v>
      </c>
      <c r="F138" s="48" t="e">
        <f>VLOOKUP($B138,мандатка!$B:$I,6,FALSE)</f>
        <v>#N/A</v>
      </c>
      <c r="G138" s="46" t="e">
        <f>VLOOKUP($B138,мандатка!$B:$I,7,FALSE)</f>
        <v>#N/A</v>
      </c>
      <c r="H138" s="47" t="e">
        <f>VLOOKUP($B138,мандатка!$B:$I,8,FALSE)</f>
        <v>#N/A</v>
      </c>
      <c r="I138" s="159"/>
      <c r="J138" s="165"/>
      <c r="K138" s="165"/>
      <c r="L138" s="165"/>
      <c r="M138" s="165"/>
      <c r="N138" s="165"/>
      <c r="O138" s="165"/>
      <c r="P138" s="165"/>
      <c r="Q138" s="165"/>
      <c r="R138" s="165"/>
      <c r="S138" s="308"/>
      <c r="T138" s="308"/>
      <c r="U138" s="308"/>
      <c r="V138" s="409">
        <f t="shared" si="9"/>
        <v>0</v>
      </c>
      <c r="W138" s="160"/>
      <c r="X138" s="451">
        <v>0</v>
      </c>
      <c r="Y138" s="161"/>
      <c r="Z138" s="450">
        <f t="shared" si="10"/>
        <v>0</v>
      </c>
      <c r="AA138" s="162">
        <f t="shared" si="11"/>
        <v>0</v>
      </c>
      <c r="AB138" s="159">
        <v>128</v>
      </c>
      <c r="AC138" s="163" t="str">
        <f t="shared" si="12"/>
        <v>КМСУ</v>
      </c>
      <c r="AE138" s="164" t="e">
        <f t="shared" si="13"/>
        <v>#N/A</v>
      </c>
      <c r="AF138" s="62" t="e">
        <f>VLOOKUP($B138,СтартОсобиста!$B:$M,11,FALSE)</f>
        <v>#N/A</v>
      </c>
    </row>
    <row r="139" spans="1:32" ht="15" hidden="1" customHeight="1" x14ac:dyDescent="0.25">
      <c r="A139" s="156">
        <v>129</v>
      </c>
      <c r="B139" s="48">
        <v>261</v>
      </c>
      <c r="C139" s="46" t="e">
        <f>VLOOKUP($B139,мандатка!$B:$I,2,FALSE)</f>
        <v>#N/A</v>
      </c>
      <c r="D139" s="157" t="e">
        <f>VLOOKUP($B139,мандатка!$B:$I,3,FALSE)</f>
        <v>#N/A</v>
      </c>
      <c r="E139" s="158" t="e">
        <f>VLOOKUP($B139,мандатка!$B:$I,5,FALSE)</f>
        <v>#N/A</v>
      </c>
      <c r="F139" s="48" t="e">
        <f>VLOOKUP($B139,мандатка!$B:$I,6,FALSE)</f>
        <v>#N/A</v>
      </c>
      <c r="G139" s="46" t="e">
        <f>VLOOKUP($B139,мандатка!$B:$I,7,FALSE)</f>
        <v>#N/A</v>
      </c>
      <c r="H139" s="47" t="e">
        <f>VLOOKUP($B139,мандатка!$B:$I,8,FALSE)</f>
        <v>#N/A</v>
      </c>
      <c r="I139" s="159"/>
      <c r="J139" s="165"/>
      <c r="K139" s="165"/>
      <c r="L139" s="165"/>
      <c r="M139" s="165"/>
      <c r="N139" s="165"/>
      <c r="O139" s="165"/>
      <c r="P139" s="165"/>
      <c r="Q139" s="165"/>
      <c r="R139" s="165"/>
      <c r="S139" s="308"/>
      <c r="T139" s="308"/>
      <c r="U139" s="308"/>
      <c r="V139" s="409">
        <f t="shared" ref="V139:V202" si="14">SUM(I139:R139)-T139</f>
        <v>0</v>
      </c>
      <c r="W139" s="160"/>
      <c r="X139" s="451">
        <v>0</v>
      </c>
      <c r="Y139" s="161"/>
      <c r="Z139" s="450">
        <f t="shared" ref="Z139:Z202" si="15">SUM(I139:R139)-T139</f>
        <v>0</v>
      </c>
      <c r="AA139" s="162">
        <f t="shared" ref="AA139:AA202" si="16">Z139/$AE$8</f>
        <v>0</v>
      </c>
      <c r="AB139" s="159">
        <v>129</v>
      </c>
      <c r="AC139" s="163" t="str">
        <f t="shared" ref="AC139:AC202" si="17">IF($I$260&gt;=$AA139,"КМСУ",IF($I$261&gt;=$AA139,"I",IF($I$262&gt;=$AA139,"II",IF($I$263&gt;=$AA139,"III",IF($I$264&gt;=$AA139,"I юн",IF($I$265&gt;=$AA139,"II юн","III юн"))))))</f>
        <v>КМСУ</v>
      </c>
      <c r="AE139" s="164" t="e">
        <f t="shared" si="13"/>
        <v>#N/A</v>
      </c>
      <c r="AF139" s="62" t="e">
        <f>VLOOKUP($B139,СтартОсобиста!$B:$M,11,FALSE)</f>
        <v>#N/A</v>
      </c>
    </row>
    <row r="140" spans="1:32" ht="15" hidden="1" customHeight="1" x14ac:dyDescent="0.25">
      <c r="A140" s="156">
        <v>130</v>
      </c>
      <c r="B140" s="48">
        <v>262</v>
      </c>
      <c r="C140" s="46" t="e">
        <f>VLOOKUP($B140,мандатка!$B:$I,2,FALSE)</f>
        <v>#N/A</v>
      </c>
      <c r="D140" s="157" t="e">
        <f>VLOOKUP($B140,мандатка!$B:$I,3,FALSE)</f>
        <v>#N/A</v>
      </c>
      <c r="E140" s="158" t="e">
        <f>VLOOKUP($B140,мандатка!$B:$I,5,FALSE)</f>
        <v>#N/A</v>
      </c>
      <c r="F140" s="48" t="e">
        <f>VLOOKUP($B140,мандатка!$B:$I,6,FALSE)</f>
        <v>#N/A</v>
      </c>
      <c r="G140" s="46" t="e">
        <f>VLOOKUP($B140,мандатка!$B:$I,7,FALSE)</f>
        <v>#N/A</v>
      </c>
      <c r="H140" s="47" t="e">
        <f>VLOOKUP($B140,мандатка!$B:$I,8,FALSE)</f>
        <v>#N/A</v>
      </c>
      <c r="I140" s="159"/>
      <c r="J140" s="165"/>
      <c r="K140" s="165"/>
      <c r="L140" s="165"/>
      <c r="M140" s="165"/>
      <c r="N140" s="165"/>
      <c r="O140" s="165"/>
      <c r="P140" s="165"/>
      <c r="Q140" s="165"/>
      <c r="R140" s="165"/>
      <c r="S140" s="308"/>
      <c r="T140" s="308"/>
      <c r="U140" s="308"/>
      <c r="V140" s="409">
        <f t="shared" si="14"/>
        <v>0</v>
      </c>
      <c r="W140" s="160"/>
      <c r="X140" s="451">
        <v>0</v>
      </c>
      <c r="Y140" s="161"/>
      <c r="Z140" s="450">
        <f t="shared" si="15"/>
        <v>0</v>
      </c>
      <c r="AA140" s="162">
        <f t="shared" si="16"/>
        <v>0</v>
      </c>
      <c r="AB140" s="159">
        <v>130</v>
      </c>
      <c r="AC140" s="163" t="str">
        <f t="shared" si="17"/>
        <v>КМСУ</v>
      </c>
      <c r="AE140" s="164" t="e">
        <f t="shared" ref="AE140:AE203" si="18">IF($F140="МС",100,IF($F140="КМС",30,IF($F140="І",10,IF($F140="ІІ",3,IF($F140="ІІІ",1,IF($F140="І юн",1,IF($F140="ІІ юн",0.3,IF($F140="ІІІ юн",0.1,0))))))))</f>
        <v>#N/A</v>
      </c>
      <c r="AF140" s="62" t="e">
        <f>VLOOKUP($B140,СтартОсобиста!$B:$M,11,FALSE)</f>
        <v>#N/A</v>
      </c>
    </row>
    <row r="141" spans="1:32" ht="15" hidden="1" customHeight="1" x14ac:dyDescent="0.25">
      <c r="A141" s="156">
        <v>131</v>
      </c>
      <c r="B141" s="48">
        <v>263</v>
      </c>
      <c r="C141" s="46" t="e">
        <f>VLOOKUP($B141,мандатка!$B:$I,2,FALSE)</f>
        <v>#N/A</v>
      </c>
      <c r="D141" s="157" t="e">
        <f>VLOOKUP($B141,мандатка!$B:$I,3,FALSE)</f>
        <v>#N/A</v>
      </c>
      <c r="E141" s="158" t="e">
        <f>VLOOKUP($B141,мандатка!$B:$I,5,FALSE)</f>
        <v>#N/A</v>
      </c>
      <c r="F141" s="48" t="e">
        <f>VLOOKUP($B141,мандатка!$B:$I,6,FALSE)</f>
        <v>#N/A</v>
      </c>
      <c r="G141" s="46" t="e">
        <f>VLOOKUP($B141,мандатка!$B:$I,7,FALSE)</f>
        <v>#N/A</v>
      </c>
      <c r="H141" s="47" t="e">
        <f>VLOOKUP($B141,мандатка!$B:$I,8,FALSE)</f>
        <v>#N/A</v>
      </c>
      <c r="I141" s="159"/>
      <c r="J141" s="165"/>
      <c r="K141" s="165"/>
      <c r="L141" s="165"/>
      <c r="M141" s="165"/>
      <c r="N141" s="165"/>
      <c r="O141" s="165"/>
      <c r="P141" s="165"/>
      <c r="Q141" s="165"/>
      <c r="R141" s="165"/>
      <c r="S141" s="308"/>
      <c r="T141" s="308"/>
      <c r="U141" s="308"/>
      <c r="V141" s="409">
        <f t="shared" si="14"/>
        <v>0</v>
      </c>
      <c r="W141" s="160"/>
      <c r="X141" s="451">
        <v>0</v>
      </c>
      <c r="Y141" s="161"/>
      <c r="Z141" s="450">
        <f t="shared" si="15"/>
        <v>0</v>
      </c>
      <c r="AA141" s="162">
        <f t="shared" si="16"/>
        <v>0</v>
      </c>
      <c r="AB141" s="159">
        <v>131</v>
      </c>
      <c r="AC141" s="163" t="str">
        <f t="shared" si="17"/>
        <v>КМСУ</v>
      </c>
      <c r="AE141" s="164" t="e">
        <f t="shared" si="18"/>
        <v>#N/A</v>
      </c>
      <c r="AF141" s="62" t="e">
        <f>VLOOKUP($B141,СтартОсобиста!$B:$M,11,FALSE)</f>
        <v>#N/A</v>
      </c>
    </row>
    <row r="142" spans="1:32" ht="15" hidden="1" customHeight="1" x14ac:dyDescent="0.25">
      <c r="A142" s="156">
        <v>132</v>
      </c>
      <c r="B142" s="48">
        <v>264</v>
      </c>
      <c r="C142" s="46" t="e">
        <f>VLOOKUP($B142,мандатка!$B:$I,2,FALSE)</f>
        <v>#N/A</v>
      </c>
      <c r="D142" s="157" t="e">
        <f>VLOOKUP($B142,мандатка!$B:$I,3,FALSE)</f>
        <v>#N/A</v>
      </c>
      <c r="E142" s="158" t="e">
        <f>VLOOKUP($B142,мандатка!$B:$I,5,FALSE)</f>
        <v>#N/A</v>
      </c>
      <c r="F142" s="48" t="e">
        <f>VLOOKUP($B142,мандатка!$B:$I,6,FALSE)</f>
        <v>#N/A</v>
      </c>
      <c r="G142" s="46" t="e">
        <f>VLOOKUP($B142,мандатка!$B:$I,7,FALSE)</f>
        <v>#N/A</v>
      </c>
      <c r="H142" s="47" t="e">
        <f>VLOOKUP($B142,мандатка!$B:$I,8,FALSE)</f>
        <v>#N/A</v>
      </c>
      <c r="I142" s="159"/>
      <c r="J142" s="165"/>
      <c r="K142" s="165"/>
      <c r="L142" s="165"/>
      <c r="M142" s="165"/>
      <c r="N142" s="165"/>
      <c r="O142" s="165"/>
      <c r="P142" s="165"/>
      <c r="Q142" s="165"/>
      <c r="R142" s="165"/>
      <c r="S142" s="308"/>
      <c r="T142" s="308"/>
      <c r="U142" s="308"/>
      <c r="V142" s="409">
        <f t="shared" si="14"/>
        <v>0</v>
      </c>
      <c r="W142" s="160"/>
      <c r="X142" s="451">
        <v>0</v>
      </c>
      <c r="Y142" s="161"/>
      <c r="Z142" s="450">
        <f t="shared" si="15"/>
        <v>0</v>
      </c>
      <c r="AA142" s="162">
        <f t="shared" si="16"/>
        <v>0</v>
      </c>
      <c r="AB142" s="159">
        <v>132</v>
      </c>
      <c r="AC142" s="163" t="str">
        <f t="shared" si="17"/>
        <v>КМСУ</v>
      </c>
      <c r="AE142" s="164" t="e">
        <f t="shared" si="18"/>
        <v>#N/A</v>
      </c>
      <c r="AF142" s="62" t="e">
        <f>VLOOKUP($B142,СтартОсобиста!$B:$M,11,FALSE)</f>
        <v>#N/A</v>
      </c>
    </row>
    <row r="143" spans="1:32" ht="15" hidden="1" customHeight="1" x14ac:dyDescent="0.25">
      <c r="A143" s="156">
        <v>133</v>
      </c>
      <c r="B143" s="48">
        <v>265</v>
      </c>
      <c r="C143" s="46" t="e">
        <f>VLOOKUP($B143,мандатка!$B:$I,2,FALSE)</f>
        <v>#N/A</v>
      </c>
      <c r="D143" s="157" t="e">
        <f>VLOOKUP($B143,мандатка!$B:$I,3,FALSE)</f>
        <v>#N/A</v>
      </c>
      <c r="E143" s="158" t="e">
        <f>VLOOKUP($B143,мандатка!$B:$I,5,FALSE)</f>
        <v>#N/A</v>
      </c>
      <c r="F143" s="48" t="e">
        <f>VLOOKUP($B143,мандатка!$B:$I,6,FALSE)</f>
        <v>#N/A</v>
      </c>
      <c r="G143" s="46" t="e">
        <f>VLOOKUP($B143,мандатка!$B:$I,7,FALSE)</f>
        <v>#N/A</v>
      </c>
      <c r="H143" s="47" t="e">
        <f>VLOOKUP($B143,мандатка!$B:$I,8,FALSE)</f>
        <v>#N/A</v>
      </c>
      <c r="I143" s="159"/>
      <c r="J143" s="165"/>
      <c r="K143" s="165"/>
      <c r="L143" s="165"/>
      <c r="M143" s="165"/>
      <c r="N143" s="165"/>
      <c r="O143" s="165"/>
      <c r="P143" s="165"/>
      <c r="Q143" s="165"/>
      <c r="R143" s="165"/>
      <c r="S143" s="308"/>
      <c r="T143" s="308"/>
      <c r="U143" s="308"/>
      <c r="V143" s="409">
        <f t="shared" si="14"/>
        <v>0</v>
      </c>
      <c r="W143" s="160"/>
      <c r="X143" s="451">
        <v>0</v>
      </c>
      <c r="Y143" s="161"/>
      <c r="Z143" s="450">
        <f t="shared" si="15"/>
        <v>0</v>
      </c>
      <c r="AA143" s="162">
        <f t="shared" si="16"/>
        <v>0</v>
      </c>
      <c r="AB143" s="159">
        <v>133</v>
      </c>
      <c r="AC143" s="163" t="str">
        <f t="shared" si="17"/>
        <v>КМСУ</v>
      </c>
      <c r="AE143" s="164" t="e">
        <f t="shared" si="18"/>
        <v>#N/A</v>
      </c>
      <c r="AF143" s="62" t="e">
        <f>VLOOKUP($B143,СтартОсобиста!$B:$M,11,FALSE)</f>
        <v>#N/A</v>
      </c>
    </row>
    <row r="144" spans="1:32" ht="15" hidden="1" customHeight="1" x14ac:dyDescent="0.25">
      <c r="A144" s="156">
        <v>134</v>
      </c>
      <c r="B144" s="48">
        <v>266</v>
      </c>
      <c r="C144" s="46" t="e">
        <f>VLOOKUP($B144,мандатка!$B:$I,2,FALSE)</f>
        <v>#N/A</v>
      </c>
      <c r="D144" s="157" t="e">
        <f>VLOOKUP($B144,мандатка!$B:$I,3,FALSE)</f>
        <v>#N/A</v>
      </c>
      <c r="E144" s="158" t="e">
        <f>VLOOKUP($B144,мандатка!$B:$I,5,FALSE)</f>
        <v>#N/A</v>
      </c>
      <c r="F144" s="48" t="e">
        <f>VLOOKUP($B144,мандатка!$B:$I,6,FALSE)</f>
        <v>#N/A</v>
      </c>
      <c r="G144" s="46" t="e">
        <f>VLOOKUP($B144,мандатка!$B:$I,7,FALSE)</f>
        <v>#N/A</v>
      </c>
      <c r="H144" s="47" t="e">
        <f>VLOOKUP($B144,мандатка!$B:$I,8,FALSE)</f>
        <v>#N/A</v>
      </c>
      <c r="I144" s="159"/>
      <c r="J144" s="165"/>
      <c r="K144" s="165"/>
      <c r="L144" s="165"/>
      <c r="M144" s="165"/>
      <c r="N144" s="165"/>
      <c r="O144" s="165"/>
      <c r="P144" s="165"/>
      <c r="Q144" s="165"/>
      <c r="R144" s="165"/>
      <c r="S144" s="308"/>
      <c r="T144" s="308"/>
      <c r="U144" s="308"/>
      <c r="V144" s="409">
        <f t="shared" si="14"/>
        <v>0</v>
      </c>
      <c r="W144" s="160"/>
      <c r="X144" s="451">
        <v>0</v>
      </c>
      <c r="Y144" s="161"/>
      <c r="Z144" s="450">
        <f t="shared" si="15"/>
        <v>0</v>
      </c>
      <c r="AA144" s="162">
        <f t="shared" si="16"/>
        <v>0</v>
      </c>
      <c r="AB144" s="159">
        <v>134</v>
      </c>
      <c r="AC144" s="163" t="str">
        <f t="shared" si="17"/>
        <v>КМСУ</v>
      </c>
      <c r="AE144" s="164" t="e">
        <f t="shared" si="18"/>
        <v>#N/A</v>
      </c>
      <c r="AF144" s="62" t="e">
        <f>VLOOKUP($B144,СтартОсобиста!$B:$M,11,FALSE)</f>
        <v>#N/A</v>
      </c>
    </row>
    <row r="145" spans="1:32" ht="15" hidden="1" customHeight="1" x14ac:dyDescent="0.25">
      <c r="A145" s="156">
        <v>135</v>
      </c>
      <c r="B145" s="48">
        <v>267</v>
      </c>
      <c r="C145" s="46" t="e">
        <f>VLOOKUP($B145,мандатка!$B:$I,2,FALSE)</f>
        <v>#N/A</v>
      </c>
      <c r="D145" s="157" t="e">
        <f>VLOOKUP($B145,мандатка!$B:$I,3,FALSE)</f>
        <v>#N/A</v>
      </c>
      <c r="E145" s="158" t="e">
        <f>VLOOKUP($B145,мандатка!$B:$I,5,FALSE)</f>
        <v>#N/A</v>
      </c>
      <c r="F145" s="48" t="e">
        <f>VLOOKUP($B145,мандатка!$B:$I,6,FALSE)</f>
        <v>#N/A</v>
      </c>
      <c r="G145" s="46" t="e">
        <f>VLOOKUP($B145,мандатка!$B:$I,7,FALSE)</f>
        <v>#N/A</v>
      </c>
      <c r="H145" s="47" t="e">
        <f>VLOOKUP($B145,мандатка!$B:$I,8,FALSE)</f>
        <v>#N/A</v>
      </c>
      <c r="I145" s="159"/>
      <c r="J145" s="165"/>
      <c r="K145" s="165"/>
      <c r="L145" s="165"/>
      <c r="M145" s="165"/>
      <c r="N145" s="165"/>
      <c r="O145" s="165"/>
      <c r="P145" s="165"/>
      <c r="Q145" s="165"/>
      <c r="R145" s="165"/>
      <c r="S145" s="308"/>
      <c r="T145" s="308"/>
      <c r="U145" s="308"/>
      <c r="V145" s="409">
        <f t="shared" si="14"/>
        <v>0</v>
      </c>
      <c r="W145" s="160"/>
      <c r="X145" s="451">
        <v>0</v>
      </c>
      <c r="Y145" s="161"/>
      <c r="Z145" s="450">
        <f t="shared" si="15"/>
        <v>0</v>
      </c>
      <c r="AA145" s="162">
        <f t="shared" si="16"/>
        <v>0</v>
      </c>
      <c r="AB145" s="159">
        <v>135</v>
      </c>
      <c r="AC145" s="163" t="str">
        <f t="shared" si="17"/>
        <v>КМСУ</v>
      </c>
      <c r="AE145" s="164" t="e">
        <f t="shared" si="18"/>
        <v>#N/A</v>
      </c>
      <c r="AF145" s="62" t="e">
        <f>VLOOKUP($B145,СтартОсобиста!$B:$M,11,FALSE)</f>
        <v>#N/A</v>
      </c>
    </row>
    <row r="146" spans="1:32" ht="15" hidden="1" customHeight="1" x14ac:dyDescent="0.25">
      <c r="A146" s="156">
        <v>136</v>
      </c>
      <c r="B146" s="48">
        <v>268</v>
      </c>
      <c r="C146" s="46" t="e">
        <f>VLOOKUP($B146,мандатка!$B:$I,2,FALSE)</f>
        <v>#N/A</v>
      </c>
      <c r="D146" s="157" t="e">
        <f>VLOOKUP($B146,мандатка!$B:$I,3,FALSE)</f>
        <v>#N/A</v>
      </c>
      <c r="E146" s="158" t="e">
        <f>VLOOKUP($B146,мандатка!$B:$I,5,FALSE)</f>
        <v>#N/A</v>
      </c>
      <c r="F146" s="48" t="e">
        <f>VLOOKUP($B146,мандатка!$B:$I,6,FALSE)</f>
        <v>#N/A</v>
      </c>
      <c r="G146" s="46" t="e">
        <f>VLOOKUP($B146,мандатка!$B:$I,7,FALSE)</f>
        <v>#N/A</v>
      </c>
      <c r="H146" s="47" t="e">
        <f>VLOOKUP($B146,мандатка!$B:$I,8,FALSE)</f>
        <v>#N/A</v>
      </c>
      <c r="I146" s="159"/>
      <c r="J146" s="165"/>
      <c r="K146" s="165"/>
      <c r="L146" s="165"/>
      <c r="M146" s="165"/>
      <c r="N146" s="165"/>
      <c r="O146" s="165"/>
      <c r="P146" s="165"/>
      <c r="Q146" s="165"/>
      <c r="R146" s="165"/>
      <c r="S146" s="308"/>
      <c r="T146" s="308"/>
      <c r="U146" s="308"/>
      <c r="V146" s="409">
        <f t="shared" si="14"/>
        <v>0</v>
      </c>
      <c r="W146" s="160"/>
      <c r="X146" s="451">
        <v>0</v>
      </c>
      <c r="Y146" s="161"/>
      <c r="Z146" s="450">
        <f t="shared" si="15"/>
        <v>0</v>
      </c>
      <c r="AA146" s="162">
        <f t="shared" si="16"/>
        <v>0</v>
      </c>
      <c r="AB146" s="159">
        <v>136</v>
      </c>
      <c r="AC146" s="163" t="str">
        <f t="shared" si="17"/>
        <v>КМСУ</v>
      </c>
      <c r="AE146" s="164" t="e">
        <f t="shared" si="18"/>
        <v>#N/A</v>
      </c>
      <c r="AF146" s="62" t="e">
        <f>VLOOKUP($B146,СтартОсобиста!$B:$M,11,FALSE)</f>
        <v>#N/A</v>
      </c>
    </row>
    <row r="147" spans="1:32" ht="15" hidden="1" customHeight="1" x14ac:dyDescent="0.25">
      <c r="A147" s="156">
        <v>137</v>
      </c>
      <c r="B147" s="48">
        <v>271</v>
      </c>
      <c r="C147" s="46" t="e">
        <f>VLOOKUP($B147,мандатка!$B:$I,2,FALSE)</f>
        <v>#N/A</v>
      </c>
      <c r="D147" s="157" t="e">
        <f>VLOOKUP($B147,мандатка!$B:$I,3,FALSE)</f>
        <v>#N/A</v>
      </c>
      <c r="E147" s="158" t="e">
        <f>VLOOKUP($B147,мандатка!$B:$I,5,FALSE)</f>
        <v>#N/A</v>
      </c>
      <c r="F147" s="48" t="e">
        <f>VLOOKUP($B147,мандатка!$B:$I,6,FALSE)</f>
        <v>#N/A</v>
      </c>
      <c r="G147" s="46" t="e">
        <f>VLOOKUP($B147,мандатка!$B:$I,7,FALSE)</f>
        <v>#N/A</v>
      </c>
      <c r="H147" s="47" t="e">
        <f>VLOOKUP($B147,мандатка!$B:$I,8,FALSE)</f>
        <v>#N/A</v>
      </c>
      <c r="I147" s="159"/>
      <c r="J147" s="165"/>
      <c r="K147" s="165"/>
      <c r="L147" s="165"/>
      <c r="M147" s="165"/>
      <c r="N147" s="165"/>
      <c r="O147" s="165"/>
      <c r="P147" s="165"/>
      <c r="Q147" s="165"/>
      <c r="R147" s="165"/>
      <c r="S147" s="308"/>
      <c r="T147" s="308"/>
      <c r="U147" s="308"/>
      <c r="V147" s="409">
        <f t="shared" si="14"/>
        <v>0</v>
      </c>
      <c r="W147" s="160"/>
      <c r="X147" s="451">
        <v>0</v>
      </c>
      <c r="Y147" s="161"/>
      <c r="Z147" s="450">
        <f t="shared" si="15"/>
        <v>0</v>
      </c>
      <c r="AA147" s="162">
        <f t="shared" si="16"/>
        <v>0</v>
      </c>
      <c r="AB147" s="159">
        <v>137</v>
      </c>
      <c r="AC147" s="163" t="str">
        <f t="shared" si="17"/>
        <v>КМСУ</v>
      </c>
      <c r="AE147" s="164" t="e">
        <f t="shared" si="18"/>
        <v>#N/A</v>
      </c>
      <c r="AF147" s="62" t="e">
        <f>VLOOKUP($B147,СтартОсобиста!$B:$M,11,FALSE)</f>
        <v>#N/A</v>
      </c>
    </row>
    <row r="148" spans="1:32" ht="15" hidden="1" customHeight="1" x14ac:dyDescent="0.25">
      <c r="A148" s="156">
        <v>138</v>
      </c>
      <c r="B148" s="48">
        <v>272</v>
      </c>
      <c r="C148" s="46" t="e">
        <f>VLOOKUP($B148,мандатка!$B:$I,2,FALSE)</f>
        <v>#N/A</v>
      </c>
      <c r="D148" s="157" t="e">
        <f>VLOOKUP($B148,мандатка!$B:$I,3,FALSE)</f>
        <v>#N/A</v>
      </c>
      <c r="E148" s="158" t="e">
        <f>VLOOKUP($B148,мандатка!$B:$I,5,FALSE)</f>
        <v>#N/A</v>
      </c>
      <c r="F148" s="48" t="e">
        <f>VLOOKUP($B148,мандатка!$B:$I,6,FALSE)</f>
        <v>#N/A</v>
      </c>
      <c r="G148" s="46" t="e">
        <f>VLOOKUP($B148,мандатка!$B:$I,7,FALSE)</f>
        <v>#N/A</v>
      </c>
      <c r="H148" s="47" t="e">
        <f>VLOOKUP($B148,мандатка!$B:$I,8,FALSE)</f>
        <v>#N/A</v>
      </c>
      <c r="I148" s="159"/>
      <c r="J148" s="165"/>
      <c r="K148" s="165"/>
      <c r="L148" s="165"/>
      <c r="M148" s="165"/>
      <c r="N148" s="165"/>
      <c r="O148" s="165"/>
      <c r="P148" s="165"/>
      <c r="Q148" s="165"/>
      <c r="R148" s="165"/>
      <c r="S148" s="308"/>
      <c r="T148" s="308"/>
      <c r="U148" s="308"/>
      <c r="V148" s="409">
        <f t="shared" si="14"/>
        <v>0</v>
      </c>
      <c r="W148" s="160"/>
      <c r="X148" s="451">
        <v>0</v>
      </c>
      <c r="Y148" s="161"/>
      <c r="Z148" s="450">
        <f t="shared" si="15"/>
        <v>0</v>
      </c>
      <c r="AA148" s="162">
        <f t="shared" si="16"/>
        <v>0</v>
      </c>
      <c r="AB148" s="159">
        <v>138</v>
      </c>
      <c r="AC148" s="163" t="str">
        <f t="shared" si="17"/>
        <v>КМСУ</v>
      </c>
      <c r="AE148" s="164" t="e">
        <f t="shared" si="18"/>
        <v>#N/A</v>
      </c>
      <c r="AF148" s="62" t="e">
        <f>VLOOKUP($B148,СтартОсобиста!$B:$M,11,FALSE)</f>
        <v>#N/A</v>
      </c>
    </row>
    <row r="149" spans="1:32" ht="15" hidden="1" customHeight="1" x14ac:dyDescent="0.25">
      <c r="A149" s="156">
        <v>139</v>
      </c>
      <c r="B149" s="48">
        <v>273</v>
      </c>
      <c r="C149" s="46" t="e">
        <f>VLOOKUP($B149,мандатка!$B:$I,2,FALSE)</f>
        <v>#N/A</v>
      </c>
      <c r="D149" s="157" t="e">
        <f>VLOOKUP($B149,мандатка!$B:$I,3,FALSE)</f>
        <v>#N/A</v>
      </c>
      <c r="E149" s="158" t="e">
        <f>VLOOKUP($B149,мандатка!$B:$I,5,FALSE)</f>
        <v>#N/A</v>
      </c>
      <c r="F149" s="48" t="e">
        <f>VLOOKUP($B149,мандатка!$B:$I,6,FALSE)</f>
        <v>#N/A</v>
      </c>
      <c r="G149" s="46" t="e">
        <f>VLOOKUP($B149,мандатка!$B:$I,7,FALSE)</f>
        <v>#N/A</v>
      </c>
      <c r="H149" s="47" t="e">
        <f>VLOOKUP($B149,мандатка!$B:$I,8,FALSE)</f>
        <v>#N/A</v>
      </c>
      <c r="I149" s="159"/>
      <c r="J149" s="165"/>
      <c r="K149" s="165"/>
      <c r="L149" s="165"/>
      <c r="M149" s="165"/>
      <c r="N149" s="165"/>
      <c r="O149" s="165"/>
      <c r="P149" s="165"/>
      <c r="Q149" s="165"/>
      <c r="R149" s="165"/>
      <c r="S149" s="308"/>
      <c r="T149" s="308"/>
      <c r="U149" s="308"/>
      <c r="V149" s="409">
        <f t="shared" si="14"/>
        <v>0</v>
      </c>
      <c r="W149" s="160"/>
      <c r="X149" s="451">
        <v>0</v>
      </c>
      <c r="Y149" s="161"/>
      <c r="Z149" s="450">
        <f t="shared" si="15"/>
        <v>0</v>
      </c>
      <c r="AA149" s="162">
        <f t="shared" si="16"/>
        <v>0</v>
      </c>
      <c r="AB149" s="159">
        <v>139</v>
      </c>
      <c r="AC149" s="163" t="str">
        <f t="shared" si="17"/>
        <v>КМСУ</v>
      </c>
      <c r="AE149" s="164" t="e">
        <f t="shared" si="18"/>
        <v>#N/A</v>
      </c>
      <c r="AF149" s="62" t="e">
        <f>VLOOKUP($B149,СтартОсобиста!$B:$M,11,FALSE)</f>
        <v>#N/A</v>
      </c>
    </row>
    <row r="150" spans="1:32" ht="15" hidden="1" customHeight="1" x14ac:dyDescent="0.25">
      <c r="A150" s="156">
        <v>140</v>
      </c>
      <c r="B150" s="48">
        <v>274</v>
      </c>
      <c r="C150" s="46" t="e">
        <f>VLOOKUP($B150,мандатка!$B:$I,2,FALSE)</f>
        <v>#N/A</v>
      </c>
      <c r="D150" s="157" t="e">
        <f>VLOOKUP($B150,мандатка!$B:$I,3,FALSE)</f>
        <v>#N/A</v>
      </c>
      <c r="E150" s="158" t="e">
        <f>VLOOKUP($B150,мандатка!$B:$I,5,FALSE)</f>
        <v>#N/A</v>
      </c>
      <c r="F150" s="48" t="e">
        <f>VLOOKUP($B150,мандатка!$B:$I,6,FALSE)</f>
        <v>#N/A</v>
      </c>
      <c r="G150" s="46" t="e">
        <f>VLOOKUP($B150,мандатка!$B:$I,7,FALSE)</f>
        <v>#N/A</v>
      </c>
      <c r="H150" s="47" t="e">
        <f>VLOOKUP($B150,мандатка!$B:$I,8,FALSE)</f>
        <v>#N/A</v>
      </c>
      <c r="I150" s="159"/>
      <c r="J150" s="165"/>
      <c r="K150" s="165"/>
      <c r="L150" s="165"/>
      <c r="M150" s="165"/>
      <c r="N150" s="165"/>
      <c r="O150" s="165"/>
      <c r="P150" s="165"/>
      <c r="Q150" s="165"/>
      <c r="R150" s="165"/>
      <c r="S150" s="308"/>
      <c r="T150" s="308"/>
      <c r="U150" s="308"/>
      <c r="V150" s="409">
        <f t="shared" si="14"/>
        <v>0</v>
      </c>
      <c r="W150" s="160"/>
      <c r="X150" s="451">
        <v>0</v>
      </c>
      <c r="Y150" s="161"/>
      <c r="Z150" s="450">
        <f t="shared" si="15"/>
        <v>0</v>
      </c>
      <c r="AA150" s="162">
        <f t="shared" si="16"/>
        <v>0</v>
      </c>
      <c r="AB150" s="159">
        <v>140</v>
      </c>
      <c r="AC150" s="163" t="str">
        <f t="shared" si="17"/>
        <v>КМСУ</v>
      </c>
      <c r="AE150" s="164" t="e">
        <f t="shared" si="18"/>
        <v>#N/A</v>
      </c>
      <c r="AF150" s="62" t="e">
        <f>VLOOKUP($B150,СтартОсобиста!$B:$M,11,FALSE)</f>
        <v>#N/A</v>
      </c>
    </row>
    <row r="151" spans="1:32" ht="15" hidden="1" customHeight="1" x14ac:dyDescent="0.25">
      <c r="A151" s="156">
        <v>141</v>
      </c>
      <c r="B151" s="48">
        <v>275</v>
      </c>
      <c r="C151" s="46" t="e">
        <f>VLOOKUP($B151,мандатка!$B:$I,2,FALSE)</f>
        <v>#N/A</v>
      </c>
      <c r="D151" s="157" t="e">
        <f>VLOOKUP($B151,мандатка!$B:$I,3,FALSE)</f>
        <v>#N/A</v>
      </c>
      <c r="E151" s="158" t="e">
        <f>VLOOKUP($B151,мандатка!$B:$I,5,FALSE)</f>
        <v>#N/A</v>
      </c>
      <c r="F151" s="48" t="e">
        <f>VLOOKUP($B151,мандатка!$B:$I,6,FALSE)</f>
        <v>#N/A</v>
      </c>
      <c r="G151" s="46" t="e">
        <f>VLOOKUP($B151,мандатка!$B:$I,7,FALSE)</f>
        <v>#N/A</v>
      </c>
      <c r="H151" s="47" t="e">
        <f>VLOOKUP($B151,мандатка!$B:$I,8,FALSE)</f>
        <v>#N/A</v>
      </c>
      <c r="I151" s="159"/>
      <c r="J151" s="165"/>
      <c r="K151" s="165"/>
      <c r="L151" s="165"/>
      <c r="M151" s="165"/>
      <c r="N151" s="165"/>
      <c r="O151" s="165"/>
      <c r="P151" s="165"/>
      <c r="Q151" s="165"/>
      <c r="R151" s="165"/>
      <c r="S151" s="308"/>
      <c r="T151" s="308"/>
      <c r="U151" s="308"/>
      <c r="V151" s="409">
        <f t="shared" si="14"/>
        <v>0</v>
      </c>
      <c r="W151" s="160"/>
      <c r="X151" s="451">
        <v>0</v>
      </c>
      <c r="Y151" s="161"/>
      <c r="Z151" s="450">
        <f t="shared" si="15"/>
        <v>0</v>
      </c>
      <c r="AA151" s="162">
        <f t="shared" si="16"/>
        <v>0</v>
      </c>
      <c r="AB151" s="159">
        <v>141</v>
      </c>
      <c r="AC151" s="163" t="str">
        <f t="shared" si="17"/>
        <v>КМСУ</v>
      </c>
      <c r="AE151" s="164" t="e">
        <f t="shared" si="18"/>
        <v>#N/A</v>
      </c>
      <c r="AF151" s="62" t="e">
        <f>VLOOKUP($B151,СтартОсобиста!$B:$M,11,FALSE)</f>
        <v>#N/A</v>
      </c>
    </row>
    <row r="152" spans="1:32" ht="15" hidden="1" customHeight="1" x14ac:dyDescent="0.25">
      <c r="A152" s="156">
        <v>142</v>
      </c>
      <c r="B152" s="48">
        <v>276</v>
      </c>
      <c r="C152" s="46" t="e">
        <f>VLOOKUP($B152,мандатка!$B:$I,2,FALSE)</f>
        <v>#N/A</v>
      </c>
      <c r="D152" s="157" t="e">
        <f>VLOOKUP($B152,мандатка!$B:$I,3,FALSE)</f>
        <v>#N/A</v>
      </c>
      <c r="E152" s="158" t="e">
        <f>VLOOKUP($B152,мандатка!$B:$I,5,FALSE)</f>
        <v>#N/A</v>
      </c>
      <c r="F152" s="48" t="e">
        <f>VLOOKUP($B152,мандатка!$B:$I,6,FALSE)</f>
        <v>#N/A</v>
      </c>
      <c r="G152" s="46" t="e">
        <f>VLOOKUP($B152,мандатка!$B:$I,7,FALSE)</f>
        <v>#N/A</v>
      </c>
      <c r="H152" s="47" t="e">
        <f>VLOOKUP($B152,мандатка!$B:$I,8,FALSE)</f>
        <v>#N/A</v>
      </c>
      <c r="I152" s="159"/>
      <c r="J152" s="165"/>
      <c r="K152" s="165"/>
      <c r="L152" s="165"/>
      <c r="M152" s="165"/>
      <c r="N152" s="165"/>
      <c r="O152" s="165"/>
      <c r="P152" s="165"/>
      <c r="Q152" s="165"/>
      <c r="R152" s="165"/>
      <c r="S152" s="308"/>
      <c r="T152" s="308"/>
      <c r="U152" s="308"/>
      <c r="V152" s="409">
        <f t="shared" si="14"/>
        <v>0</v>
      </c>
      <c r="W152" s="160"/>
      <c r="X152" s="451">
        <v>0</v>
      </c>
      <c r="Y152" s="161"/>
      <c r="Z152" s="450">
        <f t="shared" si="15"/>
        <v>0</v>
      </c>
      <c r="AA152" s="162">
        <f t="shared" si="16"/>
        <v>0</v>
      </c>
      <c r="AB152" s="159">
        <v>142</v>
      </c>
      <c r="AC152" s="163" t="str">
        <f t="shared" si="17"/>
        <v>КМСУ</v>
      </c>
      <c r="AE152" s="164" t="e">
        <f t="shared" si="18"/>
        <v>#N/A</v>
      </c>
      <c r="AF152" s="62" t="e">
        <f>VLOOKUP($B152,СтартОсобиста!$B:$M,11,FALSE)</f>
        <v>#N/A</v>
      </c>
    </row>
    <row r="153" spans="1:32" ht="15" hidden="1" customHeight="1" x14ac:dyDescent="0.25">
      <c r="A153" s="156">
        <v>143</v>
      </c>
      <c r="B153" s="48">
        <v>277</v>
      </c>
      <c r="C153" s="46" t="e">
        <f>VLOOKUP($B153,мандатка!$B:$I,2,FALSE)</f>
        <v>#N/A</v>
      </c>
      <c r="D153" s="157" t="e">
        <f>VLOOKUP($B153,мандатка!$B:$I,3,FALSE)</f>
        <v>#N/A</v>
      </c>
      <c r="E153" s="158" t="e">
        <f>VLOOKUP($B153,мандатка!$B:$I,5,FALSE)</f>
        <v>#N/A</v>
      </c>
      <c r="F153" s="48" t="e">
        <f>VLOOKUP($B153,мандатка!$B:$I,6,FALSE)</f>
        <v>#N/A</v>
      </c>
      <c r="G153" s="46" t="e">
        <f>VLOOKUP($B153,мандатка!$B:$I,7,FALSE)</f>
        <v>#N/A</v>
      </c>
      <c r="H153" s="47" t="e">
        <f>VLOOKUP($B153,мандатка!$B:$I,8,FALSE)</f>
        <v>#N/A</v>
      </c>
      <c r="I153" s="159"/>
      <c r="J153" s="165"/>
      <c r="K153" s="165"/>
      <c r="L153" s="165"/>
      <c r="M153" s="165"/>
      <c r="N153" s="165"/>
      <c r="O153" s="165"/>
      <c r="P153" s="165"/>
      <c r="Q153" s="165"/>
      <c r="R153" s="165"/>
      <c r="S153" s="308"/>
      <c r="T153" s="308"/>
      <c r="U153" s="308"/>
      <c r="V153" s="409">
        <f t="shared" si="14"/>
        <v>0</v>
      </c>
      <c r="W153" s="160"/>
      <c r="X153" s="451">
        <v>0</v>
      </c>
      <c r="Y153" s="161"/>
      <c r="Z153" s="450">
        <f t="shared" si="15"/>
        <v>0</v>
      </c>
      <c r="AA153" s="162">
        <f t="shared" si="16"/>
        <v>0</v>
      </c>
      <c r="AB153" s="159">
        <v>143</v>
      </c>
      <c r="AC153" s="163" t="str">
        <f t="shared" si="17"/>
        <v>КМСУ</v>
      </c>
      <c r="AE153" s="164" t="e">
        <f t="shared" si="18"/>
        <v>#N/A</v>
      </c>
      <c r="AF153" s="62" t="e">
        <f>VLOOKUP($B153,СтартОсобиста!$B:$M,11,FALSE)</f>
        <v>#N/A</v>
      </c>
    </row>
    <row r="154" spans="1:32" ht="15" hidden="1" customHeight="1" x14ac:dyDescent="0.25">
      <c r="A154" s="156">
        <v>144</v>
      </c>
      <c r="B154" s="48">
        <v>278</v>
      </c>
      <c r="C154" s="46" t="e">
        <f>VLOOKUP($B154,мандатка!$B:$I,2,FALSE)</f>
        <v>#N/A</v>
      </c>
      <c r="D154" s="157" t="e">
        <f>VLOOKUP($B154,мандатка!$B:$I,3,FALSE)</f>
        <v>#N/A</v>
      </c>
      <c r="E154" s="158" t="e">
        <f>VLOOKUP($B154,мандатка!$B:$I,5,FALSE)</f>
        <v>#N/A</v>
      </c>
      <c r="F154" s="48" t="e">
        <f>VLOOKUP($B154,мандатка!$B:$I,6,FALSE)</f>
        <v>#N/A</v>
      </c>
      <c r="G154" s="46" t="e">
        <f>VLOOKUP($B154,мандатка!$B:$I,7,FALSE)</f>
        <v>#N/A</v>
      </c>
      <c r="H154" s="47" t="e">
        <f>VLOOKUP($B154,мандатка!$B:$I,8,FALSE)</f>
        <v>#N/A</v>
      </c>
      <c r="I154" s="159"/>
      <c r="J154" s="165"/>
      <c r="K154" s="165"/>
      <c r="L154" s="165"/>
      <c r="M154" s="165"/>
      <c r="N154" s="165"/>
      <c r="O154" s="165"/>
      <c r="P154" s="165"/>
      <c r="Q154" s="165"/>
      <c r="R154" s="165"/>
      <c r="S154" s="308"/>
      <c r="T154" s="308"/>
      <c r="U154" s="308"/>
      <c r="V154" s="409">
        <f t="shared" si="14"/>
        <v>0</v>
      </c>
      <c r="W154" s="160"/>
      <c r="X154" s="451">
        <v>0</v>
      </c>
      <c r="Y154" s="161"/>
      <c r="Z154" s="450">
        <f t="shared" si="15"/>
        <v>0</v>
      </c>
      <c r="AA154" s="162">
        <f t="shared" si="16"/>
        <v>0</v>
      </c>
      <c r="AB154" s="159">
        <v>144</v>
      </c>
      <c r="AC154" s="163" t="str">
        <f t="shared" si="17"/>
        <v>КМСУ</v>
      </c>
      <c r="AE154" s="164" t="e">
        <f t="shared" si="18"/>
        <v>#N/A</v>
      </c>
      <c r="AF154" s="62" t="e">
        <f>VLOOKUP($B154,СтартОсобиста!$B:$M,11,FALSE)</f>
        <v>#N/A</v>
      </c>
    </row>
    <row r="155" spans="1:32" ht="15" hidden="1" customHeight="1" x14ac:dyDescent="0.25">
      <c r="A155" s="156">
        <v>145</v>
      </c>
      <c r="B155" s="48">
        <v>281</v>
      </c>
      <c r="C155" s="46" t="e">
        <f>VLOOKUP($B155,мандатка!$B:$I,2,FALSE)</f>
        <v>#N/A</v>
      </c>
      <c r="D155" s="157" t="e">
        <f>VLOOKUP($B155,мандатка!$B:$I,3,FALSE)</f>
        <v>#N/A</v>
      </c>
      <c r="E155" s="158" t="e">
        <f>VLOOKUP($B155,мандатка!$B:$I,5,FALSE)</f>
        <v>#N/A</v>
      </c>
      <c r="F155" s="48" t="e">
        <f>VLOOKUP($B155,мандатка!$B:$I,6,FALSE)</f>
        <v>#N/A</v>
      </c>
      <c r="G155" s="46" t="e">
        <f>VLOOKUP($B155,мандатка!$B:$I,7,FALSE)</f>
        <v>#N/A</v>
      </c>
      <c r="H155" s="47" t="e">
        <f>VLOOKUP($B155,мандатка!$B:$I,8,FALSE)</f>
        <v>#N/A</v>
      </c>
      <c r="I155" s="159"/>
      <c r="J155" s="165"/>
      <c r="K155" s="165"/>
      <c r="L155" s="165"/>
      <c r="M155" s="165"/>
      <c r="N155" s="165"/>
      <c r="O155" s="165"/>
      <c r="P155" s="165"/>
      <c r="Q155" s="165"/>
      <c r="R155" s="165"/>
      <c r="S155" s="308"/>
      <c r="T155" s="308"/>
      <c r="U155" s="308"/>
      <c r="V155" s="409">
        <f t="shared" si="14"/>
        <v>0</v>
      </c>
      <c r="W155" s="160"/>
      <c r="X155" s="451">
        <v>0</v>
      </c>
      <c r="Y155" s="161"/>
      <c r="Z155" s="450">
        <f t="shared" si="15"/>
        <v>0</v>
      </c>
      <c r="AA155" s="162">
        <f t="shared" si="16"/>
        <v>0</v>
      </c>
      <c r="AB155" s="159">
        <v>145</v>
      </c>
      <c r="AC155" s="163" t="str">
        <f t="shared" si="17"/>
        <v>КМСУ</v>
      </c>
      <c r="AE155" s="164" t="e">
        <f t="shared" si="18"/>
        <v>#N/A</v>
      </c>
      <c r="AF155" s="62" t="e">
        <f>VLOOKUP($B155,СтартОсобиста!$B:$M,11,FALSE)</f>
        <v>#N/A</v>
      </c>
    </row>
    <row r="156" spans="1:32" ht="15" hidden="1" customHeight="1" x14ac:dyDescent="0.25">
      <c r="A156" s="156">
        <v>146</v>
      </c>
      <c r="B156" s="48">
        <v>282</v>
      </c>
      <c r="C156" s="46" t="e">
        <f>VLOOKUP($B156,мандатка!$B:$I,2,FALSE)</f>
        <v>#N/A</v>
      </c>
      <c r="D156" s="157" t="e">
        <f>VLOOKUP($B156,мандатка!$B:$I,3,FALSE)</f>
        <v>#N/A</v>
      </c>
      <c r="E156" s="158" t="e">
        <f>VLOOKUP($B156,мандатка!$B:$I,5,FALSE)</f>
        <v>#N/A</v>
      </c>
      <c r="F156" s="48" t="e">
        <f>VLOOKUP($B156,мандатка!$B:$I,6,FALSE)</f>
        <v>#N/A</v>
      </c>
      <c r="G156" s="46" t="e">
        <f>VLOOKUP($B156,мандатка!$B:$I,7,FALSE)</f>
        <v>#N/A</v>
      </c>
      <c r="H156" s="47" t="e">
        <f>VLOOKUP($B156,мандатка!$B:$I,8,FALSE)</f>
        <v>#N/A</v>
      </c>
      <c r="I156" s="159"/>
      <c r="J156" s="165"/>
      <c r="K156" s="165"/>
      <c r="L156" s="165"/>
      <c r="M156" s="165"/>
      <c r="N156" s="165"/>
      <c r="O156" s="165"/>
      <c r="P156" s="165"/>
      <c r="Q156" s="165"/>
      <c r="R156" s="165"/>
      <c r="S156" s="308"/>
      <c r="T156" s="308"/>
      <c r="U156" s="308"/>
      <c r="V156" s="409">
        <f t="shared" si="14"/>
        <v>0</v>
      </c>
      <c r="W156" s="160"/>
      <c r="X156" s="451">
        <v>0</v>
      </c>
      <c r="Y156" s="161"/>
      <c r="Z156" s="450">
        <f t="shared" si="15"/>
        <v>0</v>
      </c>
      <c r="AA156" s="162">
        <f t="shared" si="16"/>
        <v>0</v>
      </c>
      <c r="AB156" s="159">
        <v>146</v>
      </c>
      <c r="AC156" s="163" t="str">
        <f t="shared" si="17"/>
        <v>КМСУ</v>
      </c>
      <c r="AE156" s="164" t="e">
        <f t="shared" si="18"/>
        <v>#N/A</v>
      </c>
      <c r="AF156" s="62" t="e">
        <f>VLOOKUP($B156,СтартОсобиста!$B:$M,11,FALSE)</f>
        <v>#N/A</v>
      </c>
    </row>
    <row r="157" spans="1:32" ht="15" hidden="1" customHeight="1" x14ac:dyDescent="0.25">
      <c r="A157" s="156">
        <v>147</v>
      </c>
      <c r="B157" s="48">
        <v>283</v>
      </c>
      <c r="C157" s="46" t="e">
        <f>VLOOKUP($B157,мандатка!$B:$I,2,FALSE)</f>
        <v>#N/A</v>
      </c>
      <c r="D157" s="157" t="e">
        <f>VLOOKUP($B157,мандатка!$B:$I,3,FALSE)</f>
        <v>#N/A</v>
      </c>
      <c r="E157" s="158" t="e">
        <f>VLOOKUP($B157,мандатка!$B:$I,5,FALSE)</f>
        <v>#N/A</v>
      </c>
      <c r="F157" s="48" t="e">
        <f>VLOOKUP($B157,мандатка!$B:$I,6,FALSE)</f>
        <v>#N/A</v>
      </c>
      <c r="G157" s="46" t="e">
        <f>VLOOKUP($B157,мандатка!$B:$I,7,FALSE)</f>
        <v>#N/A</v>
      </c>
      <c r="H157" s="47" t="e">
        <f>VLOOKUP($B157,мандатка!$B:$I,8,FALSE)</f>
        <v>#N/A</v>
      </c>
      <c r="I157" s="159"/>
      <c r="J157" s="165"/>
      <c r="K157" s="165"/>
      <c r="L157" s="165"/>
      <c r="M157" s="165"/>
      <c r="N157" s="165"/>
      <c r="O157" s="165"/>
      <c r="P157" s="165"/>
      <c r="Q157" s="165"/>
      <c r="R157" s="165"/>
      <c r="S157" s="308"/>
      <c r="T157" s="308"/>
      <c r="U157" s="308"/>
      <c r="V157" s="409">
        <f t="shared" si="14"/>
        <v>0</v>
      </c>
      <c r="W157" s="160"/>
      <c r="X157" s="451">
        <v>0</v>
      </c>
      <c r="Y157" s="161"/>
      <c r="Z157" s="450">
        <f t="shared" si="15"/>
        <v>0</v>
      </c>
      <c r="AA157" s="162">
        <f t="shared" si="16"/>
        <v>0</v>
      </c>
      <c r="AB157" s="159">
        <v>147</v>
      </c>
      <c r="AC157" s="163" t="str">
        <f t="shared" si="17"/>
        <v>КМСУ</v>
      </c>
      <c r="AE157" s="164" t="e">
        <f t="shared" si="18"/>
        <v>#N/A</v>
      </c>
      <c r="AF157" s="62" t="e">
        <f>VLOOKUP($B157,СтартОсобиста!$B:$M,11,FALSE)</f>
        <v>#N/A</v>
      </c>
    </row>
    <row r="158" spans="1:32" ht="15" hidden="1" customHeight="1" x14ac:dyDescent="0.25">
      <c r="A158" s="156">
        <v>148</v>
      </c>
      <c r="B158" s="48">
        <v>284</v>
      </c>
      <c r="C158" s="46" t="e">
        <f>VLOOKUP($B158,мандатка!$B:$I,2,FALSE)</f>
        <v>#N/A</v>
      </c>
      <c r="D158" s="157" t="e">
        <f>VLOOKUP($B158,мандатка!$B:$I,3,FALSE)</f>
        <v>#N/A</v>
      </c>
      <c r="E158" s="158" t="e">
        <f>VLOOKUP($B158,мандатка!$B:$I,5,FALSE)</f>
        <v>#N/A</v>
      </c>
      <c r="F158" s="48" t="e">
        <f>VLOOKUP($B158,мандатка!$B:$I,6,FALSE)</f>
        <v>#N/A</v>
      </c>
      <c r="G158" s="46" t="e">
        <f>VLOOKUP($B158,мандатка!$B:$I,7,FALSE)</f>
        <v>#N/A</v>
      </c>
      <c r="H158" s="47" t="e">
        <f>VLOOKUP($B158,мандатка!$B:$I,8,FALSE)</f>
        <v>#N/A</v>
      </c>
      <c r="I158" s="159"/>
      <c r="J158" s="165"/>
      <c r="K158" s="165"/>
      <c r="L158" s="165"/>
      <c r="M158" s="165"/>
      <c r="N158" s="165"/>
      <c r="O158" s="165"/>
      <c r="P158" s="165"/>
      <c r="Q158" s="165"/>
      <c r="R158" s="165"/>
      <c r="S158" s="308"/>
      <c r="T158" s="308"/>
      <c r="U158" s="308"/>
      <c r="V158" s="409">
        <f t="shared" si="14"/>
        <v>0</v>
      </c>
      <c r="W158" s="160"/>
      <c r="X158" s="451">
        <v>0</v>
      </c>
      <c r="Y158" s="161"/>
      <c r="Z158" s="450">
        <f t="shared" si="15"/>
        <v>0</v>
      </c>
      <c r="AA158" s="162">
        <f t="shared" si="16"/>
        <v>0</v>
      </c>
      <c r="AB158" s="159">
        <v>148</v>
      </c>
      <c r="AC158" s="163" t="str">
        <f t="shared" si="17"/>
        <v>КМСУ</v>
      </c>
      <c r="AE158" s="164" t="e">
        <f t="shared" si="18"/>
        <v>#N/A</v>
      </c>
      <c r="AF158" s="62" t="e">
        <f>VLOOKUP($B158,СтартОсобиста!$B:$M,11,FALSE)</f>
        <v>#N/A</v>
      </c>
    </row>
    <row r="159" spans="1:32" ht="15" hidden="1" customHeight="1" x14ac:dyDescent="0.25">
      <c r="A159" s="156">
        <v>149</v>
      </c>
      <c r="B159" s="48">
        <v>285</v>
      </c>
      <c r="C159" s="46" t="e">
        <f>VLOOKUP($B159,мандатка!$B:$I,2,FALSE)</f>
        <v>#N/A</v>
      </c>
      <c r="D159" s="157" t="e">
        <f>VLOOKUP($B159,мандатка!$B:$I,3,FALSE)</f>
        <v>#N/A</v>
      </c>
      <c r="E159" s="158" t="e">
        <f>VLOOKUP($B159,мандатка!$B:$I,5,FALSE)</f>
        <v>#N/A</v>
      </c>
      <c r="F159" s="48" t="e">
        <f>VLOOKUP($B159,мандатка!$B:$I,6,FALSE)</f>
        <v>#N/A</v>
      </c>
      <c r="G159" s="46" t="e">
        <f>VLOOKUP($B159,мандатка!$B:$I,7,FALSE)</f>
        <v>#N/A</v>
      </c>
      <c r="H159" s="47" t="e">
        <f>VLOOKUP($B159,мандатка!$B:$I,8,FALSE)</f>
        <v>#N/A</v>
      </c>
      <c r="I159" s="159"/>
      <c r="J159" s="165"/>
      <c r="K159" s="165"/>
      <c r="L159" s="165"/>
      <c r="M159" s="165"/>
      <c r="N159" s="165"/>
      <c r="O159" s="165"/>
      <c r="P159" s="165"/>
      <c r="Q159" s="165"/>
      <c r="R159" s="165"/>
      <c r="S159" s="308"/>
      <c r="T159" s="308"/>
      <c r="U159" s="308"/>
      <c r="V159" s="409">
        <f t="shared" si="14"/>
        <v>0</v>
      </c>
      <c r="W159" s="160"/>
      <c r="X159" s="451">
        <v>0</v>
      </c>
      <c r="Y159" s="161"/>
      <c r="Z159" s="450">
        <f t="shared" si="15"/>
        <v>0</v>
      </c>
      <c r="AA159" s="162">
        <f t="shared" si="16"/>
        <v>0</v>
      </c>
      <c r="AB159" s="159">
        <v>149</v>
      </c>
      <c r="AC159" s="163" t="str">
        <f t="shared" si="17"/>
        <v>КМСУ</v>
      </c>
      <c r="AE159" s="164" t="e">
        <f t="shared" si="18"/>
        <v>#N/A</v>
      </c>
      <c r="AF159" s="62" t="e">
        <f>VLOOKUP($B159,СтартОсобиста!$B:$M,11,FALSE)</f>
        <v>#N/A</v>
      </c>
    </row>
    <row r="160" spans="1:32" ht="15" hidden="1" customHeight="1" x14ac:dyDescent="0.25">
      <c r="A160" s="156">
        <v>150</v>
      </c>
      <c r="B160" s="48">
        <v>286</v>
      </c>
      <c r="C160" s="46" t="e">
        <f>VLOOKUP($B160,мандатка!$B:$I,2,FALSE)</f>
        <v>#N/A</v>
      </c>
      <c r="D160" s="157" t="e">
        <f>VLOOKUP($B160,мандатка!$B:$I,3,FALSE)</f>
        <v>#N/A</v>
      </c>
      <c r="E160" s="158" t="e">
        <f>VLOOKUP($B160,мандатка!$B:$I,5,FALSE)</f>
        <v>#N/A</v>
      </c>
      <c r="F160" s="48" t="e">
        <f>VLOOKUP($B160,мандатка!$B:$I,6,FALSE)</f>
        <v>#N/A</v>
      </c>
      <c r="G160" s="46" t="e">
        <f>VLOOKUP($B160,мандатка!$B:$I,7,FALSE)</f>
        <v>#N/A</v>
      </c>
      <c r="H160" s="47" t="e">
        <f>VLOOKUP($B160,мандатка!$B:$I,8,FALSE)</f>
        <v>#N/A</v>
      </c>
      <c r="I160" s="159"/>
      <c r="J160" s="165"/>
      <c r="K160" s="165"/>
      <c r="L160" s="165"/>
      <c r="M160" s="165"/>
      <c r="N160" s="165"/>
      <c r="O160" s="165"/>
      <c r="P160" s="165"/>
      <c r="Q160" s="165"/>
      <c r="R160" s="165"/>
      <c r="S160" s="308"/>
      <c r="T160" s="308"/>
      <c r="U160" s="308"/>
      <c r="V160" s="409">
        <f t="shared" si="14"/>
        <v>0</v>
      </c>
      <c r="W160" s="160"/>
      <c r="X160" s="451">
        <v>0</v>
      </c>
      <c r="Y160" s="161"/>
      <c r="Z160" s="450">
        <f t="shared" si="15"/>
        <v>0</v>
      </c>
      <c r="AA160" s="162">
        <f t="shared" si="16"/>
        <v>0</v>
      </c>
      <c r="AB160" s="159">
        <v>150</v>
      </c>
      <c r="AC160" s="163" t="str">
        <f t="shared" si="17"/>
        <v>КМСУ</v>
      </c>
      <c r="AE160" s="164" t="e">
        <f t="shared" si="18"/>
        <v>#N/A</v>
      </c>
      <c r="AF160" s="62" t="e">
        <f>VLOOKUP($B160,СтартОсобиста!$B:$M,11,FALSE)</f>
        <v>#N/A</v>
      </c>
    </row>
    <row r="161" spans="1:32" ht="15" hidden="1" customHeight="1" x14ac:dyDescent="0.25">
      <c r="A161" s="156">
        <v>151</v>
      </c>
      <c r="B161" s="48">
        <v>287</v>
      </c>
      <c r="C161" s="46" t="e">
        <f>VLOOKUP($B161,мандатка!$B:$I,2,FALSE)</f>
        <v>#N/A</v>
      </c>
      <c r="D161" s="157" t="e">
        <f>VLOOKUP($B161,мандатка!$B:$I,3,FALSE)</f>
        <v>#N/A</v>
      </c>
      <c r="E161" s="158" t="e">
        <f>VLOOKUP($B161,мандатка!$B:$I,5,FALSE)</f>
        <v>#N/A</v>
      </c>
      <c r="F161" s="48" t="e">
        <f>VLOOKUP($B161,мандатка!$B:$I,6,FALSE)</f>
        <v>#N/A</v>
      </c>
      <c r="G161" s="46" t="e">
        <f>VLOOKUP($B161,мандатка!$B:$I,7,FALSE)</f>
        <v>#N/A</v>
      </c>
      <c r="H161" s="47" t="e">
        <f>VLOOKUP($B161,мандатка!$B:$I,8,FALSE)</f>
        <v>#N/A</v>
      </c>
      <c r="I161" s="159"/>
      <c r="J161" s="165"/>
      <c r="K161" s="165"/>
      <c r="L161" s="165"/>
      <c r="M161" s="165"/>
      <c r="N161" s="165"/>
      <c r="O161" s="165"/>
      <c r="P161" s="165"/>
      <c r="Q161" s="165"/>
      <c r="R161" s="165"/>
      <c r="S161" s="308"/>
      <c r="T161" s="308"/>
      <c r="U161" s="308"/>
      <c r="V161" s="409">
        <f t="shared" si="14"/>
        <v>0</v>
      </c>
      <c r="W161" s="160"/>
      <c r="X161" s="451">
        <v>0</v>
      </c>
      <c r="Y161" s="161"/>
      <c r="Z161" s="450">
        <f t="shared" si="15"/>
        <v>0</v>
      </c>
      <c r="AA161" s="162">
        <f t="shared" si="16"/>
        <v>0</v>
      </c>
      <c r="AB161" s="159">
        <v>151</v>
      </c>
      <c r="AC161" s="163" t="str">
        <f t="shared" si="17"/>
        <v>КМСУ</v>
      </c>
      <c r="AE161" s="164" t="e">
        <f t="shared" si="18"/>
        <v>#N/A</v>
      </c>
      <c r="AF161" s="62" t="e">
        <f>VLOOKUP($B161,СтартОсобиста!$B:$M,11,FALSE)</f>
        <v>#N/A</v>
      </c>
    </row>
    <row r="162" spans="1:32" ht="15" hidden="1" customHeight="1" x14ac:dyDescent="0.25">
      <c r="A162" s="156">
        <v>152</v>
      </c>
      <c r="B162" s="48">
        <v>288</v>
      </c>
      <c r="C162" s="46" t="e">
        <f>VLOOKUP($B162,мандатка!$B:$I,2,FALSE)</f>
        <v>#N/A</v>
      </c>
      <c r="D162" s="157" t="e">
        <f>VLOOKUP($B162,мандатка!$B:$I,3,FALSE)</f>
        <v>#N/A</v>
      </c>
      <c r="E162" s="158" t="e">
        <f>VLOOKUP($B162,мандатка!$B:$I,5,FALSE)</f>
        <v>#N/A</v>
      </c>
      <c r="F162" s="48" t="e">
        <f>VLOOKUP($B162,мандатка!$B:$I,6,FALSE)</f>
        <v>#N/A</v>
      </c>
      <c r="G162" s="46" t="e">
        <f>VLOOKUP($B162,мандатка!$B:$I,7,FALSE)</f>
        <v>#N/A</v>
      </c>
      <c r="H162" s="47" t="e">
        <f>VLOOKUP($B162,мандатка!$B:$I,8,FALSE)</f>
        <v>#N/A</v>
      </c>
      <c r="I162" s="159"/>
      <c r="J162" s="165"/>
      <c r="K162" s="165"/>
      <c r="L162" s="165"/>
      <c r="M162" s="165"/>
      <c r="N162" s="165"/>
      <c r="O162" s="165"/>
      <c r="P162" s="165"/>
      <c r="Q162" s="165"/>
      <c r="R162" s="165"/>
      <c r="S162" s="308"/>
      <c r="T162" s="308"/>
      <c r="U162" s="308"/>
      <c r="V162" s="409">
        <f t="shared" si="14"/>
        <v>0</v>
      </c>
      <c r="W162" s="160"/>
      <c r="X162" s="451">
        <v>0</v>
      </c>
      <c r="Y162" s="161"/>
      <c r="Z162" s="450">
        <f t="shared" si="15"/>
        <v>0</v>
      </c>
      <c r="AA162" s="162">
        <f t="shared" si="16"/>
        <v>0</v>
      </c>
      <c r="AB162" s="159">
        <v>152</v>
      </c>
      <c r="AC162" s="163" t="str">
        <f t="shared" si="17"/>
        <v>КМСУ</v>
      </c>
      <c r="AE162" s="164" t="e">
        <f t="shared" si="18"/>
        <v>#N/A</v>
      </c>
      <c r="AF162" s="62" t="e">
        <f>VLOOKUP($B162,СтартОсобиста!$B:$M,11,FALSE)</f>
        <v>#N/A</v>
      </c>
    </row>
    <row r="163" spans="1:32" ht="15" hidden="1" customHeight="1" x14ac:dyDescent="0.25">
      <c r="A163" s="156">
        <v>153</v>
      </c>
      <c r="B163" s="48">
        <v>291</v>
      </c>
      <c r="C163" s="46" t="e">
        <f>VLOOKUP($B163,мандатка!$B:$I,2,FALSE)</f>
        <v>#N/A</v>
      </c>
      <c r="D163" s="157" t="e">
        <f>VLOOKUP($B163,мандатка!$B:$I,3,FALSE)</f>
        <v>#N/A</v>
      </c>
      <c r="E163" s="158" t="e">
        <f>VLOOKUP($B163,мандатка!$B:$I,5,FALSE)</f>
        <v>#N/A</v>
      </c>
      <c r="F163" s="48" t="e">
        <f>VLOOKUP($B163,мандатка!$B:$I,6,FALSE)</f>
        <v>#N/A</v>
      </c>
      <c r="G163" s="46" t="e">
        <f>VLOOKUP($B163,мандатка!$B:$I,7,FALSE)</f>
        <v>#N/A</v>
      </c>
      <c r="H163" s="47" t="e">
        <f>VLOOKUP($B163,мандатка!$B:$I,8,FALSE)</f>
        <v>#N/A</v>
      </c>
      <c r="I163" s="159"/>
      <c r="J163" s="165"/>
      <c r="K163" s="165"/>
      <c r="L163" s="165"/>
      <c r="M163" s="165"/>
      <c r="N163" s="165"/>
      <c r="O163" s="165"/>
      <c r="P163" s="165"/>
      <c r="Q163" s="165"/>
      <c r="R163" s="165"/>
      <c r="S163" s="308"/>
      <c r="T163" s="308"/>
      <c r="U163" s="308"/>
      <c r="V163" s="409">
        <f t="shared" si="14"/>
        <v>0</v>
      </c>
      <c r="W163" s="160"/>
      <c r="X163" s="451">
        <v>0</v>
      </c>
      <c r="Y163" s="161"/>
      <c r="Z163" s="450">
        <f t="shared" si="15"/>
        <v>0</v>
      </c>
      <c r="AA163" s="162">
        <f t="shared" si="16"/>
        <v>0</v>
      </c>
      <c r="AB163" s="159">
        <v>153</v>
      </c>
      <c r="AC163" s="163" t="str">
        <f t="shared" si="17"/>
        <v>КМСУ</v>
      </c>
      <c r="AE163" s="164" t="e">
        <f t="shared" si="18"/>
        <v>#N/A</v>
      </c>
      <c r="AF163" s="62" t="e">
        <f>VLOOKUP($B163,СтартОсобиста!$B:$M,11,FALSE)</f>
        <v>#N/A</v>
      </c>
    </row>
    <row r="164" spans="1:32" ht="15" hidden="1" customHeight="1" x14ac:dyDescent="0.25">
      <c r="A164" s="156">
        <v>154</v>
      </c>
      <c r="B164" s="48">
        <v>292</v>
      </c>
      <c r="C164" s="46" t="e">
        <f>VLOOKUP($B164,мандатка!$B:$I,2,FALSE)</f>
        <v>#N/A</v>
      </c>
      <c r="D164" s="157" t="e">
        <f>VLOOKUP($B164,мандатка!$B:$I,3,FALSE)</f>
        <v>#N/A</v>
      </c>
      <c r="E164" s="158" t="e">
        <f>VLOOKUP($B164,мандатка!$B:$I,5,FALSE)</f>
        <v>#N/A</v>
      </c>
      <c r="F164" s="48" t="e">
        <f>VLOOKUP($B164,мандатка!$B:$I,6,FALSE)</f>
        <v>#N/A</v>
      </c>
      <c r="G164" s="46" t="e">
        <f>VLOOKUP($B164,мандатка!$B:$I,7,FALSE)</f>
        <v>#N/A</v>
      </c>
      <c r="H164" s="47" t="e">
        <f>VLOOKUP($B164,мандатка!$B:$I,8,FALSE)</f>
        <v>#N/A</v>
      </c>
      <c r="I164" s="159"/>
      <c r="J164" s="165"/>
      <c r="K164" s="165"/>
      <c r="L164" s="165"/>
      <c r="M164" s="165"/>
      <c r="N164" s="165"/>
      <c r="O164" s="165"/>
      <c r="P164" s="165"/>
      <c r="Q164" s="165"/>
      <c r="R164" s="165"/>
      <c r="S164" s="308"/>
      <c r="T164" s="308"/>
      <c r="U164" s="308"/>
      <c r="V164" s="409">
        <f t="shared" si="14"/>
        <v>0</v>
      </c>
      <c r="W164" s="160"/>
      <c r="X164" s="451">
        <v>0</v>
      </c>
      <c r="Y164" s="161"/>
      <c r="Z164" s="450">
        <f t="shared" si="15"/>
        <v>0</v>
      </c>
      <c r="AA164" s="162">
        <f t="shared" si="16"/>
        <v>0</v>
      </c>
      <c r="AB164" s="159">
        <v>154</v>
      </c>
      <c r="AC164" s="163" t="str">
        <f t="shared" si="17"/>
        <v>КМСУ</v>
      </c>
      <c r="AE164" s="164" t="e">
        <f t="shared" si="18"/>
        <v>#N/A</v>
      </c>
      <c r="AF164" s="62" t="e">
        <f>VLOOKUP($B164,СтартОсобиста!$B:$M,11,FALSE)</f>
        <v>#N/A</v>
      </c>
    </row>
    <row r="165" spans="1:32" ht="15" hidden="1" customHeight="1" x14ac:dyDescent="0.25">
      <c r="A165" s="156">
        <v>155</v>
      </c>
      <c r="B165" s="48">
        <v>293</v>
      </c>
      <c r="C165" s="46" t="e">
        <f>VLOOKUP($B165,мандатка!$B:$I,2,FALSE)</f>
        <v>#N/A</v>
      </c>
      <c r="D165" s="157" t="e">
        <f>VLOOKUP($B165,мандатка!$B:$I,3,FALSE)</f>
        <v>#N/A</v>
      </c>
      <c r="E165" s="158" t="e">
        <f>VLOOKUP($B165,мандатка!$B:$I,5,FALSE)</f>
        <v>#N/A</v>
      </c>
      <c r="F165" s="48" t="e">
        <f>VLOOKUP($B165,мандатка!$B:$I,6,FALSE)</f>
        <v>#N/A</v>
      </c>
      <c r="G165" s="46" t="e">
        <f>VLOOKUP($B165,мандатка!$B:$I,7,FALSE)</f>
        <v>#N/A</v>
      </c>
      <c r="H165" s="47" t="e">
        <f>VLOOKUP($B165,мандатка!$B:$I,8,FALSE)</f>
        <v>#N/A</v>
      </c>
      <c r="I165" s="159"/>
      <c r="J165" s="165"/>
      <c r="K165" s="165"/>
      <c r="L165" s="165"/>
      <c r="M165" s="165"/>
      <c r="N165" s="165"/>
      <c r="O165" s="165"/>
      <c r="P165" s="165"/>
      <c r="Q165" s="165"/>
      <c r="R165" s="165"/>
      <c r="S165" s="308"/>
      <c r="T165" s="308"/>
      <c r="U165" s="308"/>
      <c r="V165" s="409">
        <f t="shared" si="14"/>
        <v>0</v>
      </c>
      <c r="W165" s="160"/>
      <c r="X165" s="451">
        <v>0</v>
      </c>
      <c r="Y165" s="161"/>
      <c r="Z165" s="450">
        <f t="shared" si="15"/>
        <v>0</v>
      </c>
      <c r="AA165" s="162">
        <f t="shared" si="16"/>
        <v>0</v>
      </c>
      <c r="AB165" s="159">
        <v>155</v>
      </c>
      <c r="AC165" s="163" t="str">
        <f t="shared" si="17"/>
        <v>КМСУ</v>
      </c>
      <c r="AE165" s="164" t="e">
        <f t="shared" si="18"/>
        <v>#N/A</v>
      </c>
      <c r="AF165" s="62" t="e">
        <f>VLOOKUP($B165,СтартОсобиста!$B:$M,11,FALSE)</f>
        <v>#N/A</v>
      </c>
    </row>
    <row r="166" spans="1:32" ht="15" hidden="1" customHeight="1" x14ac:dyDescent="0.25">
      <c r="A166" s="156">
        <v>156</v>
      </c>
      <c r="B166" s="48">
        <v>294</v>
      </c>
      <c r="C166" s="46" t="e">
        <f>VLOOKUP($B166,мандатка!$B:$I,2,FALSE)</f>
        <v>#N/A</v>
      </c>
      <c r="D166" s="157" t="e">
        <f>VLOOKUP($B166,мандатка!$B:$I,3,FALSE)</f>
        <v>#N/A</v>
      </c>
      <c r="E166" s="158" t="e">
        <f>VLOOKUP($B166,мандатка!$B:$I,5,FALSE)</f>
        <v>#N/A</v>
      </c>
      <c r="F166" s="48" t="e">
        <f>VLOOKUP($B166,мандатка!$B:$I,6,FALSE)</f>
        <v>#N/A</v>
      </c>
      <c r="G166" s="46" t="e">
        <f>VLOOKUP($B166,мандатка!$B:$I,7,FALSE)</f>
        <v>#N/A</v>
      </c>
      <c r="H166" s="47" t="e">
        <f>VLOOKUP($B166,мандатка!$B:$I,8,FALSE)</f>
        <v>#N/A</v>
      </c>
      <c r="I166" s="159"/>
      <c r="J166" s="165"/>
      <c r="K166" s="165"/>
      <c r="L166" s="165"/>
      <c r="M166" s="165"/>
      <c r="N166" s="165"/>
      <c r="O166" s="165"/>
      <c r="P166" s="165"/>
      <c r="Q166" s="165"/>
      <c r="R166" s="165"/>
      <c r="S166" s="308"/>
      <c r="T166" s="308"/>
      <c r="U166" s="308"/>
      <c r="V166" s="409">
        <f t="shared" si="14"/>
        <v>0</v>
      </c>
      <c r="W166" s="160"/>
      <c r="X166" s="451">
        <v>0</v>
      </c>
      <c r="Y166" s="161"/>
      <c r="Z166" s="450">
        <f t="shared" si="15"/>
        <v>0</v>
      </c>
      <c r="AA166" s="162">
        <f t="shared" si="16"/>
        <v>0</v>
      </c>
      <c r="AB166" s="159">
        <v>156</v>
      </c>
      <c r="AC166" s="163" t="str">
        <f t="shared" si="17"/>
        <v>КМСУ</v>
      </c>
      <c r="AE166" s="164" t="e">
        <f t="shared" si="18"/>
        <v>#N/A</v>
      </c>
      <c r="AF166" s="62" t="e">
        <f>VLOOKUP($B166,СтартОсобиста!$B:$M,11,FALSE)</f>
        <v>#N/A</v>
      </c>
    </row>
    <row r="167" spans="1:32" ht="15" hidden="1" customHeight="1" x14ac:dyDescent="0.25">
      <c r="A167" s="156">
        <v>157</v>
      </c>
      <c r="B167" s="48">
        <v>295</v>
      </c>
      <c r="C167" s="46" t="e">
        <f>VLOOKUP($B167,мандатка!$B:$I,2,FALSE)</f>
        <v>#N/A</v>
      </c>
      <c r="D167" s="157" t="e">
        <f>VLOOKUP($B167,мандатка!$B:$I,3,FALSE)</f>
        <v>#N/A</v>
      </c>
      <c r="E167" s="158" t="e">
        <f>VLOOKUP($B167,мандатка!$B:$I,5,FALSE)</f>
        <v>#N/A</v>
      </c>
      <c r="F167" s="48" t="e">
        <f>VLOOKUP($B167,мандатка!$B:$I,6,FALSE)</f>
        <v>#N/A</v>
      </c>
      <c r="G167" s="46" t="e">
        <f>VLOOKUP($B167,мандатка!$B:$I,7,FALSE)</f>
        <v>#N/A</v>
      </c>
      <c r="H167" s="47" t="e">
        <f>VLOOKUP($B167,мандатка!$B:$I,8,FALSE)</f>
        <v>#N/A</v>
      </c>
      <c r="I167" s="159"/>
      <c r="J167" s="165"/>
      <c r="K167" s="165"/>
      <c r="L167" s="165"/>
      <c r="M167" s="165"/>
      <c r="N167" s="165"/>
      <c r="O167" s="165"/>
      <c r="P167" s="165"/>
      <c r="Q167" s="165"/>
      <c r="R167" s="165"/>
      <c r="S167" s="308"/>
      <c r="T167" s="308"/>
      <c r="U167" s="308"/>
      <c r="V167" s="409">
        <f t="shared" si="14"/>
        <v>0</v>
      </c>
      <c r="W167" s="160"/>
      <c r="X167" s="451">
        <v>0</v>
      </c>
      <c r="Y167" s="161"/>
      <c r="Z167" s="450">
        <f t="shared" si="15"/>
        <v>0</v>
      </c>
      <c r="AA167" s="162">
        <f t="shared" si="16"/>
        <v>0</v>
      </c>
      <c r="AB167" s="159">
        <v>157</v>
      </c>
      <c r="AC167" s="163" t="str">
        <f t="shared" si="17"/>
        <v>КМСУ</v>
      </c>
      <c r="AE167" s="164" t="e">
        <f t="shared" si="18"/>
        <v>#N/A</v>
      </c>
      <c r="AF167" s="62" t="e">
        <f>VLOOKUP($B167,СтартОсобиста!$B:$M,11,FALSE)</f>
        <v>#N/A</v>
      </c>
    </row>
    <row r="168" spans="1:32" ht="15" hidden="1" customHeight="1" x14ac:dyDescent="0.25">
      <c r="A168" s="156">
        <v>158</v>
      </c>
      <c r="B168" s="48">
        <v>296</v>
      </c>
      <c r="C168" s="46" t="e">
        <f>VLOOKUP($B168,мандатка!$B:$I,2,FALSE)</f>
        <v>#N/A</v>
      </c>
      <c r="D168" s="157" t="e">
        <f>VLOOKUP($B168,мандатка!$B:$I,3,FALSE)</f>
        <v>#N/A</v>
      </c>
      <c r="E168" s="158" t="e">
        <f>VLOOKUP($B168,мандатка!$B:$I,5,FALSE)</f>
        <v>#N/A</v>
      </c>
      <c r="F168" s="48" t="e">
        <f>VLOOKUP($B168,мандатка!$B:$I,6,FALSE)</f>
        <v>#N/A</v>
      </c>
      <c r="G168" s="46" t="e">
        <f>VLOOKUP($B168,мандатка!$B:$I,7,FALSE)</f>
        <v>#N/A</v>
      </c>
      <c r="H168" s="47" t="e">
        <f>VLOOKUP($B168,мандатка!$B:$I,8,FALSE)</f>
        <v>#N/A</v>
      </c>
      <c r="I168" s="159"/>
      <c r="J168" s="165"/>
      <c r="K168" s="165"/>
      <c r="L168" s="165"/>
      <c r="M168" s="165"/>
      <c r="N168" s="165"/>
      <c r="O168" s="165"/>
      <c r="P168" s="165"/>
      <c r="Q168" s="165"/>
      <c r="R168" s="165"/>
      <c r="S168" s="308"/>
      <c r="T168" s="308"/>
      <c r="U168" s="308"/>
      <c r="V168" s="409">
        <f t="shared" si="14"/>
        <v>0</v>
      </c>
      <c r="W168" s="160"/>
      <c r="X168" s="451">
        <v>0</v>
      </c>
      <c r="Y168" s="161"/>
      <c r="Z168" s="450">
        <f t="shared" si="15"/>
        <v>0</v>
      </c>
      <c r="AA168" s="162">
        <f t="shared" si="16"/>
        <v>0</v>
      </c>
      <c r="AB168" s="159">
        <v>158</v>
      </c>
      <c r="AC168" s="163" t="str">
        <f t="shared" si="17"/>
        <v>КМСУ</v>
      </c>
      <c r="AE168" s="164" t="e">
        <f t="shared" si="18"/>
        <v>#N/A</v>
      </c>
      <c r="AF168" s="62" t="e">
        <f>VLOOKUP($B168,СтартОсобиста!$B:$M,11,FALSE)</f>
        <v>#N/A</v>
      </c>
    </row>
    <row r="169" spans="1:32" ht="15" hidden="1" customHeight="1" x14ac:dyDescent="0.25">
      <c r="A169" s="156">
        <v>159</v>
      </c>
      <c r="B169" s="48">
        <v>297</v>
      </c>
      <c r="C169" s="46" t="e">
        <f>VLOOKUP($B169,мандатка!$B:$I,2,FALSE)</f>
        <v>#N/A</v>
      </c>
      <c r="D169" s="157" t="e">
        <f>VLOOKUP($B169,мандатка!$B:$I,3,FALSE)</f>
        <v>#N/A</v>
      </c>
      <c r="E169" s="158" t="e">
        <f>VLOOKUP($B169,мандатка!$B:$I,5,FALSE)</f>
        <v>#N/A</v>
      </c>
      <c r="F169" s="48" t="e">
        <f>VLOOKUP($B169,мандатка!$B:$I,6,FALSE)</f>
        <v>#N/A</v>
      </c>
      <c r="G169" s="46" t="e">
        <f>VLOOKUP($B169,мандатка!$B:$I,7,FALSE)</f>
        <v>#N/A</v>
      </c>
      <c r="H169" s="47" t="e">
        <f>VLOOKUP($B169,мандатка!$B:$I,8,FALSE)</f>
        <v>#N/A</v>
      </c>
      <c r="I169" s="159"/>
      <c r="J169" s="165"/>
      <c r="K169" s="165"/>
      <c r="L169" s="165"/>
      <c r="M169" s="165"/>
      <c r="N169" s="165"/>
      <c r="O169" s="165"/>
      <c r="P169" s="165"/>
      <c r="Q169" s="165"/>
      <c r="R169" s="165"/>
      <c r="S169" s="308"/>
      <c r="T169" s="308"/>
      <c r="U169" s="308"/>
      <c r="V169" s="409">
        <f t="shared" si="14"/>
        <v>0</v>
      </c>
      <c r="W169" s="160"/>
      <c r="X169" s="451">
        <v>0</v>
      </c>
      <c r="Y169" s="161"/>
      <c r="Z169" s="450">
        <f t="shared" si="15"/>
        <v>0</v>
      </c>
      <c r="AA169" s="162">
        <f t="shared" si="16"/>
        <v>0</v>
      </c>
      <c r="AB169" s="159">
        <v>159</v>
      </c>
      <c r="AC169" s="163" t="str">
        <f t="shared" si="17"/>
        <v>КМСУ</v>
      </c>
      <c r="AE169" s="164" t="e">
        <f t="shared" si="18"/>
        <v>#N/A</v>
      </c>
      <c r="AF169" s="62" t="e">
        <f>VLOOKUP($B169,СтартОсобиста!$B:$M,11,FALSE)</f>
        <v>#N/A</v>
      </c>
    </row>
    <row r="170" spans="1:32" ht="15" hidden="1" customHeight="1" x14ac:dyDescent="0.25">
      <c r="A170" s="156">
        <v>160</v>
      </c>
      <c r="B170" s="48">
        <v>298</v>
      </c>
      <c r="C170" s="46" t="e">
        <f>VLOOKUP($B170,мандатка!$B:$I,2,FALSE)</f>
        <v>#N/A</v>
      </c>
      <c r="D170" s="157" t="e">
        <f>VLOOKUP($B170,мандатка!$B:$I,3,FALSE)</f>
        <v>#N/A</v>
      </c>
      <c r="E170" s="158" t="e">
        <f>VLOOKUP($B170,мандатка!$B:$I,5,FALSE)</f>
        <v>#N/A</v>
      </c>
      <c r="F170" s="48" t="e">
        <f>VLOOKUP($B170,мандатка!$B:$I,6,FALSE)</f>
        <v>#N/A</v>
      </c>
      <c r="G170" s="46" t="e">
        <f>VLOOKUP($B170,мандатка!$B:$I,7,FALSE)</f>
        <v>#N/A</v>
      </c>
      <c r="H170" s="47" t="e">
        <f>VLOOKUP($B170,мандатка!$B:$I,8,FALSE)</f>
        <v>#N/A</v>
      </c>
      <c r="I170" s="159"/>
      <c r="J170" s="165"/>
      <c r="K170" s="165"/>
      <c r="L170" s="165"/>
      <c r="M170" s="165"/>
      <c r="N170" s="165"/>
      <c r="O170" s="165"/>
      <c r="P170" s="165"/>
      <c r="Q170" s="165"/>
      <c r="R170" s="165"/>
      <c r="S170" s="308"/>
      <c r="T170" s="308"/>
      <c r="U170" s="308"/>
      <c r="V170" s="409">
        <f t="shared" si="14"/>
        <v>0</v>
      </c>
      <c r="W170" s="160"/>
      <c r="X170" s="451">
        <v>0</v>
      </c>
      <c r="Y170" s="161"/>
      <c r="Z170" s="450">
        <f t="shared" si="15"/>
        <v>0</v>
      </c>
      <c r="AA170" s="162">
        <f t="shared" si="16"/>
        <v>0</v>
      </c>
      <c r="AB170" s="159">
        <v>160</v>
      </c>
      <c r="AC170" s="163" t="str">
        <f t="shared" si="17"/>
        <v>КМСУ</v>
      </c>
      <c r="AE170" s="164" t="e">
        <f t="shared" si="18"/>
        <v>#N/A</v>
      </c>
      <c r="AF170" s="62" t="e">
        <f>VLOOKUP($B170,СтартОсобиста!$B:$M,11,FALSE)</f>
        <v>#N/A</v>
      </c>
    </row>
    <row r="171" spans="1:32" ht="15" hidden="1" customHeight="1" x14ac:dyDescent="0.25">
      <c r="A171" s="156">
        <v>161</v>
      </c>
      <c r="B171" s="48">
        <v>301</v>
      </c>
      <c r="C171" s="46" t="e">
        <f>VLOOKUP($B171,мандатка!$B:$I,2,FALSE)</f>
        <v>#N/A</v>
      </c>
      <c r="D171" s="157" t="e">
        <f>VLOOKUP($B171,мандатка!$B:$I,3,FALSE)</f>
        <v>#N/A</v>
      </c>
      <c r="E171" s="158" t="e">
        <f>VLOOKUP($B171,мандатка!$B:$I,5,FALSE)</f>
        <v>#N/A</v>
      </c>
      <c r="F171" s="48" t="e">
        <f>VLOOKUP($B171,мандатка!$B:$I,6,FALSE)</f>
        <v>#N/A</v>
      </c>
      <c r="G171" s="46" t="e">
        <f>VLOOKUP($B171,мандатка!$B:$I,7,FALSE)</f>
        <v>#N/A</v>
      </c>
      <c r="H171" s="47" t="e">
        <f>VLOOKUP($B171,мандатка!$B:$I,8,FALSE)</f>
        <v>#N/A</v>
      </c>
      <c r="I171" s="159"/>
      <c r="J171" s="165"/>
      <c r="K171" s="165"/>
      <c r="L171" s="165"/>
      <c r="M171" s="165"/>
      <c r="N171" s="165"/>
      <c r="O171" s="165"/>
      <c r="P171" s="165"/>
      <c r="Q171" s="165"/>
      <c r="R171" s="165"/>
      <c r="S171" s="308"/>
      <c r="T171" s="308"/>
      <c r="U171" s="308"/>
      <c r="V171" s="409">
        <f t="shared" si="14"/>
        <v>0</v>
      </c>
      <c r="W171" s="160"/>
      <c r="X171" s="451">
        <v>0</v>
      </c>
      <c r="Y171" s="161"/>
      <c r="Z171" s="450">
        <f t="shared" si="15"/>
        <v>0</v>
      </c>
      <c r="AA171" s="162">
        <f t="shared" si="16"/>
        <v>0</v>
      </c>
      <c r="AB171" s="159">
        <v>161</v>
      </c>
      <c r="AC171" s="163" t="str">
        <f t="shared" si="17"/>
        <v>КМСУ</v>
      </c>
      <c r="AE171" s="164" t="e">
        <f t="shared" si="18"/>
        <v>#N/A</v>
      </c>
      <c r="AF171" s="62" t="e">
        <f>VLOOKUP($B171,СтартОсобиста!$B:$M,11,FALSE)</f>
        <v>#N/A</v>
      </c>
    </row>
    <row r="172" spans="1:32" ht="15" hidden="1" customHeight="1" x14ac:dyDescent="0.25">
      <c r="A172" s="156">
        <v>162</v>
      </c>
      <c r="B172" s="48">
        <v>302</v>
      </c>
      <c r="C172" s="46" t="e">
        <f>VLOOKUP($B172,мандатка!$B:$I,2,FALSE)</f>
        <v>#N/A</v>
      </c>
      <c r="D172" s="157" t="e">
        <f>VLOOKUP($B172,мандатка!$B:$I,3,FALSE)</f>
        <v>#N/A</v>
      </c>
      <c r="E172" s="158" t="e">
        <f>VLOOKUP($B172,мандатка!$B:$I,5,FALSE)</f>
        <v>#N/A</v>
      </c>
      <c r="F172" s="48" t="e">
        <f>VLOOKUP($B172,мандатка!$B:$I,6,FALSE)</f>
        <v>#N/A</v>
      </c>
      <c r="G172" s="46" t="e">
        <f>VLOOKUP($B172,мандатка!$B:$I,7,FALSE)</f>
        <v>#N/A</v>
      </c>
      <c r="H172" s="47" t="e">
        <f>VLOOKUP($B172,мандатка!$B:$I,8,FALSE)</f>
        <v>#N/A</v>
      </c>
      <c r="I172" s="159"/>
      <c r="J172" s="165"/>
      <c r="K172" s="165"/>
      <c r="L172" s="165"/>
      <c r="M172" s="165"/>
      <c r="N172" s="165"/>
      <c r="O172" s="165"/>
      <c r="P172" s="165"/>
      <c r="Q172" s="165"/>
      <c r="R172" s="165"/>
      <c r="S172" s="308"/>
      <c r="T172" s="308"/>
      <c r="U172" s="308"/>
      <c r="V172" s="409">
        <f t="shared" si="14"/>
        <v>0</v>
      </c>
      <c r="W172" s="160"/>
      <c r="X172" s="451">
        <v>0</v>
      </c>
      <c r="Y172" s="161"/>
      <c r="Z172" s="450">
        <f t="shared" si="15"/>
        <v>0</v>
      </c>
      <c r="AA172" s="162">
        <f t="shared" si="16"/>
        <v>0</v>
      </c>
      <c r="AB172" s="159">
        <v>162</v>
      </c>
      <c r="AC172" s="163" t="str">
        <f t="shared" si="17"/>
        <v>КМСУ</v>
      </c>
      <c r="AE172" s="164" t="e">
        <f t="shared" si="18"/>
        <v>#N/A</v>
      </c>
      <c r="AF172" s="62" t="e">
        <f>VLOOKUP($B172,СтартОсобиста!$B:$M,11,FALSE)</f>
        <v>#N/A</v>
      </c>
    </row>
    <row r="173" spans="1:32" ht="15" hidden="1" customHeight="1" x14ac:dyDescent="0.25">
      <c r="A173" s="156">
        <v>163</v>
      </c>
      <c r="B173" s="48">
        <v>303</v>
      </c>
      <c r="C173" s="46" t="e">
        <f>VLOOKUP($B173,мандатка!$B:$I,2,FALSE)</f>
        <v>#N/A</v>
      </c>
      <c r="D173" s="157" t="e">
        <f>VLOOKUP($B173,мандатка!$B:$I,3,FALSE)</f>
        <v>#N/A</v>
      </c>
      <c r="E173" s="158" t="e">
        <f>VLOOKUP($B173,мандатка!$B:$I,5,FALSE)</f>
        <v>#N/A</v>
      </c>
      <c r="F173" s="48" t="e">
        <f>VLOOKUP($B173,мандатка!$B:$I,6,FALSE)</f>
        <v>#N/A</v>
      </c>
      <c r="G173" s="46" t="e">
        <f>VLOOKUP($B173,мандатка!$B:$I,7,FALSE)</f>
        <v>#N/A</v>
      </c>
      <c r="H173" s="47" t="e">
        <f>VLOOKUP($B173,мандатка!$B:$I,8,FALSE)</f>
        <v>#N/A</v>
      </c>
      <c r="I173" s="159"/>
      <c r="J173" s="165"/>
      <c r="K173" s="165"/>
      <c r="L173" s="165"/>
      <c r="M173" s="165"/>
      <c r="N173" s="165"/>
      <c r="O173" s="165"/>
      <c r="P173" s="165"/>
      <c r="Q173" s="165"/>
      <c r="R173" s="165"/>
      <c r="S173" s="308"/>
      <c r="T173" s="308"/>
      <c r="U173" s="308"/>
      <c r="V173" s="409">
        <f t="shared" si="14"/>
        <v>0</v>
      </c>
      <c r="W173" s="160"/>
      <c r="X173" s="451">
        <v>0</v>
      </c>
      <c r="Y173" s="161"/>
      <c r="Z173" s="450">
        <f t="shared" si="15"/>
        <v>0</v>
      </c>
      <c r="AA173" s="162">
        <f t="shared" si="16"/>
        <v>0</v>
      </c>
      <c r="AB173" s="159">
        <v>163</v>
      </c>
      <c r="AC173" s="163" t="str">
        <f t="shared" si="17"/>
        <v>КМСУ</v>
      </c>
      <c r="AE173" s="164" t="e">
        <f t="shared" si="18"/>
        <v>#N/A</v>
      </c>
      <c r="AF173" s="62" t="e">
        <f>VLOOKUP($B173,СтартОсобиста!$B:$M,11,FALSE)</f>
        <v>#N/A</v>
      </c>
    </row>
    <row r="174" spans="1:32" ht="15" hidden="1" customHeight="1" x14ac:dyDescent="0.25">
      <c r="A174" s="156">
        <v>164</v>
      </c>
      <c r="B174" s="46">
        <v>304</v>
      </c>
      <c r="C174" s="46" t="e">
        <f>VLOOKUP($B174,мандатка!$B:$I,2,FALSE)</f>
        <v>#N/A</v>
      </c>
      <c r="D174" s="157" t="e">
        <f>VLOOKUP($B174,мандатка!$B:$I,3,FALSE)</f>
        <v>#N/A</v>
      </c>
      <c r="E174" s="158" t="e">
        <f>VLOOKUP($B174,мандатка!$B:$I,5,FALSE)</f>
        <v>#N/A</v>
      </c>
      <c r="F174" s="48" t="e">
        <f>VLOOKUP($B174,мандатка!$B:$I,6,FALSE)</f>
        <v>#N/A</v>
      </c>
      <c r="G174" s="46" t="e">
        <f>VLOOKUP($B174,мандатка!$B:$I,7,FALSE)</f>
        <v>#N/A</v>
      </c>
      <c r="H174" s="47" t="e">
        <f>VLOOKUP($B174,мандатка!$B:$I,8,FALSE)</f>
        <v>#N/A</v>
      </c>
      <c r="I174" s="159"/>
      <c r="J174" s="165"/>
      <c r="K174" s="165"/>
      <c r="L174" s="165"/>
      <c r="M174" s="165"/>
      <c r="N174" s="165"/>
      <c r="O174" s="165"/>
      <c r="P174" s="165"/>
      <c r="Q174" s="165"/>
      <c r="R174" s="165"/>
      <c r="S174" s="308"/>
      <c r="T174" s="308"/>
      <c r="U174" s="308"/>
      <c r="V174" s="409">
        <f t="shared" si="14"/>
        <v>0</v>
      </c>
      <c r="W174" s="160"/>
      <c r="X174" s="451">
        <v>0</v>
      </c>
      <c r="Y174" s="161"/>
      <c r="Z174" s="450">
        <f t="shared" si="15"/>
        <v>0</v>
      </c>
      <c r="AA174" s="162">
        <f t="shared" si="16"/>
        <v>0</v>
      </c>
      <c r="AB174" s="159">
        <v>164</v>
      </c>
      <c r="AC174" s="163" t="str">
        <f t="shared" si="17"/>
        <v>КМСУ</v>
      </c>
      <c r="AE174" s="164" t="e">
        <f t="shared" si="18"/>
        <v>#N/A</v>
      </c>
      <c r="AF174" s="62" t="e">
        <f>VLOOKUP($B174,СтартОсобиста!$B:$M,11,FALSE)</f>
        <v>#N/A</v>
      </c>
    </row>
    <row r="175" spans="1:32" ht="15" hidden="1" customHeight="1" x14ac:dyDescent="0.25">
      <c r="A175" s="156">
        <v>165</v>
      </c>
      <c r="B175" s="48">
        <v>305</v>
      </c>
      <c r="C175" s="46" t="e">
        <f>VLOOKUP($B175,мандатка!$B:$I,2,FALSE)</f>
        <v>#N/A</v>
      </c>
      <c r="D175" s="157" t="e">
        <f>VLOOKUP($B175,мандатка!$B:$I,3,FALSE)</f>
        <v>#N/A</v>
      </c>
      <c r="E175" s="158" t="e">
        <f>VLOOKUP($B175,мандатка!$B:$I,5,FALSE)</f>
        <v>#N/A</v>
      </c>
      <c r="F175" s="48" t="e">
        <f>VLOOKUP($B175,мандатка!$B:$I,6,FALSE)</f>
        <v>#N/A</v>
      </c>
      <c r="G175" s="46" t="e">
        <f>VLOOKUP($B175,мандатка!$B:$I,7,FALSE)</f>
        <v>#N/A</v>
      </c>
      <c r="H175" s="47" t="e">
        <f>VLOOKUP($B175,мандатка!$B:$I,8,FALSE)</f>
        <v>#N/A</v>
      </c>
      <c r="I175" s="159"/>
      <c r="J175" s="165"/>
      <c r="K175" s="165"/>
      <c r="L175" s="165"/>
      <c r="M175" s="165"/>
      <c r="N175" s="165"/>
      <c r="O175" s="165"/>
      <c r="P175" s="165"/>
      <c r="Q175" s="165"/>
      <c r="R175" s="165"/>
      <c r="S175" s="308"/>
      <c r="T175" s="308"/>
      <c r="U175" s="308"/>
      <c r="V175" s="409">
        <f t="shared" si="14"/>
        <v>0</v>
      </c>
      <c r="W175" s="160"/>
      <c r="X175" s="451">
        <v>0</v>
      </c>
      <c r="Y175" s="161"/>
      <c r="Z175" s="450">
        <f t="shared" si="15"/>
        <v>0</v>
      </c>
      <c r="AA175" s="162">
        <f t="shared" si="16"/>
        <v>0</v>
      </c>
      <c r="AB175" s="159">
        <v>165</v>
      </c>
      <c r="AC175" s="163" t="str">
        <f t="shared" si="17"/>
        <v>КМСУ</v>
      </c>
      <c r="AE175" s="164" t="e">
        <f t="shared" si="18"/>
        <v>#N/A</v>
      </c>
      <c r="AF175" s="62" t="e">
        <f>VLOOKUP($B175,СтартОсобиста!$B:$M,11,FALSE)</f>
        <v>#N/A</v>
      </c>
    </row>
    <row r="176" spans="1:32" ht="15" hidden="1" customHeight="1" x14ac:dyDescent="0.25">
      <c r="A176" s="156">
        <v>166</v>
      </c>
      <c r="B176" s="48">
        <v>306</v>
      </c>
      <c r="C176" s="46" t="e">
        <f>VLOOKUP($B176,мандатка!$B:$I,2,FALSE)</f>
        <v>#N/A</v>
      </c>
      <c r="D176" s="157" t="e">
        <f>VLOOKUP($B176,мандатка!$B:$I,3,FALSE)</f>
        <v>#N/A</v>
      </c>
      <c r="E176" s="158" t="e">
        <f>VLOOKUP($B176,мандатка!$B:$I,5,FALSE)</f>
        <v>#N/A</v>
      </c>
      <c r="F176" s="48" t="e">
        <f>VLOOKUP($B176,мандатка!$B:$I,6,FALSE)</f>
        <v>#N/A</v>
      </c>
      <c r="G176" s="46" t="e">
        <f>VLOOKUP($B176,мандатка!$B:$I,7,FALSE)</f>
        <v>#N/A</v>
      </c>
      <c r="H176" s="47" t="e">
        <f>VLOOKUP($B176,мандатка!$B:$I,8,FALSE)</f>
        <v>#N/A</v>
      </c>
      <c r="I176" s="159"/>
      <c r="J176" s="165"/>
      <c r="K176" s="165"/>
      <c r="L176" s="165"/>
      <c r="M176" s="165"/>
      <c r="N176" s="165"/>
      <c r="O176" s="165"/>
      <c r="P176" s="165"/>
      <c r="Q176" s="165"/>
      <c r="R176" s="165"/>
      <c r="S176" s="308"/>
      <c r="T176" s="308"/>
      <c r="U176" s="308"/>
      <c r="V176" s="409">
        <f t="shared" si="14"/>
        <v>0</v>
      </c>
      <c r="W176" s="160"/>
      <c r="X176" s="451">
        <v>0</v>
      </c>
      <c r="Y176" s="161"/>
      <c r="Z176" s="450">
        <f t="shared" si="15"/>
        <v>0</v>
      </c>
      <c r="AA176" s="162">
        <f t="shared" si="16"/>
        <v>0</v>
      </c>
      <c r="AB176" s="159">
        <v>166</v>
      </c>
      <c r="AC176" s="163" t="str">
        <f t="shared" si="17"/>
        <v>КМСУ</v>
      </c>
      <c r="AE176" s="164" t="e">
        <f t="shared" si="18"/>
        <v>#N/A</v>
      </c>
      <c r="AF176" s="62" t="e">
        <f>VLOOKUP($B176,СтартОсобиста!$B:$M,11,FALSE)</f>
        <v>#N/A</v>
      </c>
    </row>
    <row r="177" spans="1:32" ht="15" hidden="1" customHeight="1" x14ac:dyDescent="0.25">
      <c r="A177" s="156">
        <v>167</v>
      </c>
      <c r="B177" s="48">
        <v>307</v>
      </c>
      <c r="C177" s="46" t="e">
        <f>VLOOKUP($B177,мандатка!$B:$I,2,FALSE)</f>
        <v>#N/A</v>
      </c>
      <c r="D177" s="157" t="e">
        <f>VLOOKUP($B177,мандатка!$B:$I,3,FALSE)</f>
        <v>#N/A</v>
      </c>
      <c r="E177" s="158" t="e">
        <f>VLOOKUP($B177,мандатка!$B:$I,5,FALSE)</f>
        <v>#N/A</v>
      </c>
      <c r="F177" s="48" t="e">
        <f>VLOOKUP($B177,мандатка!$B:$I,6,FALSE)</f>
        <v>#N/A</v>
      </c>
      <c r="G177" s="46" t="e">
        <f>VLOOKUP($B177,мандатка!$B:$I,7,FALSE)</f>
        <v>#N/A</v>
      </c>
      <c r="H177" s="47" t="e">
        <f>VLOOKUP($B177,мандатка!$B:$I,8,FALSE)</f>
        <v>#N/A</v>
      </c>
      <c r="I177" s="159"/>
      <c r="J177" s="165"/>
      <c r="K177" s="165"/>
      <c r="L177" s="165"/>
      <c r="M177" s="165"/>
      <c r="N177" s="165"/>
      <c r="O177" s="165"/>
      <c r="P177" s="165"/>
      <c r="Q177" s="165"/>
      <c r="R177" s="165"/>
      <c r="S177" s="308"/>
      <c r="T177" s="308"/>
      <c r="U177" s="308"/>
      <c r="V177" s="409">
        <f t="shared" si="14"/>
        <v>0</v>
      </c>
      <c r="W177" s="160"/>
      <c r="X177" s="451">
        <v>0</v>
      </c>
      <c r="Y177" s="161"/>
      <c r="Z177" s="450">
        <f t="shared" si="15"/>
        <v>0</v>
      </c>
      <c r="AA177" s="162">
        <f t="shared" si="16"/>
        <v>0</v>
      </c>
      <c r="AB177" s="159">
        <v>167</v>
      </c>
      <c r="AC177" s="163" t="str">
        <f t="shared" si="17"/>
        <v>КМСУ</v>
      </c>
      <c r="AE177" s="164" t="e">
        <f t="shared" si="18"/>
        <v>#N/A</v>
      </c>
      <c r="AF177" s="62" t="e">
        <f>VLOOKUP($B177,СтартОсобиста!$B:$M,11,FALSE)</f>
        <v>#N/A</v>
      </c>
    </row>
    <row r="178" spans="1:32" ht="15" hidden="1" customHeight="1" x14ac:dyDescent="0.25">
      <c r="A178" s="156">
        <v>168</v>
      </c>
      <c r="B178" s="48">
        <v>308</v>
      </c>
      <c r="C178" s="46" t="e">
        <f>VLOOKUP($B178,мандатка!$B:$I,2,FALSE)</f>
        <v>#N/A</v>
      </c>
      <c r="D178" s="157" t="e">
        <f>VLOOKUP($B178,мандатка!$B:$I,3,FALSE)</f>
        <v>#N/A</v>
      </c>
      <c r="E178" s="158" t="e">
        <f>VLOOKUP($B178,мандатка!$B:$I,5,FALSE)</f>
        <v>#N/A</v>
      </c>
      <c r="F178" s="48" t="e">
        <f>VLOOKUP($B178,мандатка!$B:$I,6,FALSE)</f>
        <v>#N/A</v>
      </c>
      <c r="G178" s="46" t="e">
        <f>VLOOKUP($B178,мандатка!$B:$I,7,FALSE)</f>
        <v>#N/A</v>
      </c>
      <c r="H178" s="47" t="e">
        <f>VLOOKUP($B178,мандатка!$B:$I,8,FALSE)</f>
        <v>#N/A</v>
      </c>
      <c r="I178" s="159"/>
      <c r="J178" s="165"/>
      <c r="K178" s="165"/>
      <c r="L178" s="165"/>
      <c r="M178" s="165"/>
      <c r="N178" s="165"/>
      <c r="O178" s="165"/>
      <c r="P178" s="165"/>
      <c r="Q178" s="165"/>
      <c r="R178" s="165"/>
      <c r="S178" s="308"/>
      <c r="T178" s="308"/>
      <c r="U178" s="308"/>
      <c r="V178" s="409">
        <f t="shared" si="14"/>
        <v>0</v>
      </c>
      <c r="W178" s="160"/>
      <c r="X178" s="451">
        <v>0</v>
      </c>
      <c r="Y178" s="161"/>
      <c r="Z178" s="450">
        <f t="shared" si="15"/>
        <v>0</v>
      </c>
      <c r="AA178" s="162">
        <f t="shared" si="16"/>
        <v>0</v>
      </c>
      <c r="AB178" s="159">
        <v>168</v>
      </c>
      <c r="AC178" s="163" t="str">
        <f t="shared" si="17"/>
        <v>КМСУ</v>
      </c>
      <c r="AE178" s="164" t="e">
        <f t="shared" si="18"/>
        <v>#N/A</v>
      </c>
      <c r="AF178" s="62" t="e">
        <f>VLOOKUP($B178,СтартОсобиста!$B:$M,11,FALSE)</f>
        <v>#N/A</v>
      </c>
    </row>
    <row r="179" spans="1:32" ht="15" hidden="1" customHeight="1" x14ac:dyDescent="0.25">
      <c r="A179" s="156">
        <v>169</v>
      </c>
      <c r="B179" s="48">
        <v>311</v>
      </c>
      <c r="C179" s="46" t="e">
        <f>VLOOKUP($B179,мандатка!$B:$I,2,FALSE)</f>
        <v>#N/A</v>
      </c>
      <c r="D179" s="157" t="e">
        <f>VLOOKUP($B179,мандатка!$B:$I,3,FALSE)</f>
        <v>#N/A</v>
      </c>
      <c r="E179" s="158" t="e">
        <f>VLOOKUP($B179,мандатка!$B:$I,5,FALSE)</f>
        <v>#N/A</v>
      </c>
      <c r="F179" s="48" t="e">
        <f>VLOOKUP($B179,мандатка!$B:$I,6,FALSE)</f>
        <v>#N/A</v>
      </c>
      <c r="G179" s="46" t="e">
        <f>VLOOKUP($B179,мандатка!$B:$I,7,FALSE)</f>
        <v>#N/A</v>
      </c>
      <c r="H179" s="47" t="e">
        <f>VLOOKUP($B179,мандатка!$B:$I,8,FALSE)</f>
        <v>#N/A</v>
      </c>
      <c r="I179" s="159"/>
      <c r="J179" s="165"/>
      <c r="K179" s="165"/>
      <c r="L179" s="165"/>
      <c r="M179" s="165"/>
      <c r="N179" s="165"/>
      <c r="O179" s="165"/>
      <c r="P179" s="165"/>
      <c r="Q179" s="165"/>
      <c r="R179" s="165"/>
      <c r="S179" s="308"/>
      <c r="T179" s="308"/>
      <c r="U179" s="308"/>
      <c r="V179" s="409">
        <f t="shared" si="14"/>
        <v>0</v>
      </c>
      <c r="W179" s="160"/>
      <c r="X179" s="451">
        <v>0</v>
      </c>
      <c r="Y179" s="161"/>
      <c r="Z179" s="450">
        <f t="shared" si="15"/>
        <v>0</v>
      </c>
      <c r="AA179" s="162">
        <f t="shared" si="16"/>
        <v>0</v>
      </c>
      <c r="AB179" s="159">
        <v>169</v>
      </c>
      <c r="AC179" s="163" t="str">
        <f t="shared" si="17"/>
        <v>КМСУ</v>
      </c>
      <c r="AE179" s="164" t="e">
        <f t="shared" si="18"/>
        <v>#N/A</v>
      </c>
      <c r="AF179" s="62" t="e">
        <f>VLOOKUP($B179,СтартОсобиста!$B:$M,11,FALSE)</f>
        <v>#N/A</v>
      </c>
    </row>
    <row r="180" spans="1:32" ht="15" hidden="1" customHeight="1" x14ac:dyDescent="0.25">
      <c r="A180" s="156">
        <v>170</v>
      </c>
      <c r="B180" s="48">
        <v>312</v>
      </c>
      <c r="C180" s="46" t="e">
        <f>VLOOKUP($B180,мандатка!$B:$I,2,FALSE)</f>
        <v>#N/A</v>
      </c>
      <c r="D180" s="157" t="e">
        <f>VLOOKUP($B180,мандатка!$B:$I,3,FALSE)</f>
        <v>#N/A</v>
      </c>
      <c r="E180" s="158" t="e">
        <f>VLOOKUP($B180,мандатка!$B:$I,5,FALSE)</f>
        <v>#N/A</v>
      </c>
      <c r="F180" s="48" t="e">
        <f>VLOOKUP($B180,мандатка!$B:$I,6,FALSE)</f>
        <v>#N/A</v>
      </c>
      <c r="G180" s="46" t="e">
        <f>VLOOKUP($B180,мандатка!$B:$I,7,FALSE)</f>
        <v>#N/A</v>
      </c>
      <c r="H180" s="47" t="e">
        <f>VLOOKUP($B180,мандатка!$B:$I,8,FALSE)</f>
        <v>#N/A</v>
      </c>
      <c r="I180" s="159"/>
      <c r="J180" s="165"/>
      <c r="K180" s="165"/>
      <c r="L180" s="165"/>
      <c r="M180" s="165"/>
      <c r="N180" s="165"/>
      <c r="O180" s="165"/>
      <c r="P180" s="165"/>
      <c r="Q180" s="165"/>
      <c r="R180" s="165"/>
      <c r="S180" s="308"/>
      <c r="T180" s="308"/>
      <c r="U180" s="308"/>
      <c r="V180" s="409">
        <f t="shared" si="14"/>
        <v>0</v>
      </c>
      <c r="W180" s="160"/>
      <c r="X180" s="451">
        <v>0</v>
      </c>
      <c r="Y180" s="161"/>
      <c r="Z180" s="450">
        <f t="shared" si="15"/>
        <v>0</v>
      </c>
      <c r="AA180" s="162">
        <f t="shared" si="16"/>
        <v>0</v>
      </c>
      <c r="AB180" s="159">
        <v>170</v>
      </c>
      <c r="AC180" s="163" t="str">
        <f t="shared" si="17"/>
        <v>КМСУ</v>
      </c>
      <c r="AE180" s="164" t="e">
        <f t="shared" si="18"/>
        <v>#N/A</v>
      </c>
      <c r="AF180" s="62" t="e">
        <f>VLOOKUP($B180,СтартОсобиста!$B:$M,11,FALSE)</f>
        <v>#N/A</v>
      </c>
    </row>
    <row r="181" spans="1:32" ht="15" hidden="1" customHeight="1" x14ac:dyDescent="0.25">
      <c r="A181" s="156">
        <v>171</v>
      </c>
      <c r="B181" s="48">
        <v>313</v>
      </c>
      <c r="C181" s="46" t="e">
        <f>VLOOKUP($B181,мандатка!$B:$I,2,FALSE)</f>
        <v>#N/A</v>
      </c>
      <c r="D181" s="157" t="e">
        <f>VLOOKUP($B181,мандатка!$B:$I,3,FALSE)</f>
        <v>#N/A</v>
      </c>
      <c r="E181" s="158" t="e">
        <f>VLOOKUP($B181,мандатка!$B:$I,5,FALSE)</f>
        <v>#N/A</v>
      </c>
      <c r="F181" s="48" t="e">
        <f>VLOOKUP($B181,мандатка!$B:$I,6,FALSE)</f>
        <v>#N/A</v>
      </c>
      <c r="G181" s="46" t="e">
        <f>VLOOKUP($B181,мандатка!$B:$I,7,FALSE)</f>
        <v>#N/A</v>
      </c>
      <c r="H181" s="47" t="e">
        <f>VLOOKUP($B181,мандатка!$B:$I,8,FALSE)</f>
        <v>#N/A</v>
      </c>
      <c r="I181" s="159"/>
      <c r="J181" s="165"/>
      <c r="K181" s="165"/>
      <c r="L181" s="165"/>
      <c r="M181" s="165"/>
      <c r="N181" s="165"/>
      <c r="O181" s="165"/>
      <c r="P181" s="165"/>
      <c r="Q181" s="165"/>
      <c r="R181" s="165"/>
      <c r="S181" s="308"/>
      <c r="T181" s="308"/>
      <c r="U181" s="308"/>
      <c r="V181" s="409">
        <f t="shared" si="14"/>
        <v>0</v>
      </c>
      <c r="W181" s="160"/>
      <c r="X181" s="451">
        <v>0</v>
      </c>
      <c r="Y181" s="161"/>
      <c r="Z181" s="450">
        <f t="shared" si="15"/>
        <v>0</v>
      </c>
      <c r="AA181" s="162">
        <f t="shared" si="16"/>
        <v>0</v>
      </c>
      <c r="AB181" s="159">
        <v>171</v>
      </c>
      <c r="AC181" s="163" t="str">
        <f t="shared" si="17"/>
        <v>КМСУ</v>
      </c>
      <c r="AE181" s="164" t="e">
        <f t="shared" si="18"/>
        <v>#N/A</v>
      </c>
      <c r="AF181" s="62" t="e">
        <f>VLOOKUP($B181,СтартОсобиста!$B:$M,11,FALSE)</f>
        <v>#N/A</v>
      </c>
    </row>
    <row r="182" spans="1:32" ht="15" hidden="1" customHeight="1" x14ac:dyDescent="0.25">
      <c r="A182" s="156">
        <v>172</v>
      </c>
      <c r="B182" s="48">
        <v>314</v>
      </c>
      <c r="C182" s="46" t="e">
        <f>VLOOKUP($B182,мандатка!$B:$I,2,FALSE)</f>
        <v>#N/A</v>
      </c>
      <c r="D182" s="157" t="e">
        <f>VLOOKUP($B182,мандатка!$B:$I,3,FALSE)</f>
        <v>#N/A</v>
      </c>
      <c r="E182" s="158" t="e">
        <f>VLOOKUP($B182,мандатка!$B:$I,5,FALSE)</f>
        <v>#N/A</v>
      </c>
      <c r="F182" s="48" t="e">
        <f>VLOOKUP($B182,мандатка!$B:$I,6,FALSE)</f>
        <v>#N/A</v>
      </c>
      <c r="G182" s="46" t="e">
        <f>VLOOKUP($B182,мандатка!$B:$I,7,FALSE)</f>
        <v>#N/A</v>
      </c>
      <c r="H182" s="47" t="e">
        <f>VLOOKUP($B182,мандатка!$B:$I,8,FALSE)</f>
        <v>#N/A</v>
      </c>
      <c r="I182" s="159"/>
      <c r="J182" s="165"/>
      <c r="K182" s="165"/>
      <c r="L182" s="165"/>
      <c r="M182" s="165"/>
      <c r="N182" s="165"/>
      <c r="O182" s="165"/>
      <c r="P182" s="165"/>
      <c r="Q182" s="165"/>
      <c r="R182" s="165"/>
      <c r="S182" s="308"/>
      <c r="T182" s="308"/>
      <c r="U182" s="308"/>
      <c r="V182" s="409">
        <f t="shared" si="14"/>
        <v>0</v>
      </c>
      <c r="W182" s="160"/>
      <c r="X182" s="451">
        <v>0</v>
      </c>
      <c r="Y182" s="161"/>
      <c r="Z182" s="450">
        <f t="shared" si="15"/>
        <v>0</v>
      </c>
      <c r="AA182" s="162">
        <f t="shared" si="16"/>
        <v>0</v>
      </c>
      <c r="AB182" s="159">
        <v>172</v>
      </c>
      <c r="AC182" s="163" t="str">
        <f t="shared" si="17"/>
        <v>КМСУ</v>
      </c>
      <c r="AE182" s="164" t="e">
        <f t="shared" si="18"/>
        <v>#N/A</v>
      </c>
      <c r="AF182" s="62" t="e">
        <f>VLOOKUP($B182,СтартОсобиста!$B:$M,11,FALSE)</f>
        <v>#N/A</v>
      </c>
    </row>
    <row r="183" spans="1:32" ht="15" hidden="1" customHeight="1" x14ac:dyDescent="0.25">
      <c r="A183" s="156">
        <v>173</v>
      </c>
      <c r="B183" s="48">
        <v>315</v>
      </c>
      <c r="C183" s="46" t="e">
        <f>VLOOKUP($B183,мандатка!$B:$I,2,FALSE)</f>
        <v>#N/A</v>
      </c>
      <c r="D183" s="157" t="e">
        <f>VLOOKUP($B183,мандатка!$B:$I,3,FALSE)</f>
        <v>#N/A</v>
      </c>
      <c r="E183" s="158" t="e">
        <f>VLOOKUP($B183,мандатка!$B:$I,5,FALSE)</f>
        <v>#N/A</v>
      </c>
      <c r="F183" s="48" t="e">
        <f>VLOOKUP($B183,мандатка!$B:$I,6,FALSE)</f>
        <v>#N/A</v>
      </c>
      <c r="G183" s="46" t="e">
        <f>VLOOKUP($B183,мандатка!$B:$I,7,FALSE)</f>
        <v>#N/A</v>
      </c>
      <c r="H183" s="47" t="e">
        <f>VLOOKUP($B183,мандатка!$B:$I,8,FALSE)</f>
        <v>#N/A</v>
      </c>
      <c r="I183" s="159"/>
      <c r="J183" s="165"/>
      <c r="K183" s="165"/>
      <c r="L183" s="165"/>
      <c r="M183" s="165"/>
      <c r="N183" s="165"/>
      <c r="O183" s="165"/>
      <c r="P183" s="165"/>
      <c r="Q183" s="165"/>
      <c r="R183" s="165"/>
      <c r="S183" s="308"/>
      <c r="T183" s="308"/>
      <c r="U183" s="308"/>
      <c r="V183" s="409">
        <f t="shared" si="14"/>
        <v>0</v>
      </c>
      <c r="W183" s="160"/>
      <c r="X183" s="451">
        <v>0</v>
      </c>
      <c r="Y183" s="161"/>
      <c r="Z183" s="450">
        <f t="shared" si="15"/>
        <v>0</v>
      </c>
      <c r="AA183" s="162">
        <f t="shared" si="16"/>
        <v>0</v>
      </c>
      <c r="AB183" s="159">
        <v>173</v>
      </c>
      <c r="AC183" s="163" t="str">
        <f t="shared" si="17"/>
        <v>КМСУ</v>
      </c>
      <c r="AE183" s="164" t="e">
        <f t="shared" si="18"/>
        <v>#N/A</v>
      </c>
      <c r="AF183" s="62" t="e">
        <f>VLOOKUP($B183,СтартОсобиста!$B:$M,11,FALSE)</f>
        <v>#N/A</v>
      </c>
    </row>
    <row r="184" spans="1:32" ht="15" hidden="1" customHeight="1" x14ac:dyDescent="0.25">
      <c r="A184" s="156">
        <v>174</v>
      </c>
      <c r="B184" s="48">
        <v>316</v>
      </c>
      <c r="C184" s="46" t="e">
        <f>VLOOKUP($B184,мандатка!$B:$I,2,FALSE)</f>
        <v>#N/A</v>
      </c>
      <c r="D184" s="157" t="e">
        <f>VLOOKUP($B184,мандатка!$B:$I,3,FALSE)</f>
        <v>#N/A</v>
      </c>
      <c r="E184" s="158" t="e">
        <f>VLOOKUP($B184,мандатка!$B:$I,5,FALSE)</f>
        <v>#N/A</v>
      </c>
      <c r="F184" s="48" t="e">
        <f>VLOOKUP($B184,мандатка!$B:$I,6,FALSE)</f>
        <v>#N/A</v>
      </c>
      <c r="G184" s="46" t="e">
        <f>VLOOKUP($B184,мандатка!$B:$I,7,FALSE)</f>
        <v>#N/A</v>
      </c>
      <c r="H184" s="47" t="e">
        <f>VLOOKUP($B184,мандатка!$B:$I,8,FALSE)</f>
        <v>#N/A</v>
      </c>
      <c r="I184" s="159"/>
      <c r="J184" s="165"/>
      <c r="K184" s="165"/>
      <c r="L184" s="165"/>
      <c r="M184" s="165"/>
      <c r="N184" s="165"/>
      <c r="O184" s="165"/>
      <c r="P184" s="165"/>
      <c r="Q184" s="165"/>
      <c r="R184" s="165"/>
      <c r="S184" s="308"/>
      <c r="T184" s="308"/>
      <c r="U184" s="308"/>
      <c r="V184" s="409">
        <f t="shared" si="14"/>
        <v>0</v>
      </c>
      <c r="W184" s="160"/>
      <c r="X184" s="451">
        <v>0</v>
      </c>
      <c r="Y184" s="161"/>
      <c r="Z184" s="450">
        <f t="shared" si="15"/>
        <v>0</v>
      </c>
      <c r="AA184" s="162">
        <f t="shared" si="16"/>
        <v>0</v>
      </c>
      <c r="AB184" s="159">
        <v>174</v>
      </c>
      <c r="AC184" s="163" t="str">
        <f t="shared" si="17"/>
        <v>КМСУ</v>
      </c>
      <c r="AE184" s="164" t="e">
        <f t="shared" si="18"/>
        <v>#N/A</v>
      </c>
      <c r="AF184" s="62" t="e">
        <f>VLOOKUP($B184,СтартОсобиста!$B:$M,11,FALSE)</f>
        <v>#N/A</v>
      </c>
    </row>
    <row r="185" spans="1:32" ht="15" hidden="1" customHeight="1" x14ac:dyDescent="0.25">
      <c r="A185" s="156">
        <v>175</v>
      </c>
      <c r="B185" s="48">
        <v>317</v>
      </c>
      <c r="C185" s="46" t="e">
        <f>VLOOKUP($B185,мандатка!$B:$I,2,FALSE)</f>
        <v>#N/A</v>
      </c>
      <c r="D185" s="157" t="e">
        <f>VLOOKUP($B185,мандатка!$B:$I,3,FALSE)</f>
        <v>#N/A</v>
      </c>
      <c r="E185" s="158" t="e">
        <f>VLOOKUP($B185,мандатка!$B:$I,5,FALSE)</f>
        <v>#N/A</v>
      </c>
      <c r="F185" s="48" t="e">
        <f>VLOOKUP($B185,мандатка!$B:$I,6,FALSE)</f>
        <v>#N/A</v>
      </c>
      <c r="G185" s="46" t="e">
        <f>VLOOKUP($B185,мандатка!$B:$I,7,FALSE)</f>
        <v>#N/A</v>
      </c>
      <c r="H185" s="47" t="e">
        <f>VLOOKUP($B185,мандатка!$B:$I,8,FALSE)</f>
        <v>#N/A</v>
      </c>
      <c r="I185" s="159"/>
      <c r="J185" s="165"/>
      <c r="K185" s="165"/>
      <c r="L185" s="165"/>
      <c r="M185" s="165"/>
      <c r="N185" s="165"/>
      <c r="O185" s="165"/>
      <c r="P185" s="165"/>
      <c r="Q185" s="165"/>
      <c r="R185" s="165"/>
      <c r="S185" s="308"/>
      <c r="T185" s="308"/>
      <c r="U185" s="308"/>
      <c r="V185" s="409">
        <f t="shared" si="14"/>
        <v>0</v>
      </c>
      <c r="W185" s="160"/>
      <c r="X185" s="451">
        <v>0</v>
      </c>
      <c r="Y185" s="161"/>
      <c r="Z185" s="450">
        <f t="shared" si="15"/>
        <v>0</v>
      </c>
      <c r="AA185" s="162">
        <f t="shared" si="16"/>
        <v>0</v>
      </c>
      <c r="AB185" s="159">
        <v>175</v>
      </c>
      <c r="AC185" s="163" t="str">
        <f t="shared" si="17"/>
        <v>КМСУ</v>
      </c>
      <c r="AE185" s="164" t="e">
        <f t="shared" si="18"/>
        <v>#N/A</v>
      </c>
      <c r="AF185" s="62" t="e">
        <f>VLOOKUP($B185,СтартОсобиста!$B:$M,11,FALSE)</f>
        <v>#N/A</v>
      </c>
    </row>
    <row r="186" spans="1:32" ht="15" hidden="1" customHeight="1" x14ac:dyDescent="0.25">
      <c r="A186" s="156">
        <v>176</v>
      </c>
      <c r="B186" s="48">
        <v>318</v>
      </c>
      <c r="C186" s="46" t="e">
        <f>VLOOKUP($B186,мандатка!$B:$I,2,FALSE)</f>
        <v>#N/A</v>
      </c>
      <c r="D186" s="157" t="e">
        <f>VLOOKUP($B186,мандатка!$B:$I,3,FALSE)</f>
        <v>#N/A</v>
      </c>
      <c r="E186" s="158" t="e">
        <f>VLOOKUP($B186,мандатка!$B:$I,5,FALSE)</f>
        <v>#N/A</v>
      </c>
      <c r="F186" s="48" t="e">
        <f>VLOOKUP($B186,мандатка!$B:$I,6,FALSE)</f>
        <v>#N/A</v>
      </c>
      <c r="G186" s="46" t="e">
        <f>VLOOKUP($B186,мандатка!$B:$I,7,FALSE)</f>
        <v>#N/A</v>
      </c>
      <c r="H186" s="47" t="e">
        <f>VLOOKUP($B186,мандатка!$B:$I,8,FALSE)</f>
        <v>#N/A</v>
      </c>
      <c r="I186" s="159"/>
      <c r="J186" s="165"/>
      <c r="K186" s="165"/>
      <c r="L186" s="165"/>
      <c r="M186" s="165"/>
      <c r="N186" s="165"/>
      <c r="O186" s="165"/>
      <c r="P186" s="165"/>
      <c r="Q186" s="165"/>
      <c r="R186" s="165"/>
      <c r="S186" s="308"/>
      <c r="T186" s="308"/>
      <c r="U186" s="308"/>
      <c r="V186" s="409">
        <f t="shared" si="14"/>
        <v>0</v>
      </c>
      <c r="W186" s="160"/>
      <c r="X186" s="451">
        <v>0</v>
      </c>
      <c r="Y186" s="161"/>
      <c r="Z186" s="450">
        <f t="shared" si="15"/>
        <v>0</v>
      </c>
      <c r="AA186" s="162">
        <f t="shared" si="16"/>
        <v>0</v>
      </c>
      <c r="AB186" s="159">
        <v>176</v>
      </c>
      <c r="AC186" s="163" t="str">
        <f t="shared" si="17"/>
        <v>КМСУ</v>
      </c>
      <c r="AE186" s="164" t="e">
        <f t="shared" si="18"/>
        <v>#N/A</v>
      </c>
      <c r="AF186" s="62" t="e">
        <f>VLOOKUP($B186,СтартОсобиста!$B:$M,11,FALSE)</f>
        <v>#N/A</v>
      </c>
    </row>
    <row r="187" spans="1:32" ht="15" hidden="1" customHeight="1" x14ac:dyDescent="0.25">
      <c r="A187" s="156">
        <v>177</v>
      </c>
      <c r="B187" s="48">
        <v>321</v>
      </c>
      <c r="C187" s="46" t="e">
        <f>VLOOKUP($B187,мандатка!$B:$I,2,FALSE)</f>
        <v>#N/A</v>
      </c>
      <c r="D187" s="157" t="e">
        <f>VLOOKUP($B187,мандатка!$B:$I,3,FALSE)</f>
        <v>#N/A</v>
      </c>
      <c r="E187" s="158" t="e">
        <f>VLOOKUP($B187,мандатка!$B:$I,5,FALSE)</f>
        <v>#N/A</v>
      </c>
      <c r="F187" s="48" t="e">
        <f>VLOOKUP($B187,мандатка!$B:$I,6,FALSE)</f>
        <v>#N/A</v>
      </c>
      <c r="G187" s="46" t="e">
        <f>VLOOKUP($B187,мандатка!$B:$I,7,FALSE)</f>
        <v>#N/A</v>
      </c>
      <c r="H187" s="47" t="e">
        <f>VLOOKUP($B187,мандатка!$B:$I,8,FALSE)</f>
        <v>#N/A</v>
      </c>
      <c r="I187" s="159"/>
      <c r="J187" s="165"/>
      <c r="K187" s="165"/>
      <c r="L187" s="165"/>
      <c r="M187" s="165"/>
      <c r="N187" s="165"/>
      <c r="O187" s="165"/>
      <c r="P187" s="165"/>
      <c r="Q187" s="165"/>
      <c r="R187" s="165"/>
      <c r="S187" s="308"/>
      <c r="T187" s="308"/>
      <c r="U187" s="308"/>
      <c r="V187" s="409">
        <f t="shared" si="14"/>
        <v>0</v>
      </c>
      <c r="W187" s="160"/>
      <c r="X187" s="451">
        <v>0</v>
      </c>
      <c r="Y187" s="161"/>
      <c r="Z187" s="450">
        <f t="shared" si="15"/>
        <v>0</v>
      </c>
      <c r="AA187" s="162">
        <f t="shared" si="16"/>
        <v>0</v>
      </c>
      <c r="AB187" s="159">
        <v>177</v>
      </c>
      <c r="AC187" s="163" t="str">
        <f t="shared" si="17"/>
        <v>КМСУ</v>
      </c>
      <c r="AE187" s="164" t="e">
        <f t="shared" si="18"/>
        <v>#N/A</v>
      </c>
      <c r="AF187" s="62" t="e">
        <f>VLOOKUP($B187,СтартОсобиста!$B:$M,11,FALSE)</f>
        <v>#N/A</v>
      </c>
    </row>
    <row r="188" spans="1:32" ht="15" hidden="1" customHeight="1" x14ac:dyDescent="0.25">
      <c r="A188" s="156">
        <v>178</v>
      </c>
      <c r="B188" s="48">
        <v>322</v>
      </c>
      <c r="C188" s="46" t="e">
        <f>VLOOKUP($B188,мандатка!$B:$I,2,FALSE)</f>
        <v>#N/A</v>
      </c>
      <c r="D188" s="157" t="e">
        <f>VLOOKUP($B188,мандатка!$B:$I,3,FALSE)</f>
        <v>#N/A</v>
      </c>
      <c r="E188" s="158" t="e">
        <f>VLOOKUP($B188,мандатка!$B:$I,5,FALSE)</f>
        <v>#N/A</v>
      </c>
      <c r="F188" s="48" t="e">
        <f>VLOOKUP($B188,мандатка!$B:$I,6,FALSE)</f>
        <v>#N/A</v>
      </c>
      <c r="G188" s="46" t="e">
        <f>VLOOKUP($B188,мандатка!$B:$I,7,FALSE)</f>
        <v>#N/A</v>
      </c>
      <c r="H188" s="47" t="e">
        <f>VLOOKUP($B188,мандатка!$B:$I,8,FALSE)</f>
        <v>#N/A</v>
      </c>
      <c r="I188" s="159"/>
      <c r="J188" s="165"/>
      <c r="K188" s="165"/>
      <c r="L188" s="165"/>
      <c r="M188" s="165"/>
      <c r="N188" s="165"/>
      <c r="O188" s="165"/>
      <c r="P188" s="165"/>
      <c r="Q188" s="165"/>
      <c r="R188" s="165"/>
      <c r="S188" s="308"/>
      <c r="T188" s="308"/>
      <c r="U188" s="308"/>
      <c r="V188" s="409">
        <f t="shared" si="14"/>
        <v>0</v>
      </c>
      <c r="W188" s="160"/>
      <c r="X188" s="451">
        <v>0</v>
      </c>
      <c r="Y188" s="161"/>
      <c r="Z188" s="450">
        <f t="shared" si="15"/>
        <v>0</v>
      </c>
      <c r="AA188" s="162">
        <f t="shared" si="16"/>
        <v>0</v>
      </c>
      <c r="AB188" s="159">
        <v>178</v>
      </c>
      <c r="AC188" s="163" t="str">
        <f t="shared" si="17"/>
        <v>КМСУ</v>
      </c>
      <c r="AE188" s="164" t="e">
        <f t="shared" si="18"/>
        <v>#N/A</v>
      </c>
      <c r="AF188" s="62" t="e">
        <f>VLOOKUP($B188,СтартОсобиста!$B:$M,11,FALSE)</f>
        <v>#N/A</v>
      </c>
    </row>
    <row r="189" spans="1:32" ht="15" hidden="1" customHeight="1" x14ac:dyDescent="0.25">
      <c r="A189" s="156">
        <v>179</v>
      </c>
      <c r="B189" s="48">
        <v>323</v>
      </c>
      <c r="C189" s="46" t="e">
        <f>VLOOKUP($B189,мандатка!$B:$I,2,FALSE)</f>
        <v>#N/A</v>
      </c>
      <c r="D189" s="157" t="e">
        <f>VLOOKUP($B189,мандатка!$B:$I,3,FALSE)</f>
        <v>#N/A</v>
      </c>
      <c r="E189" s="158" t="e">
        <f>VLOOKUP($B189,мандатка!$B:$I,5,FALSE)</f>
        <v>#N/A</v>
      </c>
      <c r="F189" s="48" t="e">
        <f>VLOOKUP($B189,мандатка!$B:$I,6,FALSE)</f>
        <v>#N/A</v>
      </c>
      <c r="G189" s="46" t="e">
        <f>VLOOKUP($B189,мандатка!$B:$I,7,FALSE)</f>
        <v>#N/A</v>
      </c>
      <c r="H189" s="47" t="e">
        <f>VLOOKUP($B189,мандатка!$B:$I,8,FALSE)</f>
        <v>#N/A</v>
      </c>
      <c r="I189" s="159"/>
      <c r="J189" s="165"/>
      <c r="K189" s="165"/>
      <c r="L189" s="165"/>
      <c r="M189" s="165"/>
      <c r="N189" s="165"/>
      <c r="O189" s="165"/>
      <c r="P189" s="165"/>
      <c r="Q189" s="165"/>
      <c r="R189" s="165"/>
      <c r="S189" s="308"/>
      <c r="T189" s="308"/>
      <c r="U189" s="308"/>
      <c r="V189" s="409">
        <f t="shared" si="14"/>
        <v>0</v>
      </c>
      <c r="W189" s="160"/>
      <c r="X189" s="451">
        <v>0</v>
      </c>
      <c r="Y189" s="161"/>
      <c r="Z189" s="450">
        <f t="shared" si="15"/>
        <v>0</v>
      </c>
      <c r="AA189" s="162">
        <f t="shared" si="16"/>
        <v>0</v>
      </c>
      <c r="AB189" s="159">
        <v>179</v>
      </c>
      <c r="AC189" s="163" t="str">
        <f t="shared" si="17"/>
        <v>КМСУ</v>
      </c>
      <c r="AE189" s="164" t="e">
        <f t="shared" si="18"/>
        <v>#N/A</v>
      </c>
      <c r="AF189" s="62" t="e">
        <f>VLOOKUP($B189,СтартОсобиста!$B:$M,11,FALSE)</f>
        <v>#N/A</v>
      </c>
    </row>
    <row r="190" spans="1:32" ht="15" hidden="1" customHeight="1" x14ac:dyDescent="0.25">
      <c r="A190" s="156">
        <v>180</v>
      </c>
      <c r="B190" s="48">
        <v>324</v>
      </c>
      <c r="C190" s="46" t="e">
        <f>VLOOKUP($B190,мандатка!$B:$I,2,FALSE)</f>
        <v>#N/A</v>
      </c>
      <c r="D190" s="157" t="e">
        <f>VLOOKUP($B190,мандатка!$B:$I,3,FALSE)</f>
        <v>#N/A</v>
      </c>
      <c r="E190" s="158" t="e">
        <f>VLOOKUP($B190,мандатка!$B:$I,5,FALSE)</f>
        <v>#N/A</v>
      </c>
      <c r="F190" s="48" t="e">
        <f>VLOOKUP($B190,мандатка!$B:$I,6,FALSE)</f>
        <v>#N/A</v>
      </c>
      <c r="G190" s="46" t="e">
        <f>VLOOKUP($B190,мандатка!$B:$I,7,FALSE)</f>
        <v>#N/A</v>
      </c>
      <c r="H190" s="47" t="e">
        <f>VLOOKUP($B190,мандатка!$B:$I,8,FALSE)</f>
        <v>#N/A</v>
      </c>
      <c r="I190" s="159"/>
      <c r="J190" s="165"/>
      <c r="K190" s="165"/>
      <c r="L190" s="165"/>
      <c r="M190" s="165"/>
      <c r="N190" s="165"/>
      <c r="O190" s="165"/>
      <c r="P190" s="165"/>
      <c r="Q190" s="165"/>
      <c r="R190" s="165"/>
      <c r="S190" s="308"/>
      <c r="T190" s="308"/>
      <c r="U190" s="308"/>
      <c r="V190" s="409">
        <f t="shared" si="14"/>
        <v>0</v>
      </c>
      <c r="W190" s="160"/>
      <c r="X190" s="451">
        <v>0</v>
      </c>
      <c r="Y190" s="161"/>
      <c r="Z190" s="450">
        <f t="shared" si="15"/>
        <v>0</v>
      </c>
      <c r="AA190" s="162">
        <f t="shared" si="16"/>
        <v>0</v>
      </c>
      <c r="AB190" s="159">
        <v>180</v>
      </c>
      <c r="AC190" s="163" t="str">
        <f t="shared" si="17"/>
        <v>КМСУ</v>
      </c>
      <c r="AE190" s="164" t="e">
        <f t="shared" si="18"/>
        <v>#N/A</v>
      </c>
      <c r="AF190" s="62" t="e">
        <f>VLOOKUP($B190,СтартОсобиста!$B:$M,11,FALSE)</f>
        <v>#N/A</v>
      </c>
    </row>
    <row r="191" spans="1:32" ht="15" hidden="1" customHeight="1" x14ac:dyDescent="0.25">
      <c r="A191" s="156">
        <v>181</v>
      </c>
      <c r="B191" s="48">
        <v>325</v>
      </c>
      <c r="C191" s="46" t="e">
        <f>VLOOKUP($B191,мандатка!$B:$I,2,FALSE)</f>
        <v>#N/A</v>
      </c>
      <c r="D191" s="157" t="e">
        <f>VLOOKUP($B191,мандатка!$B:$I,3,FALSE)</f>
        <v>#N/A</v>
      </c>
      <c r="E191" s="158" t="e">
        <f>VLOOKUP($B191,мандатка!$B:$I,5,FALSE)</f>
        <v>#N/A</v>
      </c>
      <c r="F191" s="48" t="e">
        <f>VLOOKUP($B191,мандатка!$B:$I,6,FALSE)</f>
        <v>#N/A</v>
      </c>
      <c r="G191" s="46" t="e">
        <f>VLOOKUP($B191,мандатка!$B:$I,7,FALSE)</f>
        <v>#N/A</v>
      </c>
      <c r="H191" s="47" t="e">
        <f>VLOOKUP($B191,мандатка!$B:$I,8,FALSE)</f>
        <v>#N/A</v>
      </c>
      <c r="I191" s="159"/>
      <c r="J191" s="165"/>
      <c r="K191" s="165"/>
      <c r="L191" s="165"/>
      <c r="M191" s="165"/>
      <c r="N191" s="165"/>
      <c r="O191" s="165"/>
      <c r="P191" s="165"/>
      <c r="Q191" s="165"/>
      <c r="R191" s="165"/>
      <c r="S191" s="308"/>
      <c r="T191" s="308"/>
      <c r="U191" s="308"/>
      <c r="V191" s="409">
        <f t="shared" si="14"/>
        <v>0</v>
      </c>
      <c r="W191" s="160"/>
      <c r="X191" s="451">
        <v>0</v>
      </c>
      <c r="Y191" s="161"/>
      <c r="Z191" s="450">
        <f t="shared" si="15"/>
        <v>0</v>
      </c>
      <c r="AA191" s="162">
        <f t="shared" si="16"/>
        <v>0</v>
      </c>
      <c r="AB191" s="159">
        <v>181</v>
      </c>
      <c r="AC191" s="163" t="str">
        <f t="shared" si="17"/>
        <v>КМСУ</v>
      </c>
      <c r="AE191" s="164" t="e">
        <f t="shared" si="18"/>
        <v>#N/A</v>
      </c>
      <c r="AF191" s="62" t="e">
        <f>VLOOKUP($B191,СтартОсобиста!$B:$M,11,FALSE)</f>
        <v>#N/A</v>
      </c>
    </row>
    <row r="192" spans="1:32" ht="15" hidden="1" customHeight="1" x14ac:dyDescent="0.25">
      <c r="A192" s="156">
        <v>182</v>
      </c>
      <c r="B192" s="48">
        <v>326</v>
      </c>
      <c r="C192" s="46" t="e">
        <f>VLOOKUP($B192,мандатка!$B:$I,2,FALSE)</f>
        <v>#N/A</v>
      </c>
      <c r="D192" s="157" t="e">
        <f>VLOOKUP($B192,мандатка!$B:$I,3,FALSE)</f>
        <v>#N/A</v>
      </c>
      <c r="E192" s="158" t="e">
        <f>VLOOKUP($B192,мандатка!$B:$I,5,FALSE)</f>
        <v>#N/A</v>
      </c>
      <c r="F192" s="48" t="e">
        <f>VLOOKUP($B192,мандатка!$B:$I,6,FALSE)</f>
        <v>#N/A</v>
      </c>
      <c r="G192" s="46" t="e">
        <f>VLOOKUP($B192,мандатка!$B:$I,7,FALSE)</f>
        <v>#N/A</v>
      </c>
      <c r="H192" s="47" t="e">
        <f>VLOOKUP($B192,мандатка!$B:$I,8,FALSE)</f>
        <v>#N/A</v>
      </c>
      <c r="I192" s="159"/>
      <c r="J192" s="165"/>
      <c r="K192" s="165"/>
      <c r="L192" s="165"/>
      <c r="M192" s="165"/>
      <c r="N192" s="165"/>
      <c r="O192" s="165"/>
      <c r="P192" s="165"/>
      <c r="Q192" s="165"/>
      <c r="R192" s="165"/>
      <c r="S192" s="308"/>
      <c r="T192" s="308"/>
      <c r="U192" s="308"/>
      <c r="V192" s="409">
        <f t="shared" si="14"/>
        <v>0</v>
      </c>
      <c r="W192" s="160"/>
      <c r="X192" s="451">
        <v>0</v>
      </c>
      <c r="Y192" s="161"/>
      <c r="Z192" s="450">
        <f t="shared" si="15"/>
        <v>0</v>
      </c>
      <c r="AA192" s="162">
        <f t="shared" si="16"/>
        <v>0</v>
      </c>
      <c r="AB192" s="159">
        <v>182</v>
      </c>
      <c r="AC192" s="163" t="str">
        <f t="shared" si="17"/>
        <v>КМСУ</v>
      </c>
      <c r="AE192" s="164" t="e">
        <f t="shared" si="18"/>
        <v>#N/A</v>
      </c>
      <c r="AF192" s="62" t="e">
        <f>VLOOKUP($B192,СтартОсобиста!$B:$M,11,FALSE)</f>
        <v>#N/A</v>
      </c>
    </row>
    <row r="193" spans="1:32" ht="15" hidden="1" customHeight="1" x14ac:dyDescent="0.25">
      <c r="A193" s="156">
        <v>183</v>
      </c>
      <c r="B193" s="48">
        <v>327</v>
      </c>
      <c r="C193" s="46" t="e">
        <f>VLOOKUP($B193,мандатка!$B:$I,2,FALSE)</f>
        <v>#N/A</v>
      </c>
      <c r="D193" s="157" t="e">
        <f>VLOOKUP($B193,мандатка!$B:$I,3,FALSE)</f>
        <v>#N/A</v>
      </c>
      <c r="E193" s="158" t="e">
        <f>VLOOKUP($B193,мандатка!$B:$I,5,FALSE)</f>
        <v>#N/A</v>
      </c>
      <c r="F193" s="48" t="e">
        <f>VLOOKUP($B193,мандатка!$B:$I,6,FALSE)</f>
        <v>#N/A</v>
      </c>
      <c r="G193" s="46" t="e">
        <f>VLOOKUP($B193,мандатка!$B:$I,7,FALSE)</f>
        <v>#N/A</v>
      </c>
      <c r="H193" s="47" t="e">
        <f>VLOOKUP($B193,мандатка!$B:$I,8,FALSE)</f>
        <v>#N/A</v>
      </c>
      <c r="I193" s="159"/>
      <c r="J193" s="165"/>
      <c r="K193" s="165"/>
      <c r="L193" s="165"/>
      <c r="M193" s="165"/>
      <c r="N193" s="165"/>
      <c r="O193" s="165"/>
      <c r="P193" s="165"/>
      <c r="Q193" s="165"/>
      <c r="R193" s="165"/>
      <c r="S193" s="308"/>
      <c r="T193" s="308"/>
      <c r="U193" s="308"/>
      <c r="V193" s="409">
        <f t="shared" si="14"/>
        <v>0</v>
      </c>
      <c r="W193" s="160"/>
      <c r="X193" s="451">
        <v>0</v>
      </c>
      <c r="Y193" s="161"/>
      <c r="Z193" s="450">
        <f t="shared" si="15"/>
        <v>0</v>
      </c>
      <c r="AA193" s="162">
        <f t="shared" si="16"/>
        <v>0</v>
      </c>
      <c r="AB193" s="159">
        <v>183</v>
      </c>
      <c r="AC193" s="163" t="str">
        <f t="shared" si="17"/>
        <v>КМСУ</v>
      </c>
      <c r="AE193" s="164" t="e">
        <f t="shared" si="18"/>
        <v>#N/A</v>
      </c>
      <c r="AF193" s="62" t="e">
        <f>VLOOKUP($B193,СтартОсобиста!$B:$M,11,FALSE)</f>
        <v>#N/A</v>
      </c>
    </row>
    <row r="194" spans="1:32" ht="15" hidden="1" customHeight="1" x14ac:dyDescent="0.25">
      <c r="A194" s="156">
        <v>184</v>
      </c>
      <c r="B194" s="48">
        <v>328</v>
      </c>
      <c r="C194" s="46" t="e">
        <f>VLOOKUP($B194,мандатка!$B:$I,2,FALSE)</f>
        <v>#N/A</v>
      </c>
      <c r="D194" s="157" t="e">
        <f>VLOOKUP($B194,мандатка!$B:$I,3,FALSE)</f>
        <v>#N/A</v>
      </c>
      <c r="E194" s="158" t="e">
        <f>VLOOKUP($B194,мандатка!$B:$I,5,FALSE)</f>
        <v>#N/A</v>
      </c>
      <c r="F194" s="48" t="e">
        <f>VLOOKUP($B194,мандатка!$B:$I,6,FALSE)</f>
        <v>#N/A</v>
      </c>
      <c r="G194" s="46" t="e">
        <f>VLOOKUP($B194,мандатка!$B:$I,7,FALSE)</f>
        <v>#N/A</v>
      </c>
      <c r="H194" s="47" t="e">
        <f>VLOOKUP($B194,мандатка!$B:$I,8,FALSE)</f>
        <v>#N/A</v>
      </c>
      <c r="I194" s="159"/>
      <c r="J194" s="165"/>
      <c r="K194" s="165"/>
      <c r="L194" s="165"/>
      <c r="M194" s="165"/>
      <c r="N194" s="165"/>
      <c r="O194" s="165"/>
      <c r="P194" s="165"/>
      <c r="Q194" s="165"/>
      <c r="R194" s="165"/>
      <c r="S194" s="308"/>
      <c r="T194" s="308"/>
      <c r="U194" s="308"/>
      <c r="V194" s="409">
        <f t="shared" si="14"/>
        <v>0</v>
      </c>
      <c r="W194" s="160"/>
      <c r="X194" s="451">
        <v>0</v>
      </c>
      <c r="Y194" s="161"/>
      <c r="Z194" s="450">
        <f t="shared" si="15"/>
        <v>0</v>
      </c>
      <c r="AA194" s="162">
        <f t="shared" si="16"/>
        <v>0</v>
      </c>
      <c r="AB194" s="159">
        <v>184</v>
      </c>
      <c r="AC194" s="163" t="str">
        <f t="shared" si="17"/>
        <v>КМСУ</v>
      </c>
      <c r="AE194" s="164" t="e">
        <f t="shared" si="18"/>
        <v>#N/A</v>
      </c>
      <c r="AF194" s="62" t="e">
        <f>VLOOKUP($B194,СтартОсобиста!$B:$M,11,FALSE)</f>
        <v>#N/A</v>
      </c>
    </row>
    <row r="195" spans="1:32" ht="15" hidden="1" customHeight="1" x14ac:dyDescent="0.25">
      <c r="A195" s="156">
        <v>185</v>
      </c>
      <c r="B195" s="48">
        <v>331</v>
      </c>
      <c r="C195" s="46" t="e">
        <f>VLOOKUP($B195,мандатка!$B:$I,2,FALSE)</f>
        <v>#N/A</v>
      </c>
      <c r="D195" s="157" t="e">
        <f>VLOOKUP($B195,мандатка!$B:$I,3,FALSE)</f>
        <v>#N/A</v>
      </c>
      <c r="E195" s="158" t="e">
        <f>VLOOKUP($B195,мандатка!$B:$I,5,FALSE)</f>
        <v>#N/A</v>
      </c>
      <c r="F195" s="48" t="e">
        <f>VLOOKUP($B195,мандатка!$B:$I,6,FALSE)</f>
        <v>#N/A</v>
      </c>
      <c r="G195" s="46" t="e">
        <f>VLOOKUP($B195,мандатка!$B:$I,7,FALSE)</f>
        <v>#N/A</v>
      </c>
      <c r="H195" s="47" t="e">
        <f>VLOOKUP($B195,мандатка!$B:$I,8,FALSE)</f>
        <v>#N/A</v>
      </c>
      <c r="I195" s="159"/>
      <c r="J195" s="165"/>
      <c r="K195" s="165"/>
      <c r="L195" s="165"/>
      <c r="M195" s="165"/>
      <c r="N195" s="165"/>
      <c r="O195" s="165"/>
      <c r="P195" s="165"/>
      <c r="Q195" s="165"/>
      <c r="R195" s="165"/>
      <c r="S195" s="308"/>
      <c r="T195" s="308"/>
      <c r="U195" s="308"/>
      <c r="V195" s="409">
        <f t="shared" si="14"/>
        <v>0</v>
      </c>
      <c r="W195" s="160"/>
      <c r="X195" s="451">
        <v>0</v>
      </c>
      <c r="Y195" s="161"/>
      <c r="Z195" s="450">
        <f t="shared" si="15"/>
        <v>0</v>
      </c>
      <c r="AA195" s="162">
        <f t="shared" si="16"/>
        <v>0</v>
      </c>
      <c r="AB195" s="159">
        <v>185</v>
      </c>
      <c r="AC195" s="163" t="str">
        <f t="shared" si="17"/>
        <v>КМСУ</v>
      </c>
      <c r="AE195" s="164" t="e">
        <f t="shared" si="18"/>
        <v>#N/A</v>
      </c>
      <c r="AF195" s="62" t="e">
        <f>VLOOKUP($B195,СтартОсобиста!$B:$M,11,FALSE)</f>
        <v>#N/A</v>
      </c>
    </row>
    <row r="196" spans="1:32" ht="15" hidden="1" customHeight="1" x14ac:dyDescent="0.25">
      <c r="A196" s="156">
        <v>186</v>
      </c>
      <c r="B196" s="48">
        <v>332</v>
      </c>
      <c r="C196" s="46" t="e">
        <f>VLOOKUP($B196,мандатка!$B:$I,2,FALSE)</f>
        <v>#N/A</v>
      </c>
      <c r="D196" s="157" t="e">
        <f>VLOOKUP($B196,мандатка!$B:$I,3,FALSE)</f>
        <v>#N/A</v>
      </c>
      <c r="E196" s="158" t="e">
        <f>VLOOKUP($B196,мандатка!$B:$I,5,FALSE)</f>
        <v>#N/A</v>
      </c>
      <c r="F196" s="48" t="e">
        <f>VLOOKUP($B196,мандатка!$B:$I,6,FALSE)</f>
        <v>#N/A</v>
      </c>
      <c r="G196" s="46" t="e">
        <f>VLOOKUP($B196,мандатка!$B:$I,7,FALSE)</f>
        <v>#N/A</v>
      </c>
      <c r="H196" s="47" t="e">
        <f>VLOOKUP($B196,мандатка!$B:$I,8,FALSE)</f>
        <v>#N/A</v>
      </c>
      <c r="I196" s="159"/>
      <c r="J196" s="165"/>
      <c r="K196" s="165"/>
      <c r="L196" s="165"/>
      <c r="M196" s="165"/>
      <c r="N196" s="165"/>
      <c r="O196" s="165"/>
      <c r="P196" s="165"/>
      <c r="Q196" s="165"/>
      <c r="R196" s="165"/>
      <c r="S196" s="308"/>
      <c r="T196" s="308"/>
      <c r="U196" s="308"/>
      <c r="V196" s="409">
        <f t="shared" si="14"/>
        <v>0</v>
      </c>
      <c r="W196" s="160"/>
      <c r="X196" s="451">
        <v>0</v>
      </c>
      <c r="Y196" s="161"/>
      <c r="Z196" s="450">
        <f t="shared" si="15"/>
        <v>0</v>
      </c>
      <c r="AA196" s="162">
        <f t="shared" si="16"/>
        <v>0</v>
      </c>
      <c r="AB196" s="159">
        <v>186</v>
      </c>
      <c r="AC196" s="163" t="str">
        <f t="shared" si="17"/>
        <v>КМСУ</v>
      </c>
      <c r="AE196" s="164" t="e">
        <f t="shared" si="18"/>
        <v>#N/A</v>
      </c>
      <c r="AF196" s="62" t="e">
        <f>VLOOKUP($B196,СтартОсобиста!$B:$M,11,FALSE)</f>
        <v>#N/A</v>
      </c>
    </row>
    <row r="197" spans="1:32" ht="15" hidden="1" customHeight="1" x14ac:dyDescent="0.25">
      <c r="A197" s="156">
        <v>187</v>
      </c>
      <c r="B197" s="48">
        <v>333</v>
      </c>
      <c r="C197" s="46" t="e">
        <f>VLOOKUP($B197,мандатка!$B:$I,2,FALSE)</f>
        <v>#N/A</v>
      </c>
      <c r="D197" s="157" t="e">
        <f>VLOOKUP($B197,мандатка!$B:$I,3,FALSE)</f>
        <v>#N/A</v>
      </c>
      <c r="E197" s="158" t="e">
        <f>VLOOKUP($B197,мандатка!$B:$I,5,FALSE)</f>
        <v>#N/A</v>
      </c>
      <c r="F197" s="48" t="e">
        <f>VLOOKUP($B197,мандатка!$B:$I,6,FALSE)</f>
        <v>#N/A</v>
      </c>
      <c r="G197" s="46" t="e">
        <f>VLOOKUP($B197,мандатка!$B:$I,7,FALSE)</f>
        <v>#N/A</v>
      </c>
      <c r="H197" s="47" t="e">
        <f>VLOOKUP($B197,мандатка!$B:$I,8,FALSE)</f>
        <v>#N/A</v>
      </c>
      <c r="I197" s="159"/>
      <c r="J197" s="165"/>
      <c r="K197" s="165"/>
      <c r="L197" s="165"/>
      <c r="M197" s="165"/>
      <c r="N197" s="165"/>
      <c r="O197" s="165"/>
      <c r="P197" s="165"/>
      <c r="Q197" s="165"/>
      <c r="R197" s="165"/>
      <c r="S197" s="308"/>
      <c r="T197" s="308"/>
      <c r="U197" s="308"/>
      <c r="V197" s="409">
        <f t="shared" si="14"/>
        <v>0</v>
      </c>
      <c r="W197" s="160"/>
      <c r="X197" s="451">
        <v>0</v>
      </c>
      <c r="Y197" s="161"/>
      <c r="Z197" s="450">
        <f t="shared" si="15"/>
        <v>0</v>
      </c>
      <c r="AA197" s="162">
        <f t="shared" si="16"/>
        <v>0</v>
      </c>
      <c r="AB197" s="159">
        <v>187</v>
      </c>
      <c r="AC197" s="163" t="str">
        <f t="shared" si="17"/>
        <v>КМСУ</v>
      </c>
      <c r="AE197" s="164" t="e">
        <f t="shared" si="18"/>
        <v>#N/A</v>
      </c>
      <c r="AF197" s="62" t="e">
        <f>VLOOKUP($B197,СтартОсобиста!$B:$M,11,FALSE)</f>
        <v>#N/A</v>
      </c>
    </row>
    <row r="198" spans="1:32" ht="15" hidden="1" customHeight="1" x14ac:dyDescent="0.25">
      <c r="A198" s="156">
        <v>188</v>
      </c>
      <c r="B198" s="48">
        <v>334</v>
      </c>
      <c r="C198" s="46" t="e">
        <f>VLOOKUP($B198,мандатка!$B:$I,2,FALSE)</f>
        <v>#N/A</v>
      </c>
      <c r="D198" s="157" t="e">
        <f>VLOOKUP($B198,мандатка!$B:$I,3,FALSE)</f>
        <v>#N/A</v>
      </c>
      <c r="E198" s="158" t="e">
        <f>VLOOKUP($B198,мандатка!$B:$I,5,FALSE)</f>
        <v>#N/A</v>
      </c>
      <c r="F198" s="48" t="e">
        <f>VLOOKUP($B198,мандатка!$B:$I,6,FALSE)</f>
        <v>#N/A</v>
      </c>
      <c r="G198" s="46" t="e">
        <f>VLOOKUP($B198,мандатка!$B:$I,7,FALSE)</f>
        <v>#N/A</v>
      </c>
      <c r="H198" s="47" t="e">
        <f>VLOOKUP($B198,мандатка!$B:$I,8,FALSE)</f>
        <v>#N/A</v>
      </c>
      <c r="I198" s="159"/>
      <c r="J198" s="165"/>
      <c r="K198" s="165"/>
      <c r="L198" s="165"/>
      <c r="M198" s="165"/>
      <c r="N198" s="165"/>
      <c r="O198" s="165"/>
      <c r="P198" s="165"/>
      <c r="Q198" s="165"/>
      <c r="R198" s="165"/>
      <c r="S198" s="308"/>
      <c r="T198" s="308"/>
      <c r="U198" s="308"/>
      <c r="V198" s="409">
        <f t="shared" si="14"/>
        <v>0</v>
      </c>
      <c r="W198" s="160"/>
      <c r="X198" s="451">
        <v>0</v>
      </c>
      <c r="Y198" s="161"/>
      <c r="Z198" s="450">
        <f t="shared" si="15"/>
        <v>0</v>
      </c>
      <c r="AA198" s="162">
        <f t="shared" si="16"/>
        <v>0</v>
      </c>
      <c r="AB198" s="159">
        <v>188</v>
      </c>
      <c r="AC198" s="163" t="str">
        <f t="shared" si="17"/>
        <v>КМСУ</v>
      </c>
      <c r="AE198" s="164" t="e">
        <f t="shared" si="18"/>
        <v>#N/A</v>
      </c>
      <c r="AF198" s="62" t="e">
        <f>VLOOKUP($B198,СтартОсобиста!$B:$M,11,FALSE)</f>
        <v>#N/A</v>
      </c>
    </row>
    <row r="199" spans="1:32" ht="15" hidden="1" customHeight="1" x14ac:dyDescent="0.25">
      <c r="A199" s="156">
        <v>189</v>
      </c>
      <c r="B199" s="48">
        <v>335</v>
      </c>
      <c r="C199" s="46" t="e">
        <f>VLOOKUP($B199,мандатка!$B:$I,2,FALSE)</f>
        <v>#N/A</v>
      </c>
      <c r="D199" s="157" t="e">
        <f>VLOOKUP($B199,мандатка!$B:$I,3,FALSE)</f>
        <v>#N/A</v>
      </c>
      <c r="E199" s="158" t="e">
        <f>VLOOKUP($B199,мандатка!$B:$I,5,FALSE)</f>
        <v>#N/A</v>
      </c>
      <c r="F199" s="48" t="e">
        <f>VLOOKUP($B199,мандатка!$B:$I,6,FALSE)</f>
        <v>#N/A</v>
      </c>
      <c r="G199" s="46" t="e">
        <f>VLOOKUP($B199,мандатка!$B:$I,7,FALSE)</f>
        <v>#N/A</v>
      </c>
      <c r="H199" s="47" t="e">
        <f>VLOOKUP($B199,мандатка!$B:$I,8,FALSE)</f>
        <v>#N/A</v>
      </c>
      <c r="I199" s="159"/>
      <c r="J199" s="165"/>
      <c r="K199" s="165"/>
      <c r="L199" s="165"/>
      <c r="M199" s="165"/>
      <c r="N199" s="165"/>
      <c r="O199" s="165"/>
      <c r="P199" s="165"/>
      <c r="Q199" s="165"/>
      <c r="R199" s="165"/>
      <c r="S199" s="308"/>
      <c r="T199" s="308"/>
      <c r="U199" s="308"/>
      <c r="V199" s="409">
        <f t="shared" si="14"/>
        <v>0</v>
      </c>
      <c r="W199" s="160"/>
      <c r="X199" s="451">
        <v>0</v>
      </c>
      <c r="Y199" s="161"/>
      <c r="Z199" s="450">
        <f t="shared" si="15"/>
        <v>0</v>
      </c>
      <c r="AA199" s="162">
        <f t="shared" si="16"/>
        <v>0</v>
      </c>
      <c r="AB199" s="159">
        <v>189</v>
      </c>
      <c r="AC199" s="163" t="str">
        <f t="shared" si="17"/>
        <v>КМСУ</v>
      </c>
      <c r="AE199" s="164" t="e">
        <f t="shared" si="18"/>
        <v>#N/A</v>
      </c>
      <c r="AF199" s="62" t="e">
        <f>VLOOKUP($B199,СтартОсобиста!$B:$M,11,FALSE)</f>
        <v>#N/A</v>
      </c>
    </row>
    <row r="200" spans="1:32" ht="15" hidden="1" customHeight="1" x14ac:dyDescent="0.25">
      <c r="A200" s="156">
        <v>190</v>
      </c>
      <c r="B200" s="48">
        <v>336</v>
      </c>
      <c r="C200" s="46" t="e">
        <f>VLOOKUP($B200,мандатка!$B:$I,2,FALSE)</f>
        <v>#N/A</v>
      </c>
      <c r="D200" s="157" t="e">
        <f>VLOOKUP($B200,мандатка!$B:$I,3,FALSE)</f>
        <v>#N/A</v>
      </c>
      <c r="E200" s="158" t="e">
        <f>VLOOKUP($B200,мандатка!$B:$I,5,FALSE)</f>
        <v>#N/A</v>
      </c>
      <c r="F200" s="48" t="e">
        <f>VLOOKUP($B200,мандатка!$B:$I,6,FALSE)</f>
        <v>#N/A</v>
      </c>
      <c r="G200" s="46" t="e">
        <f>VLOOKUP($B200,мандатка!$B:$I,7,FALSE)</f>
        <v>#N/A</v>
      </c>
      <c r="H200" s="47" t="e">
        <f>VLOOKUP($B200,мандатка!$B:$I,8,FALSE)</f>
        <v>#N/A</v>
      </c>
      <c r="I200" s="159"/>
      <c r="J200" s="165"/>
      <c r="K200" s="165"/>
      <c r="L200" s="165"/>
      <c r="M200" s="165"/>
      <c r="N200" s="165"/>
      <c r="O200" s="165"/>
      <c r="P200" s="165"/>
      <c r="Q200" s="165"/>
      <c r="R200" s="165"/>
      <c r="S200" s="308"/>
      <c r="T200" s="308"/>
      <c r="U200" s="308"/>
      <c r="V200" s="409">
        <f t="shared" si="14"/>
        <v>0</v>
      </c>
      <c r="W200" s="160"/>
      <c r="X200" s="451">
        <v>0</v>
      </c>
      <c r="Y200" s="161"/>
      <c r="Z200" s="450">
        <f t="shared" si="15"/>
        <v>0</v>
      </c>
      <c r="AA200" s="162">
        <f t="shared" si="16"/>
        <v>0</v>
      </c>
      <c r="AB200" s="159">
        <v>190</v>
      </c>
      <c r="AC200" s="163" t="str">
        <f t="shared" si="17"/>
        <v>КМСУ</v>
      </c>
      <c r="AE200" s="164" t="e">
        <f t="shared" si="18"/>
        <v>#N/A</v>
      </c>
      <c r="AF200" s="62" t="e">
        <f>VLOOKUP($B200,СтартОсобиста!$B:$M,11,FALSE)</f>
        <v>#N/A</v>
      </c>
    </row>
    <row r="201" spans="1:32" ht="15" hidden="1" customHeight="1" x14ac:dyDescent="0.25">
      <c r="A201" s="156">
        <v>191</v>
      </c>
      <c r="B201" s="48">
        <v>337</v>
      </c>
      <c r="C201" s="46" t="e">
        <f>VLOOKUP($B201,мандатка!$B:$I,2,FALSE)</f>
        <v>#N/A</v>
      </c>
      <c r="D201" s="157" t="e">
        <f>VLOOKUP($B201,мандатка!$B:$I,3,FALSE)</f>
        <v>#N/A</v>
      </c>
      <c r="E201" s="158" t="e">
        <f>VLOOKUP($B201,мандатка!$B:$I,5,FALSE)</f>
        <v>#N/A</v>
      </c>
      <c r="F201" s="48" t="e">
        <f>VLOOKUP($B201,мандатка!$B:$I,6,FALSE)</f>
        <v>#N/A</v>
      </c>
      <c r="G201" s="46" t="e">
        <f>VLOOKUP($B201,мандатка!$B:$I,7,FALSE)</f>
        <v>#N/A</v>
      </c>
      <c r="H201" s="47" t="e">
        <f>VLOOKUP($B201,мандатка!$B:$I,8,FALSE)</f>
        <v>#N/A</v>
      </c>
      <c r="I201" s="159"/>
      <c r="J201" s="165"/>
      <c r="K201" s="165"/>
      <c r="L201" s="165"/>
      <c r="M201" s="165"/>
      <c r="N201" s="165"/>
      <c r="O201" s="165"/>
      <c r="P201" s="165"/>
      <c r="Q201" s="165"/>
      <c r="R201" s="165"/>
      <c r="S201" s="308"/>
      <c r="T201" s="308"/>
      <c r="U201" s="308"/>
      <c r="V201" s="409">
        <f t="shared" si="14"/>
        <v>0</v>
      </c>
      <c r="W201" s="160"/>
      <c r="X201" s="451">
        <v>0</v>
      </c>
      <c r="Y201" s="161"/>
      <c r="Z201" s="450">
        <f t="shared" si="15"/>
        <v>0</v>
      </c>
      <c r="AA201" s="162">
        <f t="shared" si="16"/>
        <v>0</v>
      </c>
      <c r="AB201" s="159">
        <v>191</v>
      </c>
      <c r="AC201" s="163" t="str">
        <f t="shared" si="17"/>
        <v>КМСУ</v>
      </c>
      <c r="AE201" s="164" t="e">
        <f t="shared" si="18"/>
        <v>#N/A</v>
      </c>
      <c r="AF201" s="62" t="e">
        <f>VLOOKUP($B201,СтартОсобиста!$B:$M,11,FALSE)</f>
        <v>#N/A</v>
      </c>
    </row>
    <row r="202" spans="1:32" ht="15" hidden="1" customHeight="1" x14ac:dyDescent="0.25">
      <c r="A202" s="156">
        <v>192</v>
      </c>
      <c r="B202" s="48">
        <v>338</v>
      </c>
      <c r="C202" s="46" t="e">
        <f>VLOOKUP($B202,мандатка!$B:$I,2,FALSE)</f>
        <v>#N/A</v>
      </c>
      <c r="D202" s="157" t="e">
        <f>VLOOKUP($B202,мандатка!$B:$I,3,FALSE)</f>
        <v>#N/A</v>
      </c>
      <c r="E202" s="158" t="e">
        <f>VLOOKUP($B202,мандатка!$B:$I,5,FALSE)</f>
        <v>#N/A</v>
      </c>
      <c r="F202" s="48" t="e">
        <f>VLOOKUP($B202,мандатка!$B:$I,6,FALSE)</f>
        <v>#N/A</v>
      </c>
      <c r="G202" s="46" t="e">
        <f>VLOOKUP($B202,мандатка!$B:$I,7,FALSE)</f>
        <v>#N/A</v>
      </c>
      <c r="H202" s="47" t="e">
        <f>VLOOKUP($B202,мандатка!$B:$I,8,FALSE)</f>
        <v>#N/A</v>
      </c>
      <c r="I202" s="159"/>
      <c r="J202" s="165"/>
      <c r="K202" s="165"/>
      <c r="L202" s="165"/>
      <c r="M202" s="165"/>
      <c r="N202" s="165"/>
      <c r="O202" s="165"/>
      <c r="P202" s="165"/>
      <c r="Q202" s="165"/>
      <c r="R202" s="165"/>
      <c r="S202" s="308"/>
      <c r="T202" s="308"/>
      <c r="U202" s="308"/>
      <c r="V202" s="409">
        <f t="shared" si="14"/>
        <v>0</v>
      </c>
      <c r="W202" s="160"/>
      <c r="X202" s="451">
        <v>0</v>
      </c>
      <c r="Y202" s="161"/>
      <c r="Z202" s="450">
        <f t="shared" si="15"/>
        <v>0</v>
      </c>
      <c r="AA202" s="162">
        <f t="shared" si="16"/>
        <v>0</v>
      </c>
      <c r="AB202" s="159">
        <v>192</v>
      </c>
      <c r="AC202" s="163" t="str">
        <f t="shared" si="17"/>
        <v>КМСУ</v>
      </c>
      <c r="AE202" s="164" t="e">
        <f t="shared" si="18"/>
        <v>#N/A</v>
      </c>
      <c r="AF202" s="62" t="e">
        <f>VLOOKUP($B202,СтартОсобиста!$B:$M,11,FALSE)</f>
        <v>#N/A</v>
      </c>
    </row>
    <row r="203" spans="1:32" ht="15" hidden="1" customHeight="1" x14ac:dyDescent="0.25">
      <c r="A203" s="156">
        <v>193</v>
      </c>
      <c r="B203" s="48">
        <v>341</v>
      </c>
      <c r="C203" s="46" t="e">
        <f>VLOOKUP($B203,мандатка!$B:$I,2,FALSE)</f>
        <v>#N/A</v>
      </c>
      <c r="D203" s="157" t="e">
        <f>VLOOKUP($B203,мандатка!$B:$I,3,FALSE)</f>
        <v>#N/A</v>
      </c>
      <c r="E203" s="158" t="e">
        <f>VLOOKUP($B203,мандатка!$B:$I,5,FALSE)</f>
        <v>#N/A</v>
      </c>
      <c r="F203" s="48" t="e">
        <f>VLOOKUP($B203,мандатка!$B:$I,6,FALSE)</f>
        <v>#N/A</v>
      </c>
      <c r="G203" s="46" t="e">
        <f>VLOOKUP($B203,мандатка!$B:$I,7,FALSE)</f>
        <v>#N/A</v>
      </c>
      <c r="H203" s="47" t="e">
        <f>VLOOKUP($B203,мандатка!$B:$I,8,FALSE)</f>
        <v>#N/A</v>
      </c>
      <c r="I203" s="159"/>
      <c r="J203" s="165"/>
      <c r="K203" s="165"/>
      <c r="L203" s="165"/>
      <c r="M203" s="165"/>
      <c r="N203" s="165"/>
      <c r="O203" s="165"/>
      <c r="P203" s="165"/>
      <c r="Q203" s="165"/>
      <c r="R203" s="165"/>
      <c r="S203" s="308"/>
      <c r="T203" s="308"/>
      <c r="U203" s="308"/>
      <c r="V203" s="409">
        <f t="shared" ref="V203:V258" si="19">SUM(I203:R203)-T203</f>
        <v>0</v>
      </c>
      <c r="W203" s="160"/>
      <c r="X203" s="451">
        <v>0</v>
      </c>
      <c r="Y203" s="161"/>
      <c r="Z203" s="450">
        <f t="shared" ref="Z203:Z258" si="20">SUM(I203:R203)-T203</f>
        <v>0</v>
      </c>
      <c r="AA203" s="162">
        <f t="shared" ref="AA203:AA258" si="21">Z203/$AE$8</f>
        <v>0</v>
      </c>
      <c r="AB203" s="159">
        <v>193</v>
      </c>
      <c r="AC203" s="163" t="str">
        <f t="shared" ref="AC203:AC258" si="22">IF($I$260&gt;=$AA203,"КМСУ",IF($I$261&gt;=$AA203,"I",IF($I$262&gt;=$AA203,"II",IF($I$263&gt;=$AA203,"III",IF($I$264&gt;=$AA203,"I юн",IF($I$265&gt;=$AA203,"II юн","III юн"))))))</f>
        <v>КМСУ</v>
      </c>
      <c r="AE203" s="164" t="e">
        <f t="shared" si="18"/>
        <v>#N/A</v>
      </c>
      <c r="AF203" s="62" t="e">
        <f>VLOOKUP($B203,СтартОсобиста!$B:$M,11,FALSE)</f>
        <v>#N/A</v>
      </c>
    </row>
    <row r="204" spans="1:32" ht="15" hidden="1" customHeight="1" x14ac:dyDescent="0.25">
      <c r="A204" s="156">
        <v>194</v>
      </c>
      <c r="B204" s="48">
        <v>342</v>
      </c>
      <c r="C204" s="46" t="e">
        <f>VLOOKUP($B204,мандатка!$B:$I,2,FALSE)</f>
        <v>#N/A</v>
      </c>
      <c r="D204" s="157" t="e">
        <f>VLOOKUP($B204,мандатка!$B:$I,3,FALSE)</f>
        <v>#N/A</v>
      </c>
      <c r="E204" s="158" t="e">
        <f>VLOOKUP($B204,мандатка!$B:$I,5,FALSE)</f>
        <v>#N/A</v>
      </c>
      <c r="F204" s="48" t="e">
        <f>VLOOKUP($B204,мандатка!$B:$I,6,FALSE)</f>
        <v>#N/A</v>
      </c>
      <c r="G204" s="46" t="e">
        <f>VLOOKUP($B204,мандатка!$B:$I,7,FALSE)</f>
        <v>#N/A</v>
      </c>
      <c r="H204" s="47" t="e">
        <f>VLOOKUP($B204,мандатка!$B:$I,8,FALSE)</f>
        <v>#N/A</v>
      </c>
      <c r="I204" s="159"/>
      <c r="J204" s="165"/>
      <c r="K204" s="165"/>
      <c r="L204" s="165"/>
      <c r="M204" s="165"/>
      <c r="N204" s="165"/>
      <c r="O204" s="165"/>
      <c r="P204" s="165"/>
      <c r="Q204" s="165"/>
      <c r="R204" s="165"/>
      <c r="S204" s="308"/>
      <c r="T204" s="308"/>
      <c r="U204" s="308"/>
      <c r="V204" s="409">
        <f t="shared" si="19"/>
        <v>0</v>
      </c>
      <c r="W204" s="160"/>
      <c r="X204" s="451">
        <v>0</v>
      </c>
      <c r="Y204" s="161"/>
      <c r="Z204" s="450">
        <f t="shared" si="20"/>
        <v>0</v>
      </c>
      <c r="AA204" s="162">
        <f t="shared" si="21"/>
        <v>0</v>
      </c>
      <c r="AB204" s="159">
        <v>194</v>
      </c>
      <c r="AC204" s="163" t="str">
        <f t="shared" si="22"/>
        <v>КМСУ</v>
      </c>
      <c r="AE204" s="164" t="e">
        <f t="shared" ref="AE204:AE258" si="23">IF($F204="МС",100,IF($F204="КМС",30,IF($F204="І",10,IF($F204="ІІ",3,IF($F204="ІІІ",1,IF($F204="І юн",1,IF($F204="ІІ юн",0.3,IF($F204="ІІІ юн",0.1,0))))))))</f>
        <v>#N/A</v>
      </c>
      <c r="AF204" s="62" t="e">
        <f>VLOOKUP($B204,СтартОсобиста!$B:$M,11,FALSE)</f>
        <v>#N/A</v>
      </c>
    </row>
    <row r="205" spans="1:32" ht="15" hidden="1" customHeight="1" x14ac:dyDescent="0.25">
      <c r="A205" s="156">
        <v>195</v>
      </c>
      <c r="B205" s="48">
        <v>343</v>
      </c>
      <c r="C205" s="46" t="e">
        <f>VLOOKUP($B205,мандатка!$B:$I,2,FALSE)</f>
        <v>#N/A</v>
      </c>
      <c r="D205" s="157" t="e">
        <f>VLOOKUP($B205,мандатка!$B:$I,3,FALSE)</f>
        <v>#N/A</v>
      </c>
      <c r="E205" s="158" t="e">
        <f>VLOOKUP($B205,мандатка!$B:$I,5,FALSE)</f>
        <v>#N/A</v>
      </c>
      <c r="F205" s="48" t="e">
        <f>VLOOKUP($B205,мандатка!$B:$I,6,FALSE)</f>
        <v>#N/A</v>
      </c>
      <c r="G205" s="46" t="e">
        <f>VLOOKUP($B205,мандатка!$B:$I,7,FALSE)</f>
        <v>#N/A</v>
      </c>
      <c r="H205" s="47" t="e">
        <f>VLOOKUP($B205,мандатка!$B:$I,8,FALSE)</f>
        <v>#N/A</v>
      </c>
      <c r="I205" s="159"/>
      <c r="J205" s="165"/>
      <c r="K205" s="165"/>
      <c r="L205" s="165"/>
      <c r="M205" s="165"/>
      <c r="N205" s="165"/>
      <c r="O205" s="165"/>
      <c r="P205" s="165"/>
      <c r="Q205" s="165"/>
      <c r="R205" s="165"/>
      <c r="S205" s="308"/>
      <c r="T205" s="308"/>
      <c r="U205" s="308"/>
      <c r="V205" s="409">
        <f t="shared" si="19"/>
        <v>0</v>
      </c>
      <c r="W205" s="160"/>
      <c r="X205" s="451">
        <v>0</v>
      </c>
      <c r="Y205" s="161"/>
      <c r="Z205" s="450">
        <f t="shared" si="20"/>
        <v>0</v>
      </c>
      <c r="AA205" s="162">
        <f t="shared" si="21"/>
        <v>0</v>
      </c>
      <c r="AB205" s="159">
        <v>195</v>
      </c>
      <c r="AC205" s="163" t="str">
        <f t="shared" si="22"/>
        <v>КМСУ</v>
      </c>
      <c r="AE205" s="164" t="e">
        <f t="shared" si="23"/>
        <v>#N/A</v>
      </c>
      <c r="AF205" s="62" t="e">
        <f>VLOOKUP($B205,СтартОсобиста!$B:$M,11,FALSE)</f>
        <v>#N/A</v>
      </c>
    </row>
    <row r="206" spans="1:32" ht="15" hidden="1" customHeight="1" x14ac:dyDescent="0.25">
      <c r="A206" s="156">
        <v>196</v>
      </c>
      <c r="B206" s="48">
        <v>344</v>
      </c>
      <c r="C206" s="46" t="e">
        <f>VLOOKUP($B206,мандатка!$B:$I,2,FALSE)</f>
        <v>#N/A</v>
      </c>
      <c r="D206" s="157" t="e">
        <f>VLOOKUP($B206,мандатка!$B:$I,3,FALSE)</f>
        <v>#N/A</v>
      </c>
      <c r="E206" s="158" t="e">
        <f>VLOOKUP($B206,мандатка!$B:$I,5,FALSE)</f>
        <v>#N/A</v>
      </c>
      <c r="F206" s="48" t="e">
        <f>VLOOKUP($B206,мандатка!$B:$I,6,FALSE)</f>
        <v>#N/A</v>
      </c>
      <c r="G206" s="46" t="e">
        <f>VLOOKUP($B206,мандатка!$B:$I,7,FALSE)</f>
        <v>#N/A</v>
      </c>
      <c r="H206" s="47" t="e">
        <f>VLOOKUP($B206,мандатка!$B:$I,8,FALSE)</f>
        <v>#N/A</v>
      </c>
      <c r="I206" s="159"/>
      <c r="J206" s="165"/>
      <c r="K206" s="165"/>
      <c r="L206" s="165"/>
      <c r="M206" s="165"/>
      <c r="N206" s="165"/>
      <c r="O206" s="165"/>
      <c r="P206" s="165"/>
      <c r="Q206" s="165"/>
      <c r="R206" s="165"/>
      <c r="S206" s="308"/>
      <c r="T206" s="308"/>
      <c r="U206" s="308"/>
      <c r="V206" s="409">
        <f t="shared" si="19"/>
        <v>0</v>
      </c>
      <c r="W206" s="160"/>
      <c r="X206" s="451">
        <v>0</v>
      </c>
      <c r="Y206" s="161"/>
      <c r="Z206" s="450">
        <f t="shared" si="20"/>
        <v>0</v>
      </c>
      <c r="AA206" s="162">
        <f t="shared" si="21"/>
        <v>0</v>
      </c>
      <c r="AB206" s="159">
        <v>196</v>
      </c>
      <c r="AC206" s="163" t="str">
        <f t="shared" si="22"/>
        <v>КМСУ</v>
      </c>
      <c r="AE206" s="164" t="e">
        <f t="shared" si="23"/>
        <v>#N/A</v>
      </c>
      <c r="AF206" s="62" t="e">
        <f>VLOOKUP($B206,СтартОсобиста!$B:$M,11,FALSE)</f>
        <v>#N/A</v>
      </c>
    </row>
    <row r="207" spans="1:32" ht="15" hidden="1" customHeight="1" x14ac:dyDescent="0.25">
      <c r="A207" s="156">
        <v>197</v>
      </c>
      <c r="B207" s="48">
        <v>345</v>
      </c>
      <c r="C207" s="46" t="e">
        <f>VLOOKUP($B207,мандатка!$B:$I,2,FALSE)</f>
        <v>#N/A</v>
      </c>
      <c r="D207" s="157" t="e">
        <f>VLOOKUP($B207,мандатка!$B:$I,3,FALSE)</f>
        <v>#N/A</v>
      </c>
      <c r="E207" s="158" t="e">
        <f>VLOOKUP($B207,мандатка!$B:$I,5,FALSE)</f>
        <v>#N/A</v>
      </c>
      <c r="F207" s="48" t="e">
        <f>VLOOKUP($B207,мандатка!$B:$I,6,FALSE)</f>
        <v>#N/A</v>
      </c>
      <c r="G207" s="46" t="e">
        <f>VLOOKUP($B207,мандатка!$B:$I,7,FALSE)</f>
        <v>#N/A</v>
      </c>
      <c r="H207" s="47" t="e">
        <f>VLOOKUP($B207,мандатка!$B:$I,8,FALSE)</f>
        <v>#N/A</v>
      </c>
      <c r="I207" s="159"/>
      <c r="J207" s="165"/>
      <c r="K207" s="165"/>
      <c r="L207" s="165"/>
      <c r="M207" s="165"/>
      <c r="N207" s="165"/>
      <c r="O207" s="165"/>
      <c r="P207" s="165"/>
      <c r="Q207" s="165"/>
      <c r="R207" s="165"/>
      <c r="S207" s="308"/>
      <c r="T207" s="308"/>
      <c r="U207" s="308"/>
      <c r="V207" s="409">
        <f t="shared" si="19"/>
        <v>0</v>
      </c>
      <c r="W207" s="160"/>
      <c r="X207" s="451">
        <v>0</v>
      </c>
      <c r="Y207" s="161"/>
      <c r="Z207" s="450">
        <f t="shared" si="20"/>
        <v>0</v>
      </c>
      <c r="AA207" s="162">
        <f t="shared" si="21"/>
        <v>0</v>
      </c>
      <c r="AB207" s="159">
        <v>197</v>
      </c>
      <c r="AC207" s="163" t="str">
        <f t="shared" si="22"/>
        <v>КМСУ</v>
      </c>
      <c r="AE207" s="164" t="e">
        <f t="shared" si="23"/>
        <v>#N/A</v>
      </c>
      <c r="AF207" s="62" t="e">
        <f>VLOOKUP($B207,СтартОсобиста!$B:$M,11,FALSE)</f>
        <v>#N/A</v>
      </c>
    </row>
    <row r="208" spans="1:32" ht="15" hidden="1" customHeight="1" x14ac:dyDescent="0.25">
      <c r="A208" s="156">
        <v>198</v>
      </c>
      <c r="B208" s="48">
        <v>346</v>
      </c>
      <c r="C208" s="46" t="e">
        <f>VLOOKUP($B208,мандатка!$B:$I,2,FALSE)</f>
        <v>#N/A</v>
      </c>
      <c r="D208" s="157" t="e">
        <f>VLOOKUP($B208,мандатка!$B:$I,3,FALSE)</f>
        <v>#N/A</v>
      </c>
      <c r="E208" s="158" t="e">
        <f>VLOOKUP($B208,мандатка!$B:$I,5,FALSE)</f>
        <v>#N/A</v>
      </c>
      <c r="F208" s="48" t="e">
        <f>VLOOKUP($B208,мандатка!$B:$I,6,FALSE)</f>
        <v>#N/A</v>
      </c>
      <c r="G208" s="46" t="e">
        <f>VLOOKUP($B208,мандатка!$B:$I,7,FALSE)</f>
        <v>#N/A</v>
      </c>
      <c r="H208" s="47" t="e">
        <f>VLOOKUP($B208,мандатка!$B:$I,8,FALSE)</f>
        <v>#N/A</v>
      </c>
      <c r="I208" s="159"/>
      <c r="J208" s="165"/>
      <c r="K208" s="165"/>
      <c r="L208" s="165"/>
      <c r="M208" s="165"/>
      <c r="N208" s="165"/>
      <c r="O208" s="165"/>
      <c r="P208" s="165"/>
      <c r="Q208" s="165"/>
      <c r="R208" s="165"/>
      <c r="S208" s="308"/>
      <c r="T208" s="308"/>
      <c r="U208" s="308"/>
      <c r="V208" s="409">
        <f t="shared" si="19"/>
        <v>0</v>
      </c>
      <c r="W208" s="160"/>
      <c r="X208" s="451">
        <v>0</v>
      </c>
      <c r="Y208" s="161"/>
      <c r="Z208" s="450">
        <f t="shared" si="20"/>
        <v>0</v>
      </c>
      <c r="AA208" s="162">
        <f t="shared" si="21"/>
        <v>0</v>
      </c>
      <c r="AB208" s="159">
        <v>198</v>
      </c>
      <c r="AC208" s="163" t="str">
        <f t="shared" si="22"/>
        <v>КМСУ</v>
      </c>
      <c r="AE208" s="164" t="e">
        <f t="shared" si="23"/>
        <v>#N/A</v>
      </c>
      <c r="AF208" s="62" t="e">
        <f>VLOOKUP($B208,СтартОсобиста!$B:$M,11,FALSE)</f>
        <v>#N/A</v>
      </c>
    </row>
    <row r="209" spans="1:32" ht="15" hidden="1" customHeight="1" x14ac:dyDescent="0.25">
      <c r="A209" s="156">
        <v>199</v>
      </c>
      <c r="B209" s="48">
        <v>347</v>
      </c>
      <c r="C209" s="46" t="e">
        <f>VLOOKUP($B209,мандатка!$B:$I,2,FALSE)</f>
        <v>#N/A</v>
      </c>
      <c r="D209" s="157" t="e">
        <f>VLOOKUP($B209,мандатка!$B:$I,3,FALSE)</f>
        <v>#N/A</v>
      </c>
      <c r="E209" s="158" t="e">
        <f>VLOOKUP($B209,мандатка!$B:$I,5,FALSE)</f>
        <v>#N/A</v>
      </c>
      <c r="F209" s="48" t="e">
        <f>VLOOKUP($B209,мандатка!$B:$I,6,FALSE)</f>
        <v>#N/A</v>
      </c>
      <c r="G209" s="46" t="e">
        <f>VLOOKUP($B209,мандатка!$B:$I,7,FALSE)</f>
        <v>#N/A</v>
      </c>
      <c r="H209" s="47" t="e">
        <f>VLOOKUP($B209,мандатка!$B:$I,8,FALSE)</f>
        <v>#N/A</v>
      </c>
      <c r="I209" s="159"/>
      <c r="J209" s="165"/>
      <c r="K209" s="165"/>
      <c r="L209" s="165"/>
      <c r="M209" s="165"/>
      <c r="N209" s="165"/>
      <c r="O209" s="165"/>
      <c r="P209" s="165"/>
      <c r="Q209" s="165"/>
      <c r="R209" s="165"/>
      <c r="S209" s="308"/>
      <c r="T209" s="308"/>
      <c r="U209" s="308"/>
      <c r="V209" s="409">
        <f t="shared" si="19"/>
        <v>0</v>
      </c>
      <c r="W209" s="160"/>
      <c r="X209" s="451">
        <v>0</v>
      </c>
      <c r="Y209" s="161"/>
      <c r="Z209" s="450">
        <f t="shared" si="20"/>
        <v>0</v>
      </c>
      <c r="AA209" s="162">
        <f t="shared" si="21"/>
        <v>0</v>
      </c>
      <c r="AB209" s="159">
        <v>199</v>
      </c>
      <c r="AC209" s="163" t="str">
        <f t="shared" si="22"/>
        <v>КМСУ</v>
      </c>
      <c r="AE209" s="164" t="e">
        <f t="shared" si="23"/>
        <v>#N/A</v>
      </c>
      <c r="AF209" s="62" t="e">
        <f>VLOOKUP($B209,СтартОсобиста!$B:$M,11,FALSE)</f>
        <v>#N/A</v>
      </c>
    </row>
    <row r="210" spans="1:32" ht="15" hidden="1" customHeight="1" x14ac:dyDescent="0.25">
      <c r="A210" s="156">
        <v>200</v>
      </c>
      <c r="B210" s="48">
        <v>348</v>
      </c>
      <c r="C210" s="46" t="e">
        <f>VLOOKUP($B210,мандатка!$B:$I,2,FALSE)</f>
        <v>#N/A</v>
      </c>
      <c r="D210" s="157" t="e">
        <f>VLOOKUP($B210,мандатка!$B:$I,3,FALSE)</f>
        <v>#N/A</v>
      </c>
      <c r="E210" s="158" t="e">
        <f>VLOOKUP($B210,мандатка!$B:$I,5,FALSE)</f>
        <v>#N/A</v>
      </c>
      <c r="F210" s="48" t="e">
        <f>VLOOKUP($B210,мандатка!$B:$I,6,FALSE)</f>
        <v>#N/A</v>
      </c>
      <c r="G210" s="46" t="e">
        <f>VLOOKUP($B210,мандатка!$B:$I,7,FALSE)</f>
        <v>#N/A</v>
      </c>
      <c r="H210" s="47" t="e">
        <f>VLOOKUP($B210,мандатка!$B:$I,8,FALSE)</f>
        <v>#N/A</v>
      </c>
      <c r="I210" s="159"/>
      <c r="J210" s="165"/>
      <c r="K210" s="165"/>
      <c r="L210" s="165"/>
      <c r="M210" s="165"/>
      <c r="N210" s="165"/>
      <c r="O210" s="165"/>
      <c r="P210" s="165"/>
      <c r="Q210" s="165"/>
      <c r="R210" s="165"/>
      <c r="S210" s="308"/>
      <c r="T210" s="308"/>
      <c r="U210" s="308"/>
      <c r="V210" s="409">
        <f t="shared" si="19"/>
        <v>0</v>
      </c>
      <c r="W210" s="160"/>
      <c r="X210" s="451">
        <v>0</v>
      </c>
      <c r="Y210" s="161"/>
      <c r="Z210" s="450">
        <f t="shared" si="20"/>
        <v>0</v>
      </c>
      <c r="AA210" s="162">
        <f t="shared" si="21"/>
        <v>0</v>
      </c>
      <c r="AB210" s="159">
        <v>200</v>
      </c>
      <c r="AC210" s="163" t="str">
        <f t="shared" si="22"/>
        <v>КМСУ</v>
      </c>
      <c r="AE210" s="164" t="e">
        <f t="shared" si="23"/>
        <v>#N/A</v>
      </c>
      <c r="AF210" s="62" t="e">
        <f>VLOOKUP($B210,СтартОсобиста!$B:$M,11,FALSE)</f>
        <v>#N/A</v>
      </c>
    </row>
    <row r="211" spans="1:32" ht="15" hidden="1" customHeight="1" x14ac:dyDescent="0.25">
      <c r="A211" s="156">
        <v>201</v>
      </c>
      <c r="B211" s="48">
        <v>351</v>
      </c>
      <c r="C211" s="46" t="e">
        <f>VLOOKUP($B211,мандатка!$B:$I,2,FALSE)</f>
        <v>#N/A</v>
      </c>
      <c r="D211" s="157" t="e">
        <f>VLOOKUP($B211,мандатка!$B:$I,3,FALSE)</f>
        <v>#N/A</v>
      </c>
      <c r="E211" s="158" t="e">
        <f>VLOOKUP($B211,мандатка!$B:$I,5,FALSE)</f>
        <v>#N/A</v>
      </c>
      <c r="F211" s="48" t="e">
        <f>VLOOKUP($B211,мандатка!$B:$I,6,FALSE)</f>
        <v>#N/A</v>
      </c>
      <c r="G211" s="46" t="e">
        <f>VLOOKUP($B211,мандатка!$B:$I,7,FALSE)</f>
        <v>#N/A</v>
      </c>
      <c r="H211" s="47" t="e">
        <f>VLOOKUP($B211,мандатка!$B:$I,8,FALSE)</f>
        <v>#N/A</v>
      </c>
      <c r="I211" s="159"/>
      <c r="J211" s="165"/>
      <c r="K211" s="165"/>
      <c r="L211" s="165"/>
      <c r="M211" s="165"/>
      <c r="N211" s="165"/>
      <c r="O211" s="165"/>
      <c r="P211" s="165"/>
      <c r="Q211" s="165"/>
      <c r="R211" s="165"/>
      <c r="S211" s="308"/>
      <c r="T211" s="308"/>
      <c r="U211" s="308"/>
      <c r="V211" s="409">
        <f t="shared" si="19"/>
        <v>0</v>
      </c>
      <c r="W211" s="160"/>
      <c r="X211" s="451">
        <v>0</v>
      </c>
      <c r="Y211" s="161"/>
      <c r="Z211" s="450">
        <f t="shared" si="20"/>
        <v>0</v>
      </c>
      <c r="AA211" s="162">
        <f t="shared" si="21"/>
        <v>0</v>
      </c>
      <c r="AB211" s="159">
        <v>201</v>
      </c>
      <c r="AC211" s="163" t="str">
        <f t="shared" si="22"/>
        <v>КМСУ</v>
      </c>
      <c r="AE211" s="164" t="e">
        <f t="shared" si="23"/>
        <v>#N/A</v>
      </c>
      <c r="AF211" s="62" t="e">
        <f>VLOOKUP($B211,СтартОсобиста!$B:$M,11,FALSE)</f>
        <v>#N/A</v>
      </c>
    </row>
    <row r="212" spans="1:32" ht="15" hidden="1" customHeight="1" x14ac:dyDescent="0.25">
      <c r="A212" s="156">
        <v>202</v>
      </c>
      <c r="B212" s="48">
        <v>352</v>
      </c>
      <c r="C212" s="46" t="e">
        <f>VLOOKUP($B212,мандатка!$B:$I,2,FALSE)</f>
        <v>#N/A</v>
      </c>
      <c r="D212" s="157" t="e">
        <f>VLOOKUP($B212,мандатка!$B:$I,3,FALSE)</f>
        <v>#N/A</v>
      </c>
      <c r="E212" s="158" t="e">
        <f>VLOOKUP($B212,мандатка!$B:$I,5,FALSE)</f>
        <v>#N/A</v>
      </c>
      <c r="F212" s="48" t="e">
        <f>VLOOKUP($B212,мандатка!$B:$I,6,FALSE)</f>
        <v>#N/A</v>
      </c>
      <c r="G212" s="46" t="e">
        <f>VLOOKUP($B212,мандатка!$B:$I,7,FALSE)</f>
        <v>#N/A</v>
      </c>
      <c r="H212" s="47" t="e">
        <f>VLOOKUP($B212,мандатка!$B:$I,8,FALSE)</f>
        <v>#N/A</v>
      </c>
      <c r="I212" s="159"/>
      <c r="J212" s="165"/>
      <c r="K212" s="165"/>
      <c r="L212" s="165"/>
      <c r="M212" s="165"/>
      <c r="N212" s="165"/>
      <c r="O212" s="165"/>
      <c r="P212" s="165"/>
      <c r="Q212" s="165"/>
      <c r="R212" s="165"/>
      <c r="S212" s="308"/>
      <c r="T212" s="308"/>
      <c r="U212" s="308"/>
      <c r="V212" s="409">
        <f t="shared" si="19"/>
        <v>0</v>
      </c>
      <c r="W212" s="160"/>
      <c r="X212" s="451">
        <v>0</v>
      </c>
      <c r="Y212" s="161"/>
      <c r="Z212" s="450">
        <f t="shared" si="20"/>
        <v>0</v>
      </c>
      <c r="AA212" s="162">
        <f t="shared" si="21"/>
        <v>0</v>
      </c>
      <c r="AB212" s="159">
        <v>202</v>
      </c>
      <c r="AC212" s="163" t="str">
        <f t="shared" si="22"/>
        <v>КМСУ</v>
      </c>
      <c r="AE212" s="164" t="e">
        <f t="shared" si="23"/>
        <v>#N/A</v>
      </c>
      <c r="AF212" s="62" t="e">
        <f>VLOOKUP($B212,СтартОсобиста!$B:$M,11,FALSE)</f>
        <v>#N/A</v>
      </c>
    </row>
    <row r="213" spans="1:32" ht="15" hidden="1" customHeight="1" x14ac:dyDescent="0.25">
      <c r="A213" s="156">
        <v>203</v>
      </c>
      <c r="B213" s="48">
        <v>353</v>
      </c>
      <c r="C213" s="46" t="e">
        <f>VLOOKUP($B213,мандатка!$B:$I,2,FALSE)</f>
        <v>#N/A</v>
      </c>
      <c r="D213" s="157" t="e">
        <f>VLOOKUP($B213,мандатка!$B:$I,3,FALSE)</f>
        <v>#N/A</v>
      </c>
      <c r="E213" s="158" t="e">
        <f>VLOOKUP($B213,мандатка!$B:$I,5,FALSE)</f>
        <v>#N/A</v>
      </c>
      <c r="F213" s="48" t="e">
        <f>VLOOKUP($B213,мандатка!$B:$I,6,FALSE)</f>
        <v>#N/A</v>
      </c>
      <c r="G213" s="46" t="e">
        <f>VLOOKUP($B213,мандатка!$B:$I,7,FALSE)</f>
        <v>#N/A</v>
      </c>
      <c r="H213" s="47" t="e">
        <f>VLOOKUP($B213,мандатка!$B:$I,8,FALSE)</f>
        <v>#N/A</v>
      </c>
      <c r="I213" s="159"/>
      <c r="J213" s="165"/>
      <c r="K213" s="165"/>
      <c r="L213" s="165"/>
      <c r="M213" s="165"/>
      <c r="N213" s="165"/>
      <c r="O213" s="165"/>
      <c r="P213" s="165"/>
      <c r="Q213" s="165"/>
      <c r="R213" s="165"/>
      <c r="S213" s="308"/>
      <c r="T213" s="308"/>
      <c r="U213" s="308"/>
      <c r="V213" s="409">
        <f t="shared" si="19"/>
        <v>0</v>
      </c>
      <c r="W213" s="160"/>
      <c r="X213" s="451">
        <v>0</v>
      </c>
      <c r="Y213" s="161"/>
      <c r="Z213" s="450">
        <f t="shared" si="20"/>
        <v>0</v>
      </c>
      <c r="AA213" s="162">
        <f t="shared" si="21"/>
        <v>0</v>
      </c>
      <c r="AB213" s="159">
        <v>203</v>
      </c>
      <c r="AC213" s="163" t="str">
        <f t="shared" si="22"/>
        <v>КМСУ</v>
      </c>
      <c r="AE213" s="164" t="e">
        <f t="shared" si="23"/>
        <v>#N/A</v>
      </c>
      <c r="AF213" s="62" t="e">
        <f>VLOOKUP($B213,СтартОсобиста!$B:$M,11,FALSE)</f>
        <v>#N/A</v>
      </c>
    </row>
    <row r="214" spans="1:32" ht="15" hidden="1" customHeight="1" x14ac:dyDescent="0.25">
      <c r="A214" s="156">
        <v>204</v>
      </c>
      <c r="B214" s="48">
        <v>354</v>
      </c>
      <c r="C214" s="46" t="e">
        <f>VLOOKUP($B214,мандатка!$B:$I,2,FALSE)</f>
        <v>#N/A</v>
      </c>
      <c r="D214" s="157" t="e">
        <f>VLOOKUP($B214,мандатка!$B:$I,3,FALSE)</f>
        <v>#N/A</v>
      </c>
      <c r="E214" s="158" t="e">
        <f>VLOOKUP($B214,мандатка!$B:$I,5,FALSE)</f>
        <v>#N/A</v>
      </c>
      <c r="F214" s="48" t="e">
        <f>VLOOKUP($B214,мандатка!$B:$I,6,FALSE)</f>
        <v>#N/A</v>
      </c>
      <c r="G214" s="46" t="e">
        <f>VLOOKUP($B214,мандатка!$B:$I,7,FALSE)</f>
        <v>#N/A</v>
      </c>
      <c r="H214" s="47" t="e">
        <f>VLOOKUP($B214,мандатка!$B:$I,8,FALSE)</f>
        <v>#N/A</v>
      </c>
      <c r="I214" s="159"/>
      <c r="J214" s="165"/>
      <c r="K214" s="165"/>
      <c r="L214" s="165"/>
      <c r="M214" s="165"/>
      <c r="N214" s="165"/>
      <c r="O214" s="165"/>
      <c r="P214" s="165"/>
      <c r="Q214" s="165"/>
      <c r="R214" s="165"/>
      <c r="S214" s="308"/>
      <c r="T214" s="308"/>
      <c r="U214" s="308"/>
      <c r="V214" s="409">
        <f t="shared" si="19"/>
        <v>0</v>
      </c>
      <c r="W214" s="160"/>
      <c r="X214" s="451">
        <v>0</v>
      </c>
      <c r="Y214" s="161"/>
      <c r="Z214" s="450">
        <f t="shared" si="20"/>
        <v>0</v>
      </c>
      <c r="AA214" s="162">
        <f t="shared" si="21"/>
        <v>0</v>
      </c>
      <c r="AB214" s="159">
        <v>204</v>
      </c>
      <c r="AC214" s="163" t="str">
        <f t="shared" si="22"/>
        <v>КМСУ</v>
      </c>
      <c r="AE214" s="164" t="e">
        <f t="shared" si="23"/>
        <v>#N/A</v>
      </c>
      <c r="AF214" s="62" t="e">
        <f>VLOOKUP($B214,СтартОсобиста!$B:$M,11,FALSE)</f>
        <v>#N/A</v>
      </c>
    </row>
    <row r="215" spans="1:32" ht="15" hidden="1" customHeight="1" x14ac:dyDescent="0.25">
      <c r="A215" s="156">
        <v>205</v>
      </c>
      <c r="B215" s="46">
        <v>355</v>
      </c>
      <c r="C215" s="46" t="e">
        <f>VLOOKUP($B215,мандатка!$B:$I,2,FALSE)</f>
        <v>#N/A</v>
      </c>
      <c r="D215" s="157" t="e">
        <f>VLOOKUP($B215,мандатка!$B:$I,3,FALSE)</f>
        <v>#N/A</v>
      </c>
      <c r="E215" s="158" t="e">
        <f>VLOOKUP($B215,мандатка!$B:$I,5,FALSE)</f>
        <v>#N/A</v>
      </c>
      <c r="F215" s="48" t="e">
        <f>VLOOKUP($B215,мандатка!$B:$I,6,FALSE)</f>
        <v>#N/A</v>
      </c>
      <c r="G215" s="46" t="e">
        <f>VLOOKUP($B215,мандатка!$B:$I,7,FALSE)</f>
        <v>#N/A</v>
      </c>
      <c r="H215" s="47" t="e">
        <f>VLOOKUP($B215,мандатка!$B:$I,8,FALSE)</f>
        <v>#N/A</v>
      </c>
      <c r="I215" s="159"/>
      <c r="J215" s="165"/>
      <c r="K215" s="165"/>
      <c r="L215" s="165"/>
      <c r="M215" s="165"/>
      <c r="N215" s="165"/>
      <c r="O215" s="165"/>
      <c r="P215" s="165"/>
      <c r="Q215" s="165"/>
      <c r="R215" s="165"/>
      <c r="S215" s="308"/>
      <c r="T215" s="308"/>
      <c r="U215" s="308"/>
      <c r="V215" s="409">
        <f t="shared" si="19"/>
        <v>0</v>
      </c>
      <c r="W215" s="160"/>
      <c r="X215" s="451">
        <v>0</v>
      </c>
      <c r="Y215" s="161"/>
      <c r="Z215" s="450">
        <f t="shared" si="20"/>
        <v>0</v>
      </c>
      <c r="AA215" s="162">
        <f t="shared" si="21"/>
        <v>0</v>
      </c>
      <c r="AB215" s="159">
        <v>205</v>
      </c>
      <c r="AC215" s="163" t="str">
        <f t="shared" si="22"/>
        <v>КМСУ</v>
      </c>
      <c r="AE215" s="164" t="e">
        <f t="shared" si="23"/>
        <v>#N/A</v>
      </c>
      <c r="AF215" s="62" t="e">
        <f>VLOOKUP($B215,СтартОсобиста!$B:$M,11,FALSE)</f>
        <v>#N/A</v>
      </c>
    </row>
    <row r="216" spans="1:32" ht="15" hidden="1" customHeight="1" x14ac:dyDescent="0.25">
      <c r="A216" s="156">
        <v>206</v>
      </c>
      <c r="B216" s="48">
        <v>356</v>
      </c>
      <c r="C216" s="46" t="e">
        <f>VLOOKUP($B216,мандатка!$B:$I,2,FALSE)</f>
        <v>#N/A</v>
      </c>
      <c r="D216" s="157" t="e">
        <f>VLOOKUP($B216,мандатка!$B:$I,3,FALSE)</f>
        <v>#N/A</v>
      </c>
      <c r="E216" s="158" t="e">
        <f>VLOOKUP($B216,мандатка!$B:$I,5,FALSE)</f>
        <v>#N/A</v>
      </c>
      <c r="F216" s="48" t="e">
        <f>VLOOKUP($B216,мандатка!$B:$I,6,FALSE)</f>
        <v>#N/A</v>
      </c>
      <c r="G216" s="46" t="e">
        <f>VLOOKUP($B216,мандатка!$B:$I,7,FALSE)</f>
        <v>#N/A</v>
      </c>
      <c r="H216" s="47" t="e">
        <f>VLOOKUP($B216,мандатка!$B:$I,8,FALSE)</f>
        <v>#N/A</v>
      </c>
      <c r="I216" s="159"/>
      <c r="J216" s="165"/>
      <c r="K216" s="165"/>
      <c r="L216" s="165"/>
      <c r="M216" s="165"/>
      <c r="N216" s="165"/>
      <c r="O216" s="165"/>
      <c r="P216" s="165"/>
      <c r="Q216" s="165"/>
      <c r="R216" s="165"/>
      <c r="S216" s="308"/>
      <c r="T216" s="308"/>
      <c r="U216" s="308"/>
      <c r="V216" s="409">
        <f t="shared" si="19"/>
        <v>0</v>
      </c>
      <c r="W216" s="160"/>
      <c r="X216" s="451">
        <v>0</v>
      </c>
      <c r="Y216" s="161"/>
      <c r="Z216" s="450">
        <f t="shared" si="20"/>
        <v>0</v>
      </c>
      <c r="AA216" s="162">
        <f t="shared" si="21"/>
        <v>0</v>
      </c>
      <c r="AB216" s="159">
        <v>206</v>
      </c>
      <c r="AC216" s="163" t="str">
        <f t="shared" si="22"/>
        <v>КМСУ</v>
      </c>
      <c r="AE216" s="164" t="e">
        <f t="shared" si="23"/>
        <v>#N/A</v>
      </c>
      <c r="AF216" s="62" t="e">
        <f>VLOOKUP($B216,СтартОсобиста!$B:$M,11,FALSE)</f>
        <v>#N/A</v>
      </c>
    </row>
    <row r="217" spans="1:32" ht="15" hidden="1" customHeight="1" x14ac:dyDescent="0.25">
      <c r="A217" s="156">
        <v>207</v>
      </c>
      <c r="B217" s="48">
        <v>357</v>
      </c>
      <c r="C217" s="46" t="e">
        <f>VLOOKUP($B217,мандатка!$B:$I,2,FALSE)</f>
        <v>#N/A</v>
      </c>
      <c r="D217" s="157" t="e">
        <f>VLOOKUP($B217,мандатка!$B:$I,3,FALSE)</f>
        <v>#N/A</v>
      </c>
      <c r="E217" s="158" t="e">
        <f>VLOOKUP($B217,мандатка!$B:$I,5,FALSE)</f>
        <v>#N/A</v>
      </c>
      <c r="F217" s="48" t="e">
        <f>VLOOKUP($B217,мандатка!$B:$I,6,FALSE)</f>
        <v>#N/A</v>
      </c>
      <c r="G217" s="46" t="e">
        <f>VLOOKUP($B217,мандатка!$B:$I,7,FALSE)</f>
        <v>#N/A</v>
      </c>
      <c r="H217" s="47" t="e">
        <f>VLOOKUP($B217,мандатка!$B:$I,8,FALSE)</f>
        <v>#N/A</v>
      </c>
      <c r="I217" s="159"/>
      <c r="J217" s="165"/>
      <c r="K217" s="165"/>
      <c r="L217" s="165"/>
      <c r="M217" s="165"/>
      <c r="N217" s="165"/>
      <c r="O217" s="165"/>
      <c r="P217" s="165"/>
      <c r="Q217" s="165"/>
      <c r="R217" s="165"/>
      <c r="S217" s="308"/>
      <c r="T217" s="308"/>
      <c r="U217" s="308"/>
      <c r="V217" s="409">
        <f t="shared" si="19"/>
        <v>0</v>
      </c>
      <c r="W217" s="160"/>
      <c r="X217" s="451">
        <v>0</v>
      </c>
      <c r="Y217" s="161"/>
      <c r="Z217" s="450">
        <f t="shared" si="20"/>
        <v>0</v>
      </c>
      <c r="AA217" s="162">
        <f t="shared" si="21"/>
        <v>0</v>
      </c>
      <c r="AB217" s="159">
        <v>207</v>
      </c>
      <c r="AC217" s="163" t="str">
        <f t="shared" si="22"/>
        <v>КМСУ</v>
      </c>
      <c r="AE217" s="164" t="e">
        <f t="shared" si="23"/>
        <v>#N/A</v>
      </c>
      <c r="AF217" s="62" t="e">
        <f>VLOOKUP($B217,СтартОсобиста!$B:$M,11,FALSE)</f>
        <v>#N/A</v>
      </c>
    </row>
    <row r="218" spans="1:32" ht="15" hidden="1" customHeight="1" x14ac:dyDescent="0.25">
      <c r="A218" s="156">
        <v>208</v>
      </c>
      <c r="B218" s="48">
        <v>358</v>
      </c>
      <c r="C218" s="46" t="e">
        <f>VLOOKUP($B218,мандатка!$B:$I,2,FALSE)</f>
        <v>#N/A</v>
      </c>
      <c r="D218" s="157" t="e">
        <f>VLOOKUP($B218,мандатка!$B:$I,3,FALSE)</f>
        <v>#N/A</v>
      </c>
      <c r="E218" s="158" t="e">
        <f>VLOOKUP($B218,мандатка!$B:$I,5,FALSE)</f>
        <v>#N/A</v>
      </c>
      <c r="F218" s="48" t="e">
        <f>VLOOKUP($B218,мандатка!$B:$I,6,FALSE)</f>
        <v>#N/A</v>
      </c>
      <c r="G218" s="46" t="e">
        <f>VLOOKUP($B218,мандатка!$B:$I,7,FALSE)</f>
        <v>#N/A</v>
      </c>
      <c r="H218" s="47" t="e">
        <f>VLOOKUP($B218,мандатка!$B:$I,8,FALSE)</f>
        <v>#N/A</v>
      </c>
      <c r="I218" s="159"/>
      <c r="J218" s="165"/>
      <c r="K218" s="165"/>
      <c r="L218" s="165"/>
      <c r="M218" s="165"/>
      <c r="N218" s="165"/>
      <c r="O218" s="165"/>
      <c r="P218" s="165"/>
      <c r="Q218" s="165"/>
      <c r="R218" s="165"/>
      <c r="S218" s="308"/>
      <c r="T218" s="308"/>
      <c r="U218" s="308"/>
      <c r="V218" s="409">
        <f t="shared" si="19"/>
        <v>0</v>
      </c>
      <c r="W218" s="160"/>
      <c r="X218" s="451">
        <v>0</v>
      </c>
      <c r="Y218" s="161"/>
      <c r="Z218" s="450">
        <f t="shared" si="20"/>
        <v>0</v>
      </c>
      <c r="AA218" s="162">
        <f t="shared" si="21"/>
        <v>0</v>
      </c>
      <c r="AB218" s="159">
        <v>208</v>
      </c>
      <c r="AC218" s="163" t="str">
        <f t="shared" si="22"/>
        <v>КМСУ</v>
      </c>
      <c r="AE218" s="164" t="e">
        <f t="shared" si="23"/>
        <v>#N/A</v>
      </c>
      <c r="AF218" s="62" t="e">
        <f>VLOOKUP($B218,СтартОсобиста!$B:$M,11,FALSE)</f>
        <v>#N/A</v>
      </c>
    </row>
    <row r="219" spans="1:32" ht="15" hidden="1" customHeight="1" x14ac:dyDescent="0.25">
      <c r="A219" s="156">
        <v>209</v>
      </c>
      <c r="B219" s="48">
        <v>361</v>
      </c>
      <c r="C219" s="46" t="e">
        <f>VLOOKUP($B219,мандатка!$B:$I,2,FALSE)</f>
        <v>#N/A</v>
      </c>
      <c r="D219" s="157" t="e">
        <f>VLOOKUP($B219,мандатка!$B:$I,3,FALSE)</f>
        <v>#N/A</v>
      </c>
      <c r="E219" s="158" t="e">
        <f>VLOOKUP($B219,мандатка!$B:$I,5,FALSE)</f>
        <v>#N/A</v>
      </c>
      <c r="F219" s="48" t="e">
        <f>VLOOKUP($B219,мандатка!$B:$I,6,FALSE)</f>
        <v>#N/A</v>
      </c>
      <c r="G219" s="46" t="e">
        <f>VLOOKUP($B219,мандатка!$B:$I,7,FALSE)</f>
        <v>#N/A</v>
      </c>
      <c r="H219" s="47" t="e">
        <f>VLOOKUP($B219,мандатка!$B:$I,8,FALSE)</f>
        <v>#N/A</v>
      </c>
      <c r="I219" s="159"/>
      <c r="J219" s="165"/>
      <c r="K219" s="165"/>
      <c r="L219" s="165"/>
      <c r="M219" s="165"/>
      <c r="N219" s="165"/>
      <c r="O219" s="165"/>
      <c r="P219" s="165"/>
      <c r="Q219" s="165"/>
      <c r="R219" s="165"/>
      <c r="S219" s="308"/>
      <c r="T219" s="308"/>
      <c r="U219" s="308"/>
      <c r="V219" s="409">
        <f t="shared" si="19"/>
        <v>0</v>
      </c>
      <c r="W219" s="160"/>
      <c r="X219" s="451">
        <v>0</v>
      </c>
      <c r="Y219" s="161"/>
      <c r="Z219" s="450">
        <f t="shared" si="20"/>
        <v>0</v>
      </c>
      <c r="AA219" s="162">
        <f t="shared" si="21"/>
        <v>0</v>
      </c>
      <c r="AB219" s="159">
        <v>209</v>
      </c>
      <c r="AC219" s="163" t="str">
        <f t="shared" si="22"/>
        <v>КМСУ</v>
      </c>
      <c r="AE219" s="164" t="e">
        <f t="shared" si="23"/>
        <v>#N/A</v>
      </c>
      <c r="AF219" s="62" t="e">
        <f>VLOOKUP($B219,СтартОсобиста!$B:$M,11,FALSE)</f>
        <v>#N/A</v>
      </c>
    </row>
    <row r="220" spans="1:32" ht="15" hidden="1" customHeight="1" x14ac:dyDescent="0.25">
      <c r="A220" s="156">
        <v>210</v>
      </c>
      <c r="B220" s="48">
        <v>362</v>
      </c>
      <c r="C220" s="46" t="e">
        <f>VLOOKUP($B220,мандатка!$B:$I,2,FALSE)</f>
        <v>#N/A</v>
      </c>
      <c r="D220" s="157" t="e">
        <f>VLOOKUP($B220,мандатка!$B:$I,3,FALSE)</f>
        <v>#N/A</v>
      </c>
      <c r="E220" s="158" t="e">
        <f>VLOOKUP($B220,мандатка!$B:$I,5,FALSE)</f>
        <v>#N/A</v>
      </c>
      <c r="F220" s="48" t="e">
        <f>VLOOKUP($B220,мандатка!$B:$I,6,FALSE)</f>
        <v>#N/A</v>
      </c>
      <c r="G220" s="46" t="e">
        <f>VLOOKUP($B220,мандатка!$B:$I,7,FALSE)</f>
        <v>#N/A</v>
      </c>
      <c r="H220" s="47" t="e">
        <f>VLOOKUP($B220,мандатка!$B:$I,8,FALSE)</f>
        <v>#N/A</v>
      </c>
      <c r="I220" s="159"/>
      <c r="J220" s="165"/>
      <c r="K220" s="165"/>
      <c r="L220" s="165"/>
      <c r="M220" s="165"/>
      <c r="N220" s="165"/>
      <c r="O220" s="165"/>
      <c r="P220" s="165"/>
      <c r="Q220" s="165"/>
      <c r="R220" s="165"/>
      <c r="S220" s="308"/>
      <c r="T220" s="308"/>
      <c r="U220" s="308"/>
      <c r="V220" s="409">
        <f t="shared" si="19"/>
        <v>0</v>
      </c>
      <c r="W220" s="160"/>
      <c r="X220" s="451">
        <v>0</v>
      </c>
      <c r="Y220" s="161"/>
      <c r="Z220" s="450">
        <f t="shared" si="20"/>
        <v>0</v>
      </c>
      <c r="AA220" s="162">
        <f t="shared" si="21"/>
        <v>0</v>
      </c>
      <c r="AB220" s="159">
        <v>210</v>
      </c>
      <c r="AC220" s="163" t="str">
        <f t="shared" si="22"/>
        <v>КМСУ</v>
      </c>
      <c r="AE220" s="164" t="e">
        <f t="shared" si="23"/>
        <v>#N/A</v>
      </c>
      <c r="AF220" s="62" t="e">
        <f>VLOOKUP($B220,СтартОсобиста!$B:$M,11,FALSE)</f>
        <v>#N/A</v>
      </c>
    </row>
    <row r="221" spans="1:32" ht="15" hidden="1" customHeight="1" x14ac:dyDescent="0.25">
      <c r="A221" s="156">
        <v>211</v>
      </c>
      <c r="B221" s="48">
        <v>363</v>
      </c>
      <c r="C221" s="46" t="e">
        <f>VLOOKUP($B221,мандатка!$B:$I,2,FALSE)</f>
        <v>#N/A</v>
      </c>
      <c r="D221" s="157" t="e">
        <f>VLOOKUP($B221,мандатка!$B:$I,3,FALSE)</f>
        <v>#N/A</v>
      </c>
      <c r="E221" s="158" t="e">
        <f>VLOOKUP($B221,мандатка!$B:$I,5,FALSE)</f>
        <v>#N/A</v>
      </c>
      <c r="F221" s="48" t="e">
        <f>VLOOKUP($B221,мандатка!$B:$I,6,FALSE)</f>
        <v>#N/A</v>
      </c>
      <c r="G221" s="46" t="e">
        <f>VLOOKUP($B221,мандатка!$B:$I,7,FALSE)</f>
        <v>#N/A</v>
      </c>
      <c r="H221" s="47" t="e">
        <f>VLOOKUP($B221,мандатка!$B:$I,8,FALSE)</f>
        <v>#N/A</v>
      </c>
      <c r="I221" s="159"/>
      <c r="J221" s="165"/>
      <c r="K221" s="165"/>
      <c r="L221" s="165"/>
      <c r="M221" s="165"/>
      <c r="N221" s="165"/>
      <c r="O221" s="165"/>
      <c r="P221" s="165"/>
      <c r="Q221" s="165"/>
      <c r="R221" s="165"/>
      <c r="S221" s="308"/>
      <c r="T221" s="308"/>
      <c r="U221" s="308"/>
      <c r="V221" s="409">
        <f t="shared" si="19"/>
        <v>0</v>
      </c>
      <c r="W221" s="160"/>
      <c r="X221" s="451">
        <v>0</v>
      </c>
      <c r="Y221" s="161"/>
      <c r="Z221" s="450">
        <f t="shared" si="20"/>
        <v>0</v>
      </c>
      <c r="AA221" s="162">
        <f t="shared" si="21"/>
        <v>0</v>
      </c>
      <c r="AB221" s="159">
        <v>211</v>
      </c>
      <c r="AC221" s="163" t="str">
        <f t="shared" si="22"/>
        <v>КМСУ</v>
      </c>
      <c r="AE221" s="164" t="e">
        <f t="shared" si="23"/>
        <v>#N/A</v>
      </c>
      <c r="AF221" s="62" t="e">
        <f>VLOOKUP($B221,СтартОсобиста!$B:$M,11,FALSE)</f>
        <v>#N/A</v>
      </c>
    </row>
    <row r="222" spans="1:32" ht="15" hidden="1" customHeight="1" x14ac:dyDescent="0.25">
      <c r="A222" s="156">
        <v>212</v>
      </c>
      <c r="B222" s="48">
        <v>364</v>
      </c>
      <c r="C222" s="46" t="e">
        <f>VLOOKUP($B222,мандатка!$B:$I,2,FALSE)</f>
        <v>#N/A</v>
      </c>
      <c r="D222" s="157" t="e">
        <f>VLOOKUP($B222,мандатка!$B:$I,3,FALSE)</f>
        <v>#N/A</v>
      </c>
      <c r="E222" s="158" t="e">
        <f>VLOOKUP($B222,мандатка!$B:$I,5,FALSE)</f>
        <v>#N/A</v>
      </c>
      <c r="F222" s="48" t="e">
        <f>VLOOKUP($B222,мандатка!$B:$I,6,FALSE)</f>
        <v>#N/A</v>
      </c>
      <c r="G222" s="46" t="e">
        <f>VLOOKUP($B222,мандатка!$B:$I,7,FALSE)</f>
        <v>#N/A</v>
      </c>
      <c r="H222" s="47" t="e">
        <f>VLOOKUP($B222,мандатка!$B:$I,8,FALSE)</f>
        <v>#N/A</v>
      </c>
      <c r="I222" s="159"/>
      <c r="J222" s="165"/>
      <c r="K222" s="165"/>
      <c r="L222" s="165"/>
      <c r="M222" s="165"/>
      <c r="N222" s="165"/>
      <c r="O222" s="165"/>
      <c r="P222" s="165"/>
      <c r="Q222" s="165"/>
      <c r="R222" s="165"/>
      <c r="S222" s="308"/>
      <c r="T222" s="308"/>
      <c r="U222" s="308"/>
      <c r="V222" s="409">
        <f t="shared" si="19"/>
        <v>0</v>
      </c>
      <c r="W222" s="160"/>
      <c r="X222" s="451">
        <v>0</v>
      </c>
      <c r="Y222" s="161"/>
      <c r="Z222" s="450">
        <f t="shared" si="20"/>
        <v>0</v>
      </c>
      <c r="AA222" s="162">
        <f t="shared" si="21"/>
        <v>0</v>
      </c>
      <c r="AB222" s="159">
        <v>212</v>
      </c>
      <c r="AC222" s="163" t="str">
        <f t="shared" si="22"/>
        <v>КМСУ</v>
      </c>
      <c r="AE222" s="164" t="e">
        <f t="shared" si="23"/>
        <v>#N/A</v>
      </c>
      <c r="AF222" s="62" t="e">
        <f>VLOOKUP($B222,СтартОсобиста!$B:$M,11,FALSE)</f>
        <v>#N/A</v>
      </c>
    </row>
    <row r="223" spans="1:32" ht="15" hidden="1" customHeight="1" x14ac:dyDescent="0.25">
      <c r="A223" s="156">
        <v>213</v>
      </c>
      <c r="B223" s="48">
        <v>365</v>
      </c>
      <c r="C223" s="46" t="e">
        <f>VLOOKUP($B223,мандатка!$B:$I,2,FALSE)</f>
        <v>#N/A</v>
      </c>
      <c r="D223" s="157" t="e">
        <f>VLOOKUP($B223,мандатка!$B:$I,3,FALSE)</f>
        <v>#N/A</v>
      </c>
      <c r="E223" s="158" t="e">
        <f>VLOOKUP($B223,мандатка!$B:$I,5,FALSE)</f>
        <v>#N/A</v>
      </c>
      <c r="F223" s="48" t="e">
        <f>VLOOKUP($B223,мандатка!$B:$I,6,FALSE)</f>
        <v>#N/A</v>
      </c>
      <c r="G223" s="46" t="e">
        <f>VLOOKUP($B223,мандатка!$B:$I,7,FALSE)</f>
        <v>#N/A</v>
      </c>
      <c r="H223" s="47" t="e">
        <f>VLOOKUP($B223,мандатка!$B:$I,8,FALSE)</f>
        <v>#N/A</v>
      </c>
      <c r="I223" s="159"/>
      <c r="J223" s="165"/>
      <c r="K223" s="165"/>
      <c r="L223" s="165"/>
      <c r="M223" s="165"/>
      <c r="N223" s="165"/>
      <c r="O223" s="165"/>
      <c r="P223" s="165"/>
      <c r="Q223" s="165"/>
      <c r="R223" s="165"/>
      <c r="S223" s="308"/>
      <c r="T223" s="308"/>
      <c r="U223" s="308"/>
      <c r="V223" s="409">
        <f t="shared" si="19"/>
        <v>0</v>
      </c>
      <c r="W223" s="160"/>
      <c r="X223" s="451">
        <v>0</v>
      </c>
      <c r="Y223" s="161"/>
      <c r="Z223" s="450">
        <f t="shared" si="20"/>
        <v>0</v>
      </c>
      <c r="AA223" s="162">
        <f t="shared" si="21"/>
        <v>0</v>
      </c>
      <c r="AB223" s="159">
        <v>213</v>
      </c>
      <c r="AC223" s="163" t="str">
        <f t="shared" si="22"/>
        <v>КМСУ</v>
      </c>
      <c r="AE223" s="164" t="e">
        <f t="shared" si="23"/>
        <v>#N/A</v>
      </c>
      <c r="AF223" s="62" t="e">
        <f>VLOOKUP($B223,СтартОсобиста!$B:$M,11,FALSE)</f>
        <v>#N/A</v>
      </c>
    </row>
    <row r="224" spans="1:32" ht="15" hidden="1" customHeight="1" x14ac:dyDescent="0.25">
      <c r="A224" s="156">
        <v>214</v>
      </c>
      <c r="B224" s="48">
        <v>366</v>
      </c>
      <c r="C224" s="46" t="e">
        <f>VLOOKUP($B224,мандатка!$B:$I,2,FALSE)</f>
        <v>#N/A</v>
      </c>
      <c r="D224" s="157" t="e">
        <f>VLOOKUP($B224,мандатка!$B:$I,3,FALSE)</f>
        <v>#N/A</v>
      </c>
      <c r="E224" s="158" t="e">
        <f>VLOOKUP($B224,мандатка!$B:$I,5,FALSE)</f>
        <v>#N/A</v>
      </c>
      <c r="F224" s="48" t="e">
        <f>VLOOKUP($B224,мандатка!$B:$I,6,FALSE)</f>
        <v>#N/A</v>
      </c>
      <c r="G224" s="46" t="e">
        <f>VLOOKUP($B224,мандатка!$B:$I,7,FALSE)</f>
        <v>#N/A</v>
      </c>
      <c r="H224" s="47" t="e">
        <f>VLOOKUP($B224,мандатка!$B:$I,8,FALSE)</f>
        <v>#N/A</v>
      </c>
      <c r="I224" s="159"/>
      <c r="J224" s="165"/>
      <c r="K224" s="165"/>
      <c r="L224" s="165"/>
      <c r="M224" s="165"/>
      <c r="N224" s="165"/>
      <c r="O224" s="165"/>
      <c r="P224" s="165"/>
      <c r="Q224" s="165"/>
      <c r="R224" s="165"/>
      <c r="S224" s="308"/>
      <c r="T224" s="308"/>
      <c r="U224" s="308"/>
      <c r="V224" s="409">
        <f t="shared" si="19"/>
        <v>0</v>
      </c>
      <c r="W224" s="160"/>
      <c r="X224" s="451">
        <v>0</v>
      </c>
      <c r="Y224" s="161"/>
      <c r="Z224" s="450">
        <f t="shared" si="20"/>
        <v>0</v>
      </c>
      <c r="AA224" s="162">
        <f t="shared" si="21"/>
        <v>0</v>
      </c>
      <c r="AB224" s="159">
        <v>214</v>
      </c>
      <c r="AC224" s="163" t="str">
        <f t="shared" si="22"/>
        <v>КМСУ</v>
      </c>
      <c r="AE224" s="164" t="e">
        <f t="shared" si="23"/>
        <v>#N/A</v>
      </c>
      <c r="AF224" s="62" t="e">
        <f>VLOOKUP($B224,СтартОсобиста!$B:$M,11,FALSE)</f>
        <v>#N/A</v>
      </c>
    </row>
    <row r="225" spans="1:32" ht="15" hidden="1" customHeight="1" x14ac:dyDescent="0.25">
      <c r="A225" s="156">
        <v>215</v>
      </c>
      <c r="B225" s="48">
        <v>367</v>
      </c>
      <c r="C225" s="46" t="e">
        <f>VLOOKUP($B225,мандатка!$B:$I,2,FALSE)</f>
        <v>#N/A</v>
      </c>
      <c r="D225" s="157" t="e">
        <f>VLOOKUP($B225,мандатка!$B:$I,3,FALSE)</f>
        <v>#N/A</v>
      </c>
      <c r="E225" s="158" t="e">
        <f>VLOOKUP($B225,мандатка!$B:$I,5,FALSE)</f>
        <v>#N/A</v>
      </c>
      <c r="F225" s="48" t="e">
        <f>VLOOKUP($B225,мандатка!$B:$I,6,FALSE)</f>
        <v>#N/A</v>
      </c>
      <c r="G225" s="46" t="e">
        <f>VLOOKUP($B225,мандатка!$B:$I,7,FALSE)</f>
        <v>#N/A</v>
      </c>
      <c r="H225" s="47" t="e">
        <f>VLOOKUP($B225,мандатка!$B:$I,8,FALSE)</f>
        <v>#N/A</v>
      </c>
      <c r="I225" s="159"/>
      <c r="J225" s="165"/>
      <c r="K225" s="165"/>
      <c r="L225" s="165"/>
      <c r="M225" s="165"/>
      <c r="N225" s="165"/>
      <c r="O225" s="165"/>
      <c r="P225" s="165"/>
      <c r="Q225" s="165"/>
      <c r="R225" s="165"/>
      <c r="S225" s="308"/>
      <c r="T225" s="308"/>
      <c r="U225" s="308"/>
      <c r="V225" s="409">
        <f t="shared" si="19"/>
        <v>0</v>
      </c>
      <c r="W225" s="160"/>
      <c r="X225" s="451">
        <v>0</v>
      </c>
      <c r="Y225" s="161"/>
      <c r="Z225" s="450">
        <f t="shared" si="20"/>
        <v>0</v>
      </c>
      <c r="AA225" s="162">
        <f t="shared" si="21"/>
        <v>0</v>
      </c>
      <c r="AB225" s="159">
        <v>215</v>
      </c>
      <c r="AC225" s="163" t="str">
        <f t="shared" si="22"/>
        <v>КМСУ</v>
      </c>
      <c r="AE225" s="164" t="e">
        <f t="shared" si="23"/>
        <v>#N/A</v>
      </c>
      <c r="AF225" s="62" t="e">
        <f>VLOOKUP($B225,СтартОсобиста!$B:$M,11,FALSE)</f>
        <v>#N/A</v>
      </c>
    </row>
    <row r="226" spans="1:32" ht="15" hidden="1" customHeight="1" x14ac:dyDescent="0.25">
      <c r="A226" s="156">
        <v>216</v>
      </c>
      <c r="B226" s="48">
        <v>368</v>
      </c>
      <c r="C226" s="46" t="e">
        <f>VLOOKUP($B226,мандатка!$B:$I,2,FALSE)</f>
        <v>#N/A</v>
      </c>
      <c r="D226" s="157" t="e">
        <f>VLOOKUP($B226,мандатка!$B:$I,3,FALSE)</f>
        <v>#N/A</v>
      </c>
      <c r="E226" s="158" t="e">
        <f>VLOOKUP($B226,мандатка!$B:$I,5,FALSE)</f>
        <v>#N/A</v>
      </c>
      <c r="F226" s="48" t="e">
        <f>VLOOKUP($B226,мандатка!$B:$I,6,FALSE)</f>
        <v>#N/A</v>
      </c>
      <c r="G226" s="46" t="e">
        <f>VLOOKUP($B226,мандатка!$B:$I,7,FALSE)</f>
        <v>#N/A</v>
      </c>
      <c r="H226" s="47" t="e">
        <f>VLOOKUP($B226,мандатка!$B:$I,8,FALSE)</f>
        <v>#N/A</v>
      </c>
      <c r="I226" s="159"/>
      <c r="J226" s="165"/>
      <c r="K226" s="165"/>
      <c r="L226" s="165"/>
      <c r="M226" s="165"/>
      <c r="N226" s="165"/>
      <c r="O226" s="165"/>
      <c r="P226" s="165"/>
      <c r="Q226" s="165"/>
      <c r="R226" s="165"/>
      <c r="S226" s="308"/>
      <c r="T226" s="308"/>
      <c r="U226" s="308"/>
      <c r="V226" s="409">
        <f t="shared" si="19"/>
        <v>0</v>
      </c>
      <c r="W226" s="160"/>
      <c r="X226" s="451">
        <v>0</v>
      </c>
      <c r="Y226" s="161"/>
      <c r="Z226" s="450">
        <f t="shared" si="20"/>
        <v>0</v>
      </c>
      <c r="AA226" s="162">
        <f t="shared" si="21"/>
        <v>0</v>
      </c>
      <c r="AB226" s="159">
        <v>216</v>
      </c>
      <c r="AC226" s="163" t="str">
        <f t="shared" si="22"/>
        <v>КМСУ</v>
      </c>
      <c r="AE226" s="164" t="e">
        <f t="shared" si="23"/>
        <v>#N/A</v>
      </c>
      <c r="AF226" s="62" t="e">
        <f>VLOOKUP($B226,СтартОсобиста!$B:$M,11,FALSE)</f>
        <v>#N/A</v>
      </c>
    </row>
    <row r="227" spans="1:32" ht="15" hidden="1" customHeight="1" x14ac:dyDescent="0.25">
      <c r="A227" s="156">
        <v>217</v>
      </c>
      <c r="B227" s="48">
        <v>371</v>
      </c>
      <c r="C227" s="46" t="e">
        <f>VLOOKUP($B227,мандатка!$B:$I,2,FALSE)</f>
        <v>#N/A</v>
      </c>
      <c r="D227" s="157" t="e">
        <f>VLOOKUP($B227,мандатка!$B:$I,3,FALSE)</f>
        <v>#N/A</v>
      </c>
      <c r="E227" s="158" t="e">
        <f>VLOOKUP($B227,мандатка!$B:$I,5,FALSE)</f>
        <v>#N/A</v>
      </c>
      <c r="F227" s="48" t="e">
        <f>VLOOKUP($B227,мандатка!$B:$I,6,FALSE)</f>
        <v>#N/A</v>
      </c>
      <c r="G227" s="46" t="e">
        <f>VLOOKUP($B227,мандатка!$B:$I,7,FALSE)</f>
        <v>#N/A</v>
      </c>
      <c r="H227" s="47" t="e">
        <f>VLOOKUP($B227,мандатка!$B:$I,8,FALSE)</f>
        <v>#N/A</v>
      </c>
      <c r="I227" s="159"/>
      <c r="J227" s="165"/>
      <c r="K227" s="165"/>
      <c r="L227" s="165"/>
      <c r="M227" s="165"/>
      <c r="N227" s="165"/>
      <c r="O227" s="165"/>
      <c r="P227" s="165"/>
      <c r="Q227" s="165"/>
      <c r="R227" s="165"/>
      <c r="S227" s="308"/>
      <c r="T227" s="308"/>
      <c r="U227" s="308"/>
      <c r="V227" s="409">
        <f t="shared" si="19"/>
        <v>0</v>
      </c>
      <c r="W227" s="160"/>
      <c r="X227" s="451">
        <v>0</v>
      </c>
      <c r="Y227" s="161"/>
      <c r="Z227" s="450">
        <f t="shared" si="20"/>
        <v>0</v>
      </c>
      <c r="AA227" s="162">
        <f t="shared" si="21"/>
        <v>0</v>
      </c>
      <c r="AB227" s="159">
        <v>217</v>
      </c>
      <c r="AC227" s="163" t="str">
        <f t="shared" si="22"/>
        <v>КМСУ</v>
      </c>
      <c r="AE227" s="164" t="e">
        <f t="shared" si="23"/>
        <v>#N/A</v>
      </c>
      <c r="AF227" s="62" t="e">
        <f>VLOOKUP($B227,СтартОсобиста!$B:$M,11,FALSE)</f>
        <v>#N/A</v>
      </c>
    </row>
    <row r="228" spans="1:32" ht="15" hidden="1" customHeight="1" x14ac:dyDescent="0.25">
      <c r="A228" s="156">
        <v>218</v>
      </c>
      <c r="B228" s="48">
        <v>372</v>
      </c>
      <c r="C228" s="46" t="e">
        <f>VLOOKUP($B228,мандатка!$B:$I,2,FALSE)</f>
        <v>#N/A</v>
      </c>
      <c r="D228" s="157" t="e">
        <f>VLOOKUP($B228,мандатка!$B:$I,3,FALSE)</f>
        <v>#N/A</v>
      </c>
      <c r="E228" s="158" t="e">
        <f>VLOOKUP($B228,мандатка!$B:$I,5,FALSE)</f>
        <v>#N/A</v>
      </c>
      <c r="F228" s="48" t="e">
        <f>VLOOKUP($B228,мандатка!$B:$I,6,FALSE)</f>
        <v>#N/A</v>
      </c>
      <c r="G228" s="46" t="e">
        <f>VLOOKUP($B228,мандатка!$B:$I,7,FALSE)</f>
        <v>#N/A</v>
      </c>
      <c r="H228" s="47" t="e">
        <f>VLOOKUP($B228,мандатка!$B:$I,8,FALSE)</f>
        <v>#N/A</v>
      </c>
      <c r="I228" s="159"/>
      <c r="J228" s="165"/>
      <c r="K228" s="165"/>
      <c r="L228" s="165"/>
      <c r="M228" s="165"/>
      <c r="N228" s="165"/>
      <c r="O228" s="165"/>
      <c r="P228" s="165"/>
      <c r="Q228" s="165"/>
      <c r="R228" s="165"/>
      <c r="S228" s="308"/>
      <c r="T228" s="308"/>
      <c r="U228" s="308"/>
      <c r="V228" s="409">
        <f t="shared" si="19"/>
        <v>0</v>
      </c>
      <c r="W228" s="160"/>
      <c r="X228" s="451">
        <v>0</v>
      </c>
      <c r="Y228" s="161"/>
      <c r="Z228" s="450">
        <f t="shared" si="20"/>
        <v>0</v>
      </c>
      <c r="AA228" s="162">
        <f t="shared" si="21"/>
        <v>0</v>
      </c>
      <c r="AB228" s="159">
        <v>218</v>
      </c>
      <c r="AC228" s="163" t="str">
        <f t="shared" si="22"/>
        <v>КМСУ</v>
      </c>
      <c r="AE228" s="164" t="e">
        <f t="shared" si="23"/>
        <v>#N/A</v>
      </c>
      <c r="AF228" s="62" t="e">
        <f>VLOOKUP($B228,СтартОсобиста!$B:$M,11,FALSE)</f>
        <v>#N/A</v>
      </c>
    </row>
    <row r="229" spans="1:32" ht="15" hidden="1" customHeight="1" x14ac:dyDescent="0.25">
      <c r="A229" s="156">
        <v>219</v>
      </c>
      <c r="B229" s="48">
        <v>373</v>
      </c>
      <c r="C229" s="46" t="e">
        <f>VLOOKUP($B229,мандатка!$B:$I,2,FALSE)</f>
        <v>#N/A</v>
      </c>
      <c r="D229" s="157" t="e">
        <f>VLOOKUP($B229,мандатка!$B:$I,3,FALSE)</f>
        <v>#N/A</v>
      </c>
      <c r="E229" s="158" t="e">
        <f>VLOOKUP($B229,мандатка!$B:$I,5,FALSE)</f>
        <v>#N/A</v>
      </c>
      <c r="F229" s="48" t="e">
        <f>VLOOKUP($B229,мандатка!$B:$I,6,FALSE)</f>
        <v>#N/A</v>
      </c>
      <c r="G229" s="46" t="e">
        <f>VLOOKUP($B229,мандатка!$B:$I,7,FALSE)</f>
        <v>#N/A</v>
      </c>
      <c r="H229" s="47" t="e">
        <f>VLOOKUP($B229,мандатка!$B:$I,8,FALSE)</f>
        <v>#N/A</v>
      </c>
      <c r="I229" s="159"/>
      <c r="J229" s="165"/>
      <c r="K229" s="165"/>
      <c r="L229" s="165"/>
      <c r="M229" s="165"/>
      <c r="N229" s="165"/>
      <c r="O229" s="165"/>
      <c r="P229" s="165"/>
      <c r="Q229" s="165"/>
      <c r="R229" s="165"/>
      <c r="S229" s="308"/>
      <c r="T229" s="308"/>
      <c r="U229" s="308"/>
      <c r="V229" s="409">
        <f t="shared" si="19"/>
        <v>0</v>
      </c>
      <c r="W229" s="160"/>
      <c r="X229" s="451">
        <v>0</v>
      </c>
      <c r="Y229" s="161"/>
      <c r="Z229" s="450">
        <f t="shared" si="20"/>
        <v>0</v>
      </c>
      <c r="AA229" s="162">
        <f t="shared" si="21"/>
        <v>0</v>
      </c>
      <c r="AB229" s="159">
        <v>219</v>
      </c>
      <c r="AC229" s="163" t="str">
        <f t="shared" si="22"/>
        <v>КМСУ</v>
      </c>
      <c r="AE229" s="164" t="e">
        <f t="shared" si="23"/>
        <v>#N/A</v>
      </c>
      <c r="AF229" s="62" t="e">
        <f>VLOOKUP($B229,СтартОсобиста!$B:$M,11,FALSE)</f>
        <v>#N/A</v>
      </c>
    </row>
    <row r="230" spans="1:32" ht="15" hidden="1" customHeight="1" x14ac:dyDescent="0.25">
      <c r="A230" s="156">
        <v>220</v>
      </c>
      <c r="B230" s="48">
        <v>374</v>
      </c>
      <c r="C230" s="46" t="e">
        <f>VLOOKUP($B230,мандатка!$B:$I,2,FALSE)</f>
        <v>#N/A</v>
      </c>
      <c r="D230" s="157" t="e">
        <f>VLOOKUP($B230,мандатка!$B:$I,3,FALSE)</f>
        <v>#N/A</v>
      </c>
      <c r="E230" s="158" t="e">
        <f>VLOOKUP($B230,мандатка!$B:$I,5,FALSE)</f>
        <v>#N/A</v>
      </c>
      <c r="F230" s="48" t="e">
        <f>VLOOKUP($B230,мандатка!$B:$I,6,FALSE)</f>
        <v>#N/A</v>
      </c>
      <c r="G230" s="46" t="e">
        <f>VLOOKUP($B230,мандатка!$B:$I,7,FALSE)</f>
        <v>#N/A</v>
      </c>
      <c r="H230" s="47" t="e">
        <f>VLOOKUP($B230,мандатка!$B:$I,8,FALSE)</f>
        <v>#N/A</v>
      </c>
      <c r="I230" s="159"/>
      <c r="J230" s="165"/>
      <c r="K230" s="165"/>
      <c r="L230" s="165"/>
      <c r="M230" s="165"/>
      <c r="N230" s="165"/>
      <c r="O230" s="165"/>
      <c r="P230" s="165"/>
      <c r="Q230" s="165"/>
      <c r="R230" s="165"/>
      <c r="S230" s="308"/>
      <c r="T230" s="308"/>
      <c r="U230" s="308"/>
      <c r="V230" s="409">
        <f t="shared" si="19"/>
        <v>0</v>
      </c>
      <c r="W230" s="160"/>
      <c r="X230" s="451">
        <v>0</v>
      </c>
      <c r="Y230" s="161"/>
      <c r="Z230" s="450">
        <f t="shared" si="20"/>
        <v>0</v>
      </c>
      <c r="AA230" s="162">
        <f t="shared" si="21"/>
        <v>0</v>
      </c>
      <c r="AB230" s="159">
        <v>220</v>
      </c>
      <c r="AC230" s="163" t="str">
        <f t="shared" si="22"/>
        <v>КМСУ</v>
      </c>
      <c r="AE230" s="164" t="e">
        <f t="shared" si="23"/>
        <v>#N/A</v>
      </c>
      <c r="AF230" s="62" t="e">
        <f>VLOOKUP($B230,СтартОсобиста!$B:$M,11,FALSE)</f>
        <v>#N/A</v>
      </c>
    </row>
    <row r="231" spans="1:32" ht="15" hidden="1" customHeight="1" x14ac:dyDescent="0.25">
      <c r="A231" s="156">
        <v>221</v>
      </c>
      <c r="B231" s="48">
        <v>375</v>
      </c>
      <c r="C231" s="46" t="e">
        <f>VLOOKUP($B231,мандатка!$B:$I,2,FALSE)</f>
        <v>#N/A</v>
      </c>
      <c r="D231" s="157" t="e">
        <f>VLOOKUP($B231,мандатка!$B:$I,3,FALSE)</f>
        <v>#N/A</v>
      </c>
      <c r="E231" s="158" t="e">
        <f>VLOOKUP($B231,мандатка!$B:$I,5,FALSE)</f>
        <v>#N/A</v>
      </c>
      <c r="F231" s="48" t="e">
        <f>VLOOKUP($B231,мандатка!$B:$I,6,FALSE)</f>
        <v>#N/A</v>
      </c>
      <c r="G231" s="46" t="e">
        <f>VLOOKUP($B231,мандатка!$B:$I,7,FALSE)</f>
        <v>#N/A</v>
      </c>
      <c r="H231" s="47" t="e">
        <f>VLOOKUP($B231,мандатка!$B:$I,8,FALSE)</f>
        <v>#N/A</v>
      </c>
      <c r="I231" s="159"/>
      <c r="J231" s="165"/>
      <c r="K231" s="165"/>
      <c r="L231" s="165"/>
      <c r="M231" s="165"/>
      <c r="N231" s="165"/>
      <c r="O231" s="165"/>
      <c r="P231" s="165"/>
      <c r="Q231" s="165"/>
      <c r="R231" s="165"/>
      <c r="S231" s="308"/>
      <c r="T231" s="308"/>
      <c r="U231" s="308"/>
      <c r="V231" s="409">
        <f t="shared" si="19"/>
        <v>0</v>
      </c>
      <c r="W231" s="160"/>
      <c r="X231" s="451">
        <v>0</v>
      </c>
      <c r="Y231" s="161"/>
      <c r="Z231" s="450">
        <f t="shared" si="20"/>
        <v>0</v>
      </c>
      <c r="AA231" s="162">
        <f t="shared" si="21"/>
        <v>0</v>
      </c>
      <c r="AB231" s="159">
        <v>221</v>
      </c>
      <c r="AC231" s="163" t="str">
        <f t="shared" si="22"/>
        <v>КМСУ</v>
      </c>
      <c r="AE231" s="164" t="e">
        <f t="shared" si="23"/>
        <v>#N/A</v>
      </c>
      <c r="AF231" s="62" t="e">
        <f>VLOOKUP($B231,СтартОсобиста!$B:$M,11,FALSE)</f>
        <v>#N/A</v>
      </c>
    </row>
    <row r="232" spans="1:32" ht="15" hidden="1" customHeight="1" x14ac:dyDescent="0.25">
      <c r="A232" s="156">
        <v>222</v>
      </c>
      <c r="B232" s="48">
        <v>376</v>
      </c>
      <c r="C232" s="46" t="e">
        <f>VLOOKUP($B232,мандатка!$B:$I,2,FALSE)</f>
        <v>#N/A</v>
      </c>
      <c r="D232" s="157" t="e">
        <f>VLOOKUP($B232,мандатка!$B:$I,3,FALSE)</f>
        <v>#N/A</v>
      </c>
      <c r="E232" s="158" t="e">
        <f>VLOOKUP($B232,мандатка!$B:$I,5,FALSE)</f>
        <v>#N/A</v>
      </c>
      <c r="F232" s="48" t="e">
        <f>VLOOKUP($B232,мандатка!$B:$I,6,FALSE)</f>
        <v>#N/A</v>
      </c>
      <c r="G232" s="46" t="e">
        <f>VLOOKUP($B232,мандатка!$B:$I,7,FALSE)</f>
        <v>#N/A</v>
      </c>
      <c r="H232" s="47" t="e">
        <f>VLOOKUP($B232,мандатка!$B:$I,8,FALSE)</f>
        <v>#N/A</v>
      </c>
      <c r="I232" s="159"/>
      <c r="J232" s="165"/>
      <c r="K232" s="165"/>
      <c r="L232" s="165"/>
      <c r="M232" s="165"/>
      <c r="N232" s="165"/>
      <c r="O232" s="165"/>
      <c r="P232" s="165"/>
      <c r="Q232" s="165"/>
      <c r="R232" s="165"/>
      <c r="S232" s="308"/>
      <c r="T232" s="308"/>
      <c r="U232" s="308"/>
      <c r="V232" s="409">
        <f t="shared" si="19"/>
        <v>0</v>
      </c>
      <c r="W232" s="160"/>
      <c r="X232" s="451">
        <v>0</v>
      </c>
      <c r="Y232" s="161"/>
      <c r="Z232" s="450">
        <f t="shared" si="20"/>
        <v>0</v>
      </c>
      <c r="AA232" s="162">
        <f t="shared" si="21"/>
        <v>0</v>
      </c>
      <c r="AB232" s="159">
        <v>222</v>
      </c>
      <c r="AC232" s="163" t="str">
        <f t="shared" si="22"/>
        <v>КМСУ</v>
      </c>
      <c r="AE232" s="164" t="e">
        <f t="shared" si="23"/>
        <v>#N/A</v>
      </c>
      <c r="AF232" s="62" t="e">
        <f>VLOOKUP($B232,СтартОсобиста!$B:$M,11,FALSE)</f>
        <v>#N/A</v>
      </c>
    </row>
    <row r="233" spans="1:32" ht="15" hidden="1" customHeight="1" x14ac:dyDescent="0.25">
      <c r="A233" s="156">
        <v>223</v>
      </c>
      <c r="B233" s="48">
        <v>377</v>
      </c>
      <c r="C233" s="46" t="e">
        <f>VLOOKUP($B233,мандатка!$B:$I,2,FALSE)</f>
        <v>#N/A</v>
      </c>
      <c r="D233" s="157" t="e">
        <f>VLOOKUP($B233,мандатка!$B:$I,3,FALSE)</f>
        <v>#N/A</v>
      </c>
      <c r="E233" s="158" t="e">
        <f>VLOOKUP($B233,мандатка!$B:$I,5,FALSE)</f>
        <v>#N/A</v>
      </c>
      <c r="F233" s="48" t="e">
        <f>VLOOKUP($B233,мандатка!$B:$I,6,FALSE)</f>
        <v>#N/A</v>
      </c>
      <c r="G233" s="46" t="e">
        <f>VLOOKUP($B233,мандатка!$B:$I,7,FALSE)</f>
        <v>#N/A</v>
      </c>
      <c r="H233" s="47" t="e">
        <f>VLOOKUP($B233,мандатка!$B:$I,8,FALSE)</f>
        <v>#N/A</v>
      </c>
      <c r="I233" s="159"/>
      <c r="J233" s="165"/>
      <c r="K233" s="165"/>
      <c r="L233" s="165"/>
      <c r="M233" s="165"/>
      <c r="N233" s="165"/>
      <c r="O233" s="165"/>
      <c r="P233" s="165"/>
      <c r="Q233" s="165"/>
      <c r="R233" s="165"/>
      <c r="S233" s="308"/>
      <c r="T233" s="308"/>
      <c r="U233" s="308"/>
      <c r="V233" s="409">
        <f t="shared" si="19"/>
        <v>0</v>
      </c>
      <c r="W233" s="160"/>
      <c r="X233" s="451">
        <v>0</v>
      </c>
      <c r="Y233" s="161"/>
      <c r="Z233" s="450">
        <f t="shared" si="20"/>
        <v>0</v>
      </c>
      <c r="AA233" s="162">
        <f t="shared" si="21"/>
        <v>0</v>
      </c>
      <c r="AB233" s="159">
        <v>223</v>
      </c>
      <c r="AC233" s="163" t="str">
        <f t="shared" si="22"/>
        <v>КМСУ</v>
      </c>
      <c r="AE233" s="164" t="e">
        <f t="shared" si="23"/>
        <v>#N/A</v>
      </c>
      <c r="AF233" s="62" t="e">
        <f>VLOOKUP($B233,СтартОсобиста!$B:$M,11,FALSE)</f>
        <v>#N/A</v>
      </c>
    </row>
    <row r="234" spans="1:32" ht="15" hidden="1" customHeight="1" x14ac:dyDescent="0.25">
      <c r="A234" s="156">
        <v>224</v>
      </c>
      <c r="B234" s="48">
        <v>378</v>
      </c>
      <c r="C234" s="46" t="e">
        <f>VLOOKUP($B234,мандатка!$B:$I,2,FALSE)</f>
        <v>#N/A</v>
      </c>
      <c r="D234" s="157" t="e">
        <f>VLOOKUP($B234,мандатка!$B:$I,3,FALSE)</f>
        <v>#N/A</v>
      </c>
      <c r="E234" s="158" t="e">
        <f>VLOOKUP($B234,мандатка!$B:$I,5,FALSE)</f>
        <v>#N/A</v>
      </c>
      <c r="F234" s="48" t="e">
        <f>VLOOKUP($B234,мандатка!$B:$I,6,FALSE)</f>
        <v>#N/A</v>
      </c>
      <c r="G234" s="46" t="e">
        <f>VLOOKUP($B234,мандатка!$B:$I,7,FALSE)</f>
        <v>#N/A</v>
      </c>
      <c r="H234" s="47" t="e">
        <f>VLOOKUP($B234,мандатка!$B:$I,8,FALSE)</f>
        <v>#N/A</v>
      </c>
      <c r="I234" s="159"/>
      <c r="J234" s="165"/>
      <c r="K234" s="165"/>
      <c r="L234" s="165"/>
      <c r="M234" s="165"/>
      <c r="N234" s="165"/>
      <c r="O234" s="165"/>
      <c r="P234" s="165"/>
      <c r="Q234" s="165"/>
      <c r="R234" s="165"/>
      <c r="S234" s="308"/>
      <c r="T234" s="308"/>
      <c r="U234" s="308"/>
      <c r="V234" s="409">
        <f t="shared" si="19"/>
        <v>0</v>
      </c>
      <c r="W234" s="160"/>
      <c r="X234" s="451">
        <v>0</v>
      </c>
      <c r="Y234" s="161"/>
      <c r="Z234" s="450">
        <f t="shared" si="20"/>
        <v>0</v>
      </c>
      <c r="AA234" s="162">
        <f t="shared" si="21"/>
        <v>0</v>
      </c>
      <c r="AB234" s="159">
        <v>224</v>
      </c>
      <c r="AC234" s="163" t="str">
        <f t="shared" si="22"/>
        <v>КМСУ</v>
      </c>
      <c r="AE234" s="164" t="e">
        <f t="shared" si="23"/>
        <v>#N/A</v>
      </c>
      <c r="AF234" s="62" t="e">
        <f>VLOOKUP($B234,СтартОсобиста!$B:$M,11,FALSE)</f>
        <v>#N/A</v>
      </c>
    </row>
    <row r="235" spans="1:32" ht="15" hidden="1" customHeight="1" x14ac:dyDescent="0.25">
      <c r="A235" s="156">
        <v>225</v>
      </c>
      <c r="B235" s="48">
        <v>381</v>
      </c>
      <c r="C235" s="46" t="e">
        <f>VLOOKUP($B235,мандатка!$B:$I,2,FALSE)</f>
        <v>#N/A</v>
      </c>
      <c r="D235" s="157" t="e">
        <f>VLOOKUP($B235,мандатка!$B:$I,3,FALSE)</f>
        <v>#N/A</v>
      </c>
      <c r="E235" s="158" t="e">
        <f>VLOOKUP($B235,мандатка!$B:$I,5,FALSE)</f>
        <v>#N/A</v>
      </c>
      <c r="F235" s="48" t="e">
        <f>VLOOKUP($B235,мандатка!$B:$I,6,FALSE)</f>
        <v>#N/A</v>
      </c>
      <c r="G235" s="46" t="e">
        <f>VLOOKUP($B235,мандатка!$B:$I,7,FALSE)</f>
        <v>#N/A</v>
      </c>
      <c r="H235" s="47" t="e">
        <f>VLOOKUP($B235,мандатка!$B:$I,8,FALSE)</f>
        <v>#N/A</v>
      </c>
      <c r="I235" s="159"/>
      <c r="J235" s="165"/>
      <c r="K235" s="165"/>
      <c r="L235" s="165"/>
      <c r="M235" s="165"/>
      <c r="N235" s="165"/>
      <c r="O235" s="165"/>
      <c r="P235" s="165"/>
      <c r="Q235" s="165"/>
      <c r="R235" s="165"/>
      <c r="S235" s="308"/>
      <c r="T235" s="308"/>
      <c r="U235" s="308"/>
      <c r="V235" s="409">
        <f t="shared" si="19"/>
        <v>0</v>
      </c>
      <c r="W235" s="160"/>
      <c r="X235" s="451">
        <v>0</v>
      </c>
      <c r="Y235" s="161"/>
      <c r="Z235" s="450">
        <f t="shared" si="20"/>
        <v>0</v>
      </c>
      <c r="AA235" s="162">
        <f t="shared" si="21"/>
        <v>0</v>
      </c>
      <c r="AB235" s="159">
        <v>225</v>
      </c>
      <c r="AC235" s="163" t="str">
        <f t="shared" si="22"/>
        <v>КМСУ</v>
      </c>
      <c r="AE235" s="164" t="e">
        <f t="shared" si="23"/>
        <v>#N/A</v>
      </c>
      <c r="AF235" s="62" t="e">
        <f>VLOOKUP($B235,СтартОсобиста!$B:$M,11,FALSE)</f>
        <v>#N/A</v>
      </c>
    </row>
    <row r="236" spans="1:32" ht="15" hidden="1" customHeight="1" x14ac:dyDescent="0.25">
      <c r="A236" s="156">
        <v>226</v>
      </c>
      <c r="B236" s="48">
        <v>382</v>
      </c>
      <c r="C236" s="46" t="e">
        <f>VLOOKUP($B236,мандатка!$B:$I,2,FALSE)</f>
        <v>#N/A</v>
      </c>
      <c r="D236" s="157" t="e">
        <f>VLOOKUP($B236,мандатка!$B:$I,3,FALSE)</f>
        <v>#N/A</v>
      </c>
      <c r="E236" s="158" t="e">
        <f>VLOOKUP($B236,мандатка!$B:$I,5,FALSE)</f>
        <v>#N/A</v>
      </c>
      <c r="F236" s="48" t="e">
        <f>VLOOKUP($B236,мандатка!$B:$I,6,FALSE)</f>
        <v>#N/A</v>
      </c>
      <c r="G236" s="46" t="e">
        <f>VLOOKUP($B236,мандатка!$B:$I,7,FALSE)</f>
        <v>#N/A</v>
      </c>
      <c r="H236" s="47" t="e">
        <f>VLOOKUP($B236,мандатка!$B:$I,8,FALSE)</f>
        <v>#N/A</v>
      </c>
      <c r="I236" s="159"/>
      <c r="J236" s="165"/>
      <c r="K236" s="165"/>
      <c r="L236" s="165"/>
      <c r="M236" s="165"/>
      <c r="N236" s="165"/>
      <c r="O236" s="165"/>
      <c r="P236" s="165"/>
      <c r="Q236" s="165"/>
      <c r="R236" s="165"/>
      <c r="S236" s="308"/>
      <c r="T236" s="308"/>
      <c r="U236" s="308"/>
      <c r="V236" s="409">
        <f t="shared" si="19"/>
        <v>0</v>
      </c>
      <c r="W236" s="160"/>
      <c r="X236" s="451">
        <v>0</v>
      </c>
      <c r="Y236" s="161"/>
      <c r="Z236" s="450">
        <f t="shared" si="20"/>
        <v>0</v>
      </c>
      <c r="AA236" s="162">
        <f t="shared" si="21"/>
        <v>0</v>
      </c>
      <c r="AB236" s="159">
        <v>226</v>
      </c>
      <c r="AC236" s="163" t="str">
        <f t="shared" si="22"/>
        <v>КМСУ</v>
      </c>
      <c r="AE236" s="164" t="e">
        <f t="shared" si="23"/>
        <v>#N/A</v>
      </c>
      <c r="AF236" s="62" t="e">
        <f>VLOOKUP($B236,СтартОсобиста!$B:$M,11,FALSE)</f>
        <v>#N/A</v>
      </c>
    </row>
    <row r="237" spans="1:32" ht="15" hidden="1" customHeight="1" x14ac:dyDescent="0.25">
      <c r="A237" s="156">
        <v>227</v>
      </c>
      <c r="B237" s="48">
        <v>383</v>
      </c>
      <c r="C237" s="46" t="e">
        <f>VLOOKUP($B237,мандатка!$B:$I,2,FALSE)</f>
        <v>#N/A</v>
      </c>
      <c r="D237" s="157" t="e">
        <f>VLOOKUP($B237,мандатка!$B:$I,3,FALSE)</f>
        <v>#N/A</v>
      </c>
      <c r="E237" s="158" t="e">
        <f>VLOOKUP($B237,мандатка!$B:$I,5,FALSE)</f>
        <v>#N/A</v>
      </c>
      <c r="F237" s="48" t="e">
        <f>VLOOKUP($B237,мандатка!$B:$I,6,FALSE)</f>
        <v>#N/A</v>
      </c>
      <c r="G237" s="46" t="e">
        <f>VLOOKUP($B237,мандатка!$B:$I,7,FALSE)</f>
        <v>#N/A</v>
      </c>
      <c r="H237" s="47" t="e">
        <f>VLOOKUP($B237,мандатка!$B:$I,8,FALSE)</f>
        <v>#N/A</v>
      </c>
      <c r="I237" s="159"/>
      <c r="J237" s="165"/>
      <c r="K237" s="165"/>
      <c r="L237" s="165"/>
      <c r="M237" s="165"/>
      <c r="N237" s="165"/>
      <c r="O237" s="165"/>
      <c r="P237" s="165"/>
      <c r="Q237" s="165"/>
      <c r="R237" s="165"/>
      <c r="S237" s="308"/>
      <c r="T237" s="308"/>
      <c r="U237" s="308"/>
      <c r="V237" s="409">
        <f t="shared" si="19"/>
        <v>0</v>
      </c>
      <c r="W237" s="160"/>
      <c r="X237" s="451">
        <v>0</v>
      </c>
      <c r="Y237" s="161"/>
      <c r="Z237" s="450">
        <f t="shared" si="20"/>
        <v>0</v>
      </c>
      <c r="AA237" s="162">
        <f t="shared" si="21"/>
        <v>0</v>
      </c>
      <c r="AB237" s="159">
        <v>227</v>
      </c>
      <c r="AC237" s="163" t="str">
        <f t="shared" si="22"/>
        <v>КМСУ</v>
      </c>
      <c r="AE237" s="164" t="e">
        <f t="shared" si="23"/>
        <v>#N/A</v>
      </c>
      <c r="AF237" s="62" t="e">
        <f>VLOOKUP($B237,СтартОсобиста!$B:$M,11,FALSE)</f>
        <v>#N/A</v>
      </c>
    </row>
    <row r="238" spans="1:32" ht="15" hidden="1" customHeight="1" x14ac:dyDescent="0.25">
      <c r="A238" s="156">
        <v>228</v>
      </c>
      <c r="B238" s="48">
        <v>384</v>
      </c>
      <c r="C238" s="46" t="e">
        <f>VLOOKUP($B238,мандатка!$B:$I,2,FALSE)</f>
        <v>#N/A</v>
      </c>
      <c r="D238" s="157" t="e">
        <f>VLOOKUP($B238,мандатка!$B:$I,3,FALSE)</f>
        <v>#N/A</v>
      </c>
      <c r="E238" s="158" t="e">
        <f>VLOOKUP($B238,мандатка!$B:$I,5,FALSE)</f>
        <v>#N/A</v>
      </c>
      <c r="F238" s="48" t="e">
        <f>VLOOKUP($B238,мандатка!$B:$I,6,FALSE)</f>
        <v>#N/A</v>
      </c>
      <c r="G238" s="46" t="e">
        <f>VLOOKUP($B238,мандатка!$B:$I,7,FALSE)</f>
        <v>#N/A</v>
      </c>
      <c r="H238" s="47" t="e">
        <f>VLOOKUP($B238,мандатка!$B:$I,8,FALSE)</f>
        <v>#N/A</v>
      </c>
      <c r="I238" s="159"/>
      <c r="J238" s="165"/>
      <c r="K238" s="165"/>
      <c r="L238" s="165"/>
      <c r="M238" s="165"/>
      <c r="N238" s="165"/>
      <c r="O238" s="165"/>
      <c r="P238" s="165"/>
      <c r="Q238" s="165"/>
      <c r="R238" s="165"/>
      <c r="S238" s="308"/>
      <c r="T238" s="308"/>
      <c r="U238" s="308"/>
      <c r="V238" s="409">
        <f t="shared" si="19"/>
        <v>0</v>
      </c>
      <c r="W238" s="160"/>
      <c r="X238" s="451">
        <v>0</v>
      </c>
      <c r="Y238" s="161"/>
      <c r="Z238" s="450">
        <f t="shared" si="20"/>
        <v>0</v>
      </c>
      <c r="AA238" s="162">
        <f t="shared" si="21"/>
        <v>0</v>
      </c>
      <c r="AB238" s="159">
        <v>228</v>
      </c>
      <c r="AC238" s="163" t="str">
        <f t="shared" si="22"/>
        <v>КМСУ</v>
      </c>
      <c r="AE238" s="164" t="e">
        <f t="shared" si="23"/>
        <v>#N/A</v>
      </c>
      <c r="AF238" s="62" t="e">
        <f>VLOOKUP($B238,СтартОсобиста!$B:$M,11,FALSE)</f>
        <v>#N/A</v>
      </c>
    </row>
    <row r="239" spans="1:32" ht="15" hidden="1" customHeight="1" x14ac:dyDescent="0.25">
      <c r="A239" s="156">
        <v>229</v>
      </c>
      <c r="B239" s="48">
        <v>385</v>
      </c>
      <c r="C239" s="46" t="e">
        <f>VLOOKUP($B239,мандатка!$B:$I,2,FALSE)</f>
        <v>#N/A</v>
      </c>
      <c r="D239" s="157" t="e">
        <f>VLOOKUP($B239,мандатка!$B:$I,3,FALSE)</f>
        <v>#N/A</v>
      </c>
      <c r="E239" s="158" t="e">
        <f>VLOOKUP($B239,мандатка!$B:$I,5,FALSE)</f>
        <v>#N/A</v>
      </c>
      <c r="F239" s="48" t="e">
        <f>VLOOKUP($B239,мандатка!$B:$I,6,FALSE)</f>
        <v>#N/A</v>
      </c>
      <c r="G239" s="46" t="e">
        <f>VLOOKUP($B239,мандатка!$B:$I,7,FALSE)</f>
        <v>#N/A</v>
      </c>
      <c r="H239" s="47" t="e">
        <f>VLOOKUP($B239,мандатка!$B:$I,8,FALSE)</f>
        <v>#N/A</v>
      </c>
      <c r="I239" s="159"/>
      <c r="J239" s="165"/>
      <c r="K239" s="165"/>
      <c r="L239" s="165"/>
      <c r="M239" s="165"/>
      <c r="N239" s="165"/>
      <c r="O239" s="165"/>
      <c r="P239" s="165"/>
      <c r="Q239" s="165"/>
      <c r="R239" s="165"/>
      <c r="S239" s="308"/>
      <c r="T239" s="308"/>
      <c r="U239" s="308"/>
      <c r="V239" s="409">
        <f t="shared" si="19"/>
        <v>0</v>
      </c>
      <c r="W239" s="160"/>
      <c r="X239" s="451">
        <v>0</v>
      </c>
      <c r="Y239" s="161"/>
      <c r="Z239" s="450">
        <f t="shared" si="20"/>
        <v>0</v>
      </c>
      <c r="AA239" s="162">
        <f t="shared" si="21"/>
        <v>0</v>
      </c>
      <c r="AB239" s="159">
        <v>229</v>
      </c>
      <c r="AC239" s="163" t="str">
        <f t="shared" si="22"/>
        <v>КМСУ</v>
      </c>
      <c r="AE239" s="164" t="e">
        <f t="shared" si="23"/>
        <v>#N/A</v>
      </c>
      <c r="AF239" s="62" t="e">
        <f>VLOOKUP($B239,СтартОсобиста!$B:$M,11,FALSE)</f>
        <v>#N/A</v>
      </c>
    </row>
    <row r="240" spans="1:32" ht="15" hidden="1" customHeight="1" x14ac:dyDescent="0.25">
      <c r="A240" s="156">
        <v>230</v>
      </c>
      <c r="B240" s="48">
        <v>386</v>
      </c>
      <c r="C240" s="46" t="e">
        <f>VLOOKUP($B240,мандатка!$B:$I,2,FALSE)</f>
        <v>#N/A</v>
      </c>
      <c r="D240" s="157" t="e">
        <f>VLOOKUP($B240,мандатка!$B:$I,3,FALSE)</f>
        <v>#N/A</v>
      </c>
      <c r="E240" s="158" t="e">
        <f>VLOOKUP($B240,мандатка!$B:$I,5,FALSE)</f>
        <v>#N/A</v>
      </c>
      <c r="F240" s="48" t="e">
        <f>VLOOKUP($B240,мандатка!$B:$I,6,FALSE)</f>
        <v>#N/A</v>
      </c>
      <c r="G240" s="46" t="e">
        <f>VLOOKUP($B240,мандатка!$B:$I,7,FALSE)</f>
        <v>#N/A</v>
      </c>
      <c r="H240" s="47" t="e">
        <f>VLOOKUP($B240,мандатка!$B:$I,8,FALSE)</f>
        <v>#N/A</v>
      </c>
      <c r="I240" s="159"/>
      <c r="J240" s="165"/>
      <c r="K240" s="165"/>
      <c r="L240" s="165"/>
      <c r="M240" s="165"/>
      <c r="N240" s="165"/>
      <c r="O240" s="165"/>
      <c r="P240" s="165"/>
      <c r="Q240" s="165"/>
      <c r="R240" s="165"/>
      <c r="S240" s="308"/>
      <c r="T240" s="308"/>
      <c r="U240" s="308"/>
      <c r="V240" s="409">
        <f t="shared" si="19"/>
        <v>0</v>
      </c>
      <c r="W240" s="160"/>
      <c r="X240" s="451">
        <v>0</v>
      </c>
      <c r="Y240" s="161"/>
      <c r="Z240" s="450">
        <f t="shared" si="20"/>
        <v>0</v>
      </c>
      <c r="AA240" s="162">
        <f t="shared" si="21"/>
        <v>0</v>
      </c>
      <c r="AB240" s="159">
        <v>230</v>
      </c>
      <c r="AC240" s="163" t="str">
        <f t="shared" si="22"/>
        <v>КМСУ</v>
      </c>
      <c r="AE240" s="164" t="e">
        <f t="shared" si="23"/>
        <v>#N/A</v>
      </c>
      <c r="AF240" s="62" t="e">
        <f>VLOOKUP($B240,СтартОсобиста!$B:$M,11,FALSE)</f>
        <v>#N/A</v>
      </c>
    </row>
    <row r="241" spans="1:32" ht="15" hidden="1" customHeight="1" x14ac:dyDescent="0.25">
      <c r="A241" s="156">
        <v>231</v>
      </c>
      <c r="B241" s="48">
        <v>387</v>
      </c>
      <c r="C241" s="46" t="e">
        <f>VLOOKUP($B241,мандатка!$B:$I,2,FALSE)</f>
        <v>#N/A</v>
      </c>
      <c r="D241" s="157" t="e">
        <f>VLOOKUP($B241,мандатка!$B:$I,3,FALSE)</f>
        <v>#N/A</v>
      </c>
      <c r="E241" s="158" t="e">
        <f>VLOOKUP($B241,мандатка!$B:$I,5,FALSE)</f>
        <v>#N/A</v>
      </c>
      <c r="F241" s="48" t="e">
        <f>VLOOKUP($B241,мандатка!$B:$I,6,FALSE)</f>
        <v>#N/A</v>
      </c>
      <c r="G241" s="46" t="e">
        <f>VLOOKUP($B241,мандатка!$B:$I,7,FALSE)</f>
        <v>#N/A</v>
      </c>
      <c r="H241" s="47" t="e">
        <f>VLOOKUP($B241,мандатка!$B:$I,8,FALSE)</f>
        <v>#N/A</v>
      </c>
      <c r="I241" s="159"/>
      <c r="J241" s="165"/>
      <c r="K241" s="165"/>
      <c r="L241" s="165"/>
      <c r="M241" s="165"/>
      <c r="N241" s="165"/>
      <c r="O241" s="165"/>
      <c r="P241" s="165"/>
      <c r="Q241" s="165"/>
      <c r="R241" s="165"/>
      <c r="S241" s="308"/>
      <c r="T241" s="308"/>
      <c r="U241" s="308"/>
      <c r="V241" s="409">
        <f t="shared" si="19"/>
        <v>0</v>
      </c>
      <c r="W241" s="160"/>
      <c r="X241" s="451">
        <v>0</v>
      </c>
      <c r="Y241" s="161"/>
      <c r="Z241" s="450">
        <f t="shared" si="20"/>
        <v>0</v>
      </c>
      <c r="AA241" s="162">
        <f t="shared" si="21"/>
        <v>0</v>
      </c>
      <c r="AB241" s="159">
        <v>231</v>
      </c>
      <c r="AC241" s="163" t="str">
        <f t="shared" si="22"/>
        <v>КМСУ</v>
      </c>
      <c r="AE241" s="164" t="e">
        <f t="shared" si="23"/>
        <v>#N/A</v>
      </c>
      <c r="AF241" s="62" t="e">
        <f>VLOOKUP($B241,СтартОсобиста!$B:$M,11,FALSE)</f>
        <v>#N/A</v>
      </c>
    </row>
    <row r="242" spans="1:32" ht="15" hidden="1" customHeight="1" x14ac:dyDescent="0.25">
      <c r="A242" s="156">
        <v>232</v>
      </c>
      <c r="B242" s="48">
        <v>388</v>
      </c>
      <c r="C242" s="46" t="e">
        <f>VLOOKUP($B242,мандатка!$B:$I,2,FALSE)</f>
        <v>#N/A</v>
      </c>
      <c r="D242" s="157" t="e">
        <f>VLOOKUP($B242,мандатка!$B:$I,3,FALSE)</f>
        <v>#N/A</v>
      </c>
      <c r="E242" s="158" t="e">
        <f>VLOOKUP($B242,мандатка!$B:$I,5,FALSE)</f>
        <v>#N/A</v>
      </c>
      <c r="F242" s="48" t="e">
        <f>VLOOKUP($B242,мандатка!$B:$I,6,FALSE)</f>
        <v>#N/A</v>
      </c>
      <c r="G242" s="46" t="e">
        <f>VLOOKUP($B242,мандатка!$B:$I,7,FALSE)</f>
        <v>#N/A</v>
      </c>
      <c r="H242" s="47" t="e">
        <f>VLOOKUP($B242,мандатка!$B:$I,8,FALSE)</f>
        <v>#N/A</v>
      </c>
      <c r="I242" s="159"/>
      <c r="J242" s="165"/>
      <c r="K242" s="165"/>
      <c r="L242" s="165"/>
      <c r="M242" s="165"/>
      <c r="N242" s="165"/>
      <c r="O242" s="165"/>
      <c r="P242" s="165"/>
      <c r="Q242" s="165"/>
      <c r="R242" s="165"/>
      <c r="S242" s="308"/>
      <c r="T242" s="308"/>
      <c r="U242" s="308"/>
      <c r="V242" s="409">
        <f t="shared" si="19"/>
        <v>0</v>
      </c>
      <c r="W242" s="160"/>
      <c r="X242" s="451">
        <v>0</v>
      </c>
      <c r="Y242" s="161"/>
      <c r="Z242" s="450">
        <f t="shared" si="20"/>
        <v>0</v>
      </c>
      <c r="AA242" s="162">
        <f t="shared" si="21"/>
        <v>0</v>
      </c>
      <c r="AB242" s="159">
        <v>232</v>
      </c>
      <c r="AC242" s="163" t="str">
        <f t="shared" si="22"/>
        <v>КМСУ</v>
      </c>
      <c r="AE242" s="164" t="e">
        <f t="shared" si="23"/>
        <v>#N/A</v>
      </c>
      <c r="AF242" s="62" t="e">
        <f>VLOOKUP($B242,СтартОсобиста!$B:$M,11,FALSE)</f>
        <v>#N/A</v>
      </c>
    </row>
    <row r="243" spans="1:32" ht="15" hidden="1" customHeight="1" x14ac:dyDescent="0.25">
      <c r="A243" s="156">
        <v>233</v>
      </c>
      <c r="B243" s="48">
        <v>391</v>
      </c>
      <c r="C243" s="46" t="e">
        <f>VLOOKUP($B243,мандатка!$B:$I,2,FALSE)</f>
        <v>#N/A</v>
      </c>
      <c r="D243" s="157" t="e">
        <f>VLOOKUP($B243,мандатка!$B:$I,3,FALSE)</f>
        <v>#N/A</v>
      </c>
      <c r="E243" s="158" t="e">
        <f>VLOOKUP($B243,мандатка!$B:$I,5,FALSE)</f>
        <v>#N/A</v>
      </c>
      <c r="F243" s="48" t="e">
        <f>VLOOKUP($B243,мандатка!$B:$I,6,FALSE)</f>
        <v>#N/A</v>
      </c>
      <c r="G243" s="46" t="e">
        <f>VLOOKUP($B243,мандатка!$B:$I,7,FALSE)</f>
        <v>#N/A</v>
      </c>
      <c r="H243" s="47" t="e">
        <f>VLOOKUP($B243,мандатка!$B:$I,8,FALSE)</f>
        <v>#N/A</v>
      </c>
      <c r="I243" s="159"/>
      <c r="J243" s="165"/>
      <c r="K243" s="165"/>
      <c r="L243" s="165"/>
      <c r="M243" s="165"/>
      <c r="N243" s="165"/>
      <c r="O243" s="165"/>
      <c r="P243" s="165"/>
      <c r="Q243" s="165"/>
      <c r="R243" s="165"/>
      <c r="S243" s="308"/>
      <c r="T243" s="308"/>
      <c r="U243" s="308"/>
      <c r="V243" s="409">
        <f t="shared" si="19"/>
        <v>0</v>
      </c>
      <c r="W243" s="160"/>
      <c r="X243" s="451">
        <v>0</v>
      </c>
      <c r="Y243" s="161"/>
      <c r="Z243" s="450">
        <f t="shared" si="20"/>
        <v>0</v>
      </c>
      <c r="AA243" s="162">
        <f t="shared" si="21"/>
        <v>0</v>
      </c>
      <c r="AB243" s="159">
        <v>233</v>
      </c>
      <c r="AC243" s="163" t="str">
        <f t="shared" si="22"/>
        <v>КМСУ</v>
      </c>
      <c r="AE243" s="164" t="e">
        <f t="shared" si="23"/>
        <v>#N/A</v>
      </c>
      <c r="AF243" s="62" t="e">
        <f>VLOOKUP($B243,СтартОсобиста!$B:$M,11,FALSE)</f>
        <v>#N/A</v>
      </c>
    </row>
    <row r="244" spans="1:32" ht="15" hidden="1" customHeight="1" x14ac:dyDescent="0.25">
      <c r="A244" s="156">
        <v>234</v>
      </c>
      <c r="B244" s="48">
        <v>392</v>
      </c>
      <c r="C244" s="46" t="e">
        <f>VLOOKUP($B244,мандатка!$B:$I,2,FALSE)</f>
        <v>#N/A</v>
      </c>
      <c r="D244" s="157" t="e">
        <f>VLOOKUP($B244,мандатка!$B:$I,3,FALSE)</f>
        <v>#N/A</v>
      </c>
      <c r="E244" s="158" t="e">
        <f>VLOOKUP($B244,мандатка!$B:$I,5,FALSE)</f>
        <v>#N/A</v>
      </c>
      <c r="F244" s="48" t="e">
        <f>VLOOKUP($B244,мандатка!$B:$I,6,FALSE)</f>
        <v>#N/A</v>
      </c>
      <c r="G244" s="46" t="e">
        <f>VLOOKUP($B244,мандатка!$B:$I,7,FALSE)</f>
        <v>#N/A</v>
      </c>
      <c r="H244" s="47" t="e">
        <f>VLOOKUP($B244,мандатка!$B:$I,8,FALSE)</f>
        <v>#N/A</v>
      </c>
      <c r="I244" s="159"/>
      <c r="J244" s="165"/>
      <c r="K244" s="165"/>
      <c r="L244" s="165"/>
      <c r="M244" s="165"/>
      <c r="N244" s="165"/>
      <c r="O244" s="165"/>
      <c r="P244" s="165"/>
      <c r="Q244" s="165"/>
      <c r="R244" s="165"/>
      <c r="S244" s="308"/>
      <c r="T244" s="308"/>
      <c r="U244" s="308"/>
      <c r="V244" s="409">
        <f t="shared" si="19"/>
        <v>0</v>
      </c>
      <c r="W244" s="160"/>
      <c r="X244" s="451">
        <v>0</v>
      </c>
      <c r="Y244" s="161"/>
      <c r="Z244" s="450">
        <f t="shared" si="20"/>
        <v>0</v>
      </c>
      <c r="AA244" s="162">
        <f t="shared" si="21"/>
        <v>0</v>
      </c>
      <c r="AB244" s="159">
        <v>234</v>
      </c>
      <c r="AC244" s="163" t="str">
        <f t="shared" si="22"/>
        <v>КМСУ</v>
      </c>
      <c r="AE244" s="164" t="e">
        <f t="shared" si="23"/>
        <v>#N/A</v>
      </c>
      <c r="AF244" s="62" t="e">
        <f>VLOOKUP($B244,СтартОсобиста!$B:$M,11,FALSE)</f>
        <v>#N/A</v>
      </c>
    </row>
    <row r="245" spans="1:32" ht="15" hidden="1" customHeight="1" x14ac:dyDescent="0.25">
      <c r="A245" s="156">
        <v>235</v>
      </c>
      <c r="B245" s="48">
        <v>393</v>
      </c>
      <c r="C245" s="46" t="e">
        <f>VLOOKUP($B245,мандатка!$B:$I,2,FALSE)</f>
        <v>#N/A</v>
      </c>
      <c r="D245" s="157" t="e">
        <f>VLOOKUP($B245,мандатка!$B:$I,3,FALSE)</f>
        <v>#N/A</v>
      </c>
      <c r="E245" s="158" t="e">
        <f>VLOOKUP($B245,мандатка!$B:$I,5,FALSE)</f>
        <v>#N/A</v>
      </c>
      <c r="F245" s="48" t="e">
        <f>VLOOKUP($B245,мандатка!$B:$I,6,FALSE)</f>
        <v>#N/A</v>
      </c>
      <c r="G245" s="46" t="e">
        <f>VLOOKUP($B245,мандатка!$B:$I,7,FALSE)</f>
        <v>#N/A</v>
      </c>
      <c r="H245" s="47" t="e">
        <f>VLOOKUP($B245,мандатка!$B:$I,8,FALSE)</f>
        <v>#N/A</v>
      </c>
      <c r="I245" s="159"/>
      <c r="J245" s="165"/>
      <c r="K245" s="165"/>
      <c r="L245" s="165"/>
      <c r="M245" s="165"/>
      <c r="N245" s="165"/>
      <c r="O245" s="165"/>
      <c r="P245" s="165"/>
      <c r="Q245" s="165"/>
      <c r="R245" s="165"/>
      <c r="S245" s="308"/>
      <c r="T245" s="308"/>
      <c r="U245" s="308"/>
      <c r="V245" s="409">
        <f t="shared" si="19"/>
        <v>0</v>
      </c>
      <c r="W245" s="160"/>
      <c r="X245" s="451">
        <v>0</v>
      </c>
      <c r="Y245" s="161"/>
      <c r="Z245" s="450">
        <f t="shared" si="20"/>
        <v>0</v>
      </c>
      <c r="AA245" s="162">
        <f t="shared" si="21"/>
        <v>0</v>
      </c>
      <c r="AB245" s="159">
        <v>235</v>
      </c>
      <c r="AC245" s="163" t="str">
        <f t="shared" si="22"/>
        <v>КМСУ</v>
      </c>
      <c r="AE245" s="164" t="e">
        <f t="shared" si="23"/>
        <v>#N/A</v>
      </c>
      <c r="AF245" s="62" t="e">
        <f>VLOOKUP($B245,СтартОсобиста!$B:$M,11,FALSE)</f>
        <v>#N/A</v>
      </c>
    </row>
    <row r="246" spans="1:32" ht="15" hidden="1" customHeight="1" x14ac:dyDescent="0.25">
      <c r="A246" s="156">
        <v>236</v>
      </c>
      <c r="B246" s="48">
        <v>394</v>
      </c>
      <c r="C246" s="46" t="e">
        <f>VLOOKUP($B246,мандатка!$B:$I,2,FALSE)</f>
        <v>#N/A</v>
      </c>
      <c r="D246" s="157" t="e">
        <f>VLOOKUP($B246,мандатка!$B:$I,3,FALSE)</f>
        <v>#N/A</v>
      </c>
      <c r="E246" s="158" t="e">
        <f>VLOOKUP($B246,мандатка!$B:$I,5,FALSE)</f>
        <v>#N/A</v>
      </c>
      <c r="F246" s="48" t="e">
        <f>VLOOKUP($B246,мандатка!$B:$I,6,FALSE)</f>
        <v>#N/A</v>
      </c>
      <c r="G246" s="46" t="e">
        <f>VLOOKUP($B246,мандатка!$B:$I,7,FALSE)</f>
        <v>#N/A</v>
      </c>
      <c r="H246" s="47" t="e">
        <f>VLOOKUP($B246,мандатка!$B:$I,8,FALSE)</f>
        <v>#N/A</v>
      </c>
      <c r="I246" s="159"/>
      <c r="J246" s="165"/>
      <c r="K246" s="165"/>
      <c r="L246" s="165"/>
      <c r="M246" s="165"/>
      <c r="N246" s="165"/>
      <c r="O246" s="165"/>
      <c r="P246" s="165"/>
      <c r="Q246" s="165"/>
      <c r="R246" s="165"/>
      <c r="S246" s="308"/>
      <c r="T246" s="308"/>
      <c r="U246" s="308"/>
      <c r="V246" s="409">
        <f t="shared" si="19"/>
        <v>0</v>
      </c>
      <c r="W246" s="160"/>
      <c r="X246" s="451">
        <v>0</v>
      </c>
      <c r="Y246" s="161"/>
      <c r="Z246" s="450">
        <f t="shared" si="20"/>
        <v>0</v>
      </c>
      <c r="AA246" s="162">
        <f t="shared" si="21"/>
        <v>0</v>
      </c>
      <c r="AB246" s="159">
        <v>236</v>
      </c>
      <c r="AC246" s="163" t="str">
        <f t="shared" si="22"/>
        <v>КМСУ</v>
      </c>
      <c r="AE246" s="164" t="e">
        <f t="shared" si="23"/>
        <v>#N/A</v>
      </c>
      <c r="AF246" s="62" t="e">
        <f>VLOOKUP($B246,СтартОсобиста!$B:$M,11,FALSE)</f>
        <v>#N/A</v>
      </c>
    </row>
    <row r="247" spans="1:32" ht="15" hidden="1" customHeight="1" x14ac:dyDescent="0.25">
      <c r="A247" s="156">
        <v>237</v>
      </c>
      <c r="B247" s="48">
        <v>395</v>
      </c>
      <c r="C247" s="46" t="e">
        <f>VLOOKUP($B247,мандатка!$B:$I,2,FALSE)</f>
        <v>#N/A</v>
      </c>
      <c r="D247" s="157" t="e">
        <f>VLOOKUP($B247,мандатка!$B:$I,3,FALSE)</f>
        <v>#N/A</v>
      </c>
      <c r="E247" s="158" t="e">
        <f>VLOOKUP($B247,мандатка!$B:$I,5,FALSE)</f>
        <v>#N/A</v>
      </c>
      <c r="F247" s="48" t="e">
        <f>VLOOKUP($B247,мандатка!$B:$I,6,FALSE)</f>
        <v>#N/A</v>
      </c>
      <c r="G247" s="46" t="e">
        <f>VLOOKUP($B247,мандатка!$B:$I,7,FALSE)</f>
        <v>#N/A</v>
      </c>
      <c r="H247" s="47" t="e">
        <f>VLOOKUP($B247,мандатка!$B:$I,8,FALSE)</f>
        <v>#N/A</v>
      </c>
      <c r="I247" s="159"/>
      <c r="J247" s="165"/>
      <c r="K247" s="165"/>
      <c r="L247" s="165"/>
      <c r="M247" s="165"/>
      <c r="N247" s="165"/>
      <c r="O247" s="165"/>
      <c r="P247" s="165"/>
      <c r="Q247" s="165"/>
      <c r="R247" s="165"/>
      <c r="S247" s="308"/>
      <c r="T247" s="308"/>
      <c r="U247" s="308"/>
      <c r="V247" s="409">
        <f t="shared" si="19"/>
        <v>0</v>
      </c>
      <c r="W247" s="160"/>
      <c r="X247" s="451">
        <v>0</v>
      </c>
      <c r="Y247" s="161"/>
      <c r="Z247" s="450">
        <f t="shared" si="20"/>
        <v>0</v>
      </c>
      <c r="AA247" s="162">
        <f t="shared" si="21"/>
        <v>0</v>
      </c>
      <c r="AB247" s="159">
        <v>237</v>
      </c>
      <c r="AC247" s="163" t="str">
        <f t="shared" si="22"/>
        <v>КМСУ</v>
      </c>
      <c r="AE247" s="164" t="e">
        <f t="shared" si="23"/>
        <v>#N/A</v>
      </c>
      <c r="AF247" s="62" t="e">
        <f>VLOOKUP($B247,СтартОсобиста!$B:$M,11,FALSE)</f>
        <v>#N/A</v>
      </c>
    </row>
    <row r="248" spans="1:32" ht="15" hidden="1" customHeight="1" x14ac:dyDescent="0.25">
      <c r="A248" s="156">
        <v>238</v>
      </c>
      <c r="B248" s="48">
        <v>396</v>
      </c>
      <c r="C248" s="46" t="e">
        <f>VLOOKUP($B248,мандатка!$B:$I,2,FALSE)</f>
        <v>#N/A</v>
      </c>
      <c r="D248" s="157" t="e">
        <f>VLOOKUP($B248,мандатка!$B:$I,3,FALSE)</f>
        <v>#N/A</v>
      </c>
      <c r="E248" s="158" t="e">
        <f>VLOOKUP($B248,мандатка!$B:$I,5,FALSE)</f>
        <v>#N/A</v>
      </c>
      <c r="F248" s="48" t="e">
        <f>VLOOKUP($B248,мандатка!$B:$I,6,FALSE)</f>
        <v>#N/A</v>
      </c>
      <c r="G248" s="46" t="e">
        <f>VLOOKUP($B248,мандатка!$B:$I,7,FALSE)</f>
        <v>#N/A</v>
      </c>
      <c r="H248" s="47" t="e">
        <f>VLOOKUP($B248,мандатка!$B:$I,8,FALSE)</f>
        <v>#N/A</v>
      </c>
      <c r="I248" s="159"/>
      <c r="J248" s="165"/>
      <c r="K248" s="165"/>
      <c r="L248" s="165"/>
      <c r="M248" s="165"/>
      <c r="N248" s="165"/>
      <c r="O248" s="165"/>
      <c r="P248" s="165"/>
      <c r="Q248" s="165"/>
      <c r="R248" s="165"/>
      <c r="S248" s="308"/>
      <c r="T248" s="308"/>
      <c r="U248" s="308"/>
      <c r="V248" s="409">
        <f t="shared" si="19"/>
        <v>0</v>
      </c>
      <c r="W248" s="160"/>
      <c r="X248" s="451">
        <v>0</v>
      </c>
      <c r="Y248" s="161"/>
      <c r="Z248" s="450">
        <f t="shared" si="20"/>
        <v>0</v>
      </c>
      <c r="AA248" s="162">
        <f t="shared" si="21"/>
        <v>0</v>
      </c>
      <c r="AB248" s="159">
        <v>238</v>
      </c>
      <c r="AC248" s="163" t="str">
        <f t="shared" si="22"/>
        <v>КМСУ</v>
      </c>
      <c r="AE248" s="164" t="e">
        <f t="shared" si="23"/>
        <v>#N/A</v>
      </c>
      <c r="AF248" s="62" t="e">
        <f>VLOOKUP($B248,СтартОсобиста!$B:$M,11,FALSE)</f>
        <v>#N/A</v>
      </c>
    </row>
    <row r="249" spans="1:32" ht="15" hidden="1" customHeight="1" x14ac:dyDescent="0.25">
      <c r="A249" s="156">
        <v>239</v>
      </c>
      <c r="B249" s="48">
        <v>397</v>
      </c>
      <c r="C249" s="46" t="e">
        <f>VLOOKUP($B249,мандатка!$B:$I,2,FALSE)</f>
        <v>#N/A</v>
      </c>
      <c r="D249" s="157" t="e">
        <f>VLOOKUP($B249,мандатка!$B:$I,3,FALSE)</f>
        <v>#N/A</v>
      </c>
      <c r="E249" s="158" t="e">
        <f>VLOOKUP($B249,мандатка!$B:$I,5,FALSE)</f>
        <v>#N/A</v>
      </c>
      <c r="F249" s="48" t="e">
        <f>VLOOKUP($B249,мандатка!$B:$I,6,FALSE)</f>
        <v>#N/A</v>
      </c>
      <c r="G249" s="46" t="e">
        <f>VLOOKUP($B249,мандатка!$B:$I,7,FALSE)</f>
        <v>#N/A</v>
      </c>
      <c r="H249" s="47" t="e">
        <f>VLOOKUP($B249,мандатка!$B:$I,8,FALSE)</f>
        <v>#N/A</v>
      </c>
      <c r="I249" s="159"/>
      <c r="J249" s="165"/>
      <c r="K249" s="165"/>
      <c r="L249" s="165"/>
      <c r="M249" s="165"/>
      <c r="N249" s="165"/>
      <c r="O249" s="165"/>
      <c r="P249" s="165"/>
      <c r="Q249" s="165"/>
      <c r="R249" s="165"/>
      <c r="S249" s="308"/>
      <c r="T249" s="308"/>
      <c r="U249" s="308"/>
      <c r="V249" s="409">
        <f t="shared" si="19"/>
        <v>0</v>
      </c>
      <c r="W249" s="160"/>
      <c r="X249" s="451">
        <v>0</v>
      </c>
      <c r="Y249" s="161"/>
      <c r="Z249" s="450">
        <f t="shared" si="20"/>
        <v>0</v>
      </c>
      <c r="AA249" s="162">
        <f t="shared" si="21"/>
        <v>0</v>
      </c>
      <c r="AB249" s="159">
        <v>239</v>
      </c>
      <c r="AC249" s="163" t="str">
        <f t="shared" si="22"/>
        <v>КМСУ</v>
      </c>
      <c r="AE249" s="164" t="e">
        <f t="shared" si="23"/>
        <v>#N/A</v>
      </c>
      <c r="AF249" s="62" t="e">
        <f>VLOOKUP($B249,СтартОсобиста!$B:$M,11,FALSE)</f>
        <v>#N/A</v>
      </c>
    </row>
    <row r="250" spans="1:32" ht="15" hidden="1" customHeight="1" x14ac:dyDescent="0.25">
      <c r="A250" s="156">
        <v>240</v>
      </c>
      <c r="B250" s="48">
        <v>398</v>
      </c>
      <c r="C250" s="46" t="e">
        <f>VLOOKUP($B250,мандатка!$B:$I,2,FALSE)</f>
        <v>#N/A</v>
      </c>
      <c r="D250" s="157" t="e">
        <f>VLOOKUP($B250,мандатка!$B:$I,3,FALSE)</f>
        <v>#N/A</v>
      </c>
      <c r="E250" s="158" t="e">
        <f>VLOOKUP($B250,мандатка!$B:$I,5,FALSE)</f>
        <v>#N/A</v>
      </c>
      <c r="F250" s="48" t="e">
        <f>VLOOKUP($B250,мандатка!$B:$I,6,FALSE)</f>
        <v>#N/A</v>
      </c>
      <c r="G250" s="46" t="e">
        <f>VLOOKUP($B250,мандатка!$B:$I,7,FALSE)</f>
        <v>#N/A</v>
      </c>
      <c r="H250" s="47" t="e">
        <f>VLOOKUP($B250,мандатка!$B:$I,8,FALSE)</f>
        <v>#N/A</v>
      </c>
      <c r="I250" s="159"/>
      <c r="J250" s="165"/>
      <c r="K250" s="165"/>
      <c r="L250" s="165"/>
      <c r="M250" s="165"/>
      <c r="N250" s="165"/>
      <c r="O250" s="165"/>
      <c r="P250" s="165"/>
      <c r="Q250" s="165"/>
      <c r="R250" s="165"/>
      <c r="S250" s="308"/>
      <c r="T250" s="308"/>
      <c r="U250" s="308"/>
      <c r="V250" s="409">
        <f t="shared" si="19"/>
        <v>0</v>
      </c>
      <c r="W250" s="160"/>
      <c r="X250" s="451">
        <v>0</v>
      </c>
      <c r="Y250" s="161"/>
      <c r="Z250" s="450">
        <f t="shared" si="20"/>
        <v>0</v>
      </c>
      <c r="AA250" s="162">
        <f t="shared" si="21"/>
        <v>0</v>
      </c>
      <c r="AB250" s="159">
        <v>240</v>
      </c>
      <c r="AC250" s="163" t="str">
        <f t="shared" si="22"/>
        <v>КМСУ</v>
      </c>
      <c r="AE250" s="164" t="e">
        <f t="shared" si="23"/>
        <v>#N/A</v>
      </c>
      <c r="AF250" s="62" t="e">
        <f>VLOOKUP($B250,СтартОсобиста!$B:$M,11,FALSE)</f>
        <v>#N/A</v>
      </c>
    </row>
    <row r="251" spans="1:32" ht="15" hidden="1" customHeight="1" x14ac:dyDescent="0.25">
      <c r="A251" s="156">
        <v>241</v>
      </c>
      <c r="B251" s="48">
        <v>401</v>
      </c>
      <c r="C251" s="46" t="e">
        <f>VLOOKUP($B251,мандатка!$B:$I,2,FALSE)</f>
        <v>#N/A</v>
      </c>
      <c r="D251" s="157" t="e">
        <f>VLOOKUP($B251,мандатка!$B:$I,3,FALSE)</f>
        <v>#N/A</v>
      </c>
      <c r="E251" s="158" t="e">
        <f>VLOOKUP($B251,мандатка!$B:$I,5,FALSE)</f>
        <v>#N/A</v>
      </c>
      <c r="F251" s="48" t="e">
        <f>VLOOKUP($B251,мандатка!$B:$I,6,FALSE)</f>
        <v>#N/A</v>
      </c>
      <c r="G251" s="46" t="e">
        <f>VLOOKUP($B251,мандатка!$B:$I,7,FALSE)</f>
        <v>#N/A</v>
      </c>
      <c r="H251" s="47" t="e">
        <f>VLOOKUP($B251,мандатка!$B:$I,8,FALSE)</f>
        <v>#N/A</v>
      </c>
      <c r="I251" s="159"/>
      <c r="J251" s="165"/>
      <c r="K251" s="165"/>
      <c r="L251" s="165"/>
      <c r="M251" s="165"/>
      <c r="N251" s="165"/>
      <c r="O251" s="165"/>
      <c r="P251" s="165"/>
      <c r="Q251" s="165"/>
      <c r="R251" s="165"/>
      <c r="S251" s="308"/>
      <c r="T251" s="308"/>
      <c r="U251" s="308"/>
      <c r="V251" s="409">
        <f t="shared" si="19"/>
        <v>0</v>
      </c>
      <c r="W251" s="160"/>
      <c r="X251" s="451">
        <v>0</v>
      </c>
      <c r="Y251" s="161"/>
      <c r="Z251" s="450">
        <f t="shared" si="20"/>
        <v>0</v>
      </c>
      <c r="AA251" s="162">
        <f t="shared" si="21"/>
        <v>0</v>
      </c>
      <c r="AB251" s="159">
        <v>241</v>
      </c>
      <c r="AC251" s="163" t="str">
        <f t="shared" si="22"/>
        <v>КМСУ</v>
      </c>
      <c r="AE251" s="164" t="e">
        <f t="shared" si="23"/>
        <v>#N/A</v>
      </c>
      <c r="AF251" s="62" t="e">
        <f>VLOOKUP($B251,СтартОсобиста!$B:$M,11,FALSE)</f>
        <v>#N/A</v>
      </c>
    </row>
    <row r="252" spans="1:32" ht="15" hidden="1" customHeight="1" x14ac:dyDescent="0.25">
      <c r="A252" s="156">
        <v>242</v>
      </c>
      <c r="B252" s="48">
        <v>402</v>
      </c>
      <c r="C252" s="46" t="e">
        <f>VLOOKUP($B252,мандатка!$B:$I,2,FALSE)</f>
        <v>#N/A</v>
      </c>
      <c r="D252" s="157" t="e">
        <f>VLOOKUP($B252,мандатка!$B:$I,3,FALSE)</f>
        <v>#N/A</v>
      </c>
      <c r="E252" s="158" t="e">
        <f>VLOOKUP($B252,мандатка!$B:$I,5,FALSE)</f>
        <v>#N/A</v>
      </c>
      <c r="F252" s="48" t="e">
        <f>VLOOKUP($B252,мандатка!$B:$I,6,FALSE)</f>
        <v>#N/A</v>
      </c>
      <c r="G252" s="46" t="e">
        <f>VLOOKUP($B252,мандатка!$B:$I,7,FALSE)</f>
        <v>#N/A</v>
      </c>
      <c r="H252" s="47" t="e">
        <f>VLOOKUP($B252,мандатка!$B:$I,8,FALSE)</f>
        <v>#N/A</v>
      </c>
      <c r="I252" s="159"/>
      <c r="J252" s="165"/>
      <c r="K252" s="165"/>
      <c r="L252" s="165"/>
      <c r="M252" s="165"/>
      <c r="N252" s="165"/>
      <c r="O252" s="165"/>
      <c r="P252" s="165"/>
      <c r="Q252" s="165"/>
      <c r="R252" s="165"/>
      <c r="S252" s="308"/>
      <c r="T252" s="308"/>
      <c r="U252" s="308"/>
      <c r="V252" s="409">
        <f t="shared" si="19"/>
        <v>0</v>
      </c>
      <c r="W252" s="160"/>
      <c r="X252" s="451">
        <v>0</v>
      </c>
      <c r="Y252" s="161"/>
      <c r="Z252" s="450">
        <f t="shared" si="20"/>
        <v>0</v>
      </c>
      <c r="AA252" s="162">
        <f t="shared" si="21"/>
        <v>0</v>
      </c>
      <c r="AB252" s="159">
        <v>242</v>
      </c>
      <c r="AC252" s="163" t="str">
        <f t="shared" si="22"/>
        <v>КМСУ</v>
      </c>
      <c r="AE252" s="164" t="e">
        <f t="shared" si="23"/>
        <v>#N/A</v>
      </c>
      <c r="AF252" s="62" t="e">
        <f>VLOOKUP($B252,СтартОсобиста!$B:$M,11,FALSE)</f>
        <v>#N/A</v>
      </c>
    </row>
    <row r="253" spans="1:32" ht="15" hidden="1" customHeight="1" x14ac:dyDescent="0.25">
      <c r="A253" s="156">
        <v>243</v>
      </c>
      <c r="B253" s="48">
        <v>403</v>
      </c>
      <c r="C253" s="46" t="e">
        <f>VLOOKUP($B253,мандатка!$B:$I,2,FALSE)</f>
        <v>#N/A</v>
      </c>
      <c r="D253" s="157" t="e">
        <f>VLOOKUP($B253,мандатка!$B:$I,3,FALSE)</f>
        <v>#N/A</v>
      </c>
      <c r="E253" s="158" t="e">
        <f>VLOOKUP($B253,мандатка!$B:$I,5,FALSE)</f>
        <v>#N/A</v>
      </c>
      <c r="F253" s="48" t="e">
        <f>VLOOKUP($B253,мандатка!$B:$I,6,FALSE)</f>
        <v>#N/A</v>
      </c>
      <c r="G253" s="46" t="e">
        <f>VLOOKUP($B253,мандатка!$B:$I,7,FALSE)</f>
        <v>#N/A</v>
      </c>
      <c r="H253" s="47" t="e">
        <f>VLOOKUP($B253,мандатка!$B:$I,8,FALSE)</f>
        <v>#N/A</v>
      </c>
      <c r="I253" s="159"/>
      <c r="J253" s="165"/>
      <c r="K253" s="165"/>
      <c r="L253" s="165"/>
      <c r="M253" s="165"/>
      <c r="N253" s="165"/>
      <c r="O253" s="165"/>
      <c r="P253" s="165"/>
      <c r="Q253" s="165"/>
      <c r="R253" s="165"/>
      <c r="S253" s="308"/>
      <c r="T253" s="308"/>
      <c r="U253" s="308"/>
      <c r="V253" s="409">
        <f t="shared" si="19"/>
        <v>0</v>
      </c>
      <c r="W253" s="160"/>
      <c r="X253" s="451">
        <v>0</v>
      </c>
      <c r="Y253" s="161"/>
      <c r="Z253" s="450">
        <f t="shared" si="20"/>
        <v>0</v>
      </c>
      <c r="AA253" s="162">
        <f t="shared" si="21"/>
        <v>0</v>
      </c>
      <c r="AB253" s="159">
        <v>243</v>
      </c>
      <c r="AC253" s="163" t="str">
        <f t="shared" si="22"/>
        <v>КМСУ</v>
      </c>
      <c r="AE253" s="164" t="e">
        <f t="shared" si="23"/>
        <v>#N/A</v>
      </c>
      <c r="AF253" s="62" t="e">
        <f>VLOOKUP($B253,СтартОсобиста!$B:$M,11,FALSE)</f>
        <v>#N/A</v>
      </c>
    </row>
    <row r="254" spans="1:32" ht="15" hidden="1" customHeight="1" x14ac:dyDescent="0.25">
      <c r="A254" s="156">
        <v>244</v>
      </c>
      <c r="B254" s="48">
        <v>404</v>
      </c>
      <c r="C254" s="46" t="e">
        <f>VLOOKUP($B254,мандатка!$B:$I,2,FALSE)</f>
        <v>#N/A</v>
      </c>
      <c r="D254" s="157" t="e">
        <f>VLOOKUP($B254,мандатка!$B:$I,3,FALSE)</f>
        <v>#N/A</v>
      </c>
      <c r="E254" s="158" t="e">
        <f>VLOOKUP($B254,мандатка!$B:$I,5,FALSE)</f>
        <v>#N/A</v>
      </c>
      <c r="F254" s="48" t="e">
        <f>VLOOKUP($B254,мандатка!$B:$I,6,FALSE)</f>
        <v>#N/A</v>
      </c>
      <c r="G254" s="46" t="e">
        <f>VLOOKUP($B254,мандатка!$B:$I,7,FALSE)</f>
        <v>#N/A</v>
      </c>
      <c r="H254" s="47" t="e">
        <f>VLOOKUP($B254,мандатка!$B:$I,8,FALSE)</f>
        <v>#N/A</v>
      </c>
      <c r="I254" s="159"/>
      <c r="J254" s="165"/>
      <c r="K254" s="165"/>
      <c r="L254" s="165"/>
      <c r="M254" s="165"/>
      <c r="N254" s="165"/>
      <c r="O254" s="165"/>
      <c r="P254" s="165"/>
      <c r="Q254" s="165"/>
      <c r="R254" s="165"/>
      <c r="S254" s="308"/>
      <c r="T254" s="308"/>
      <c r="U254" s="308"/>
      <c r="V254" s="409">
        <f t="shared" si="19"/>
        <v>0</v>
      </c>
      <c r="W254" s="160"/>
      <c r="X254" s="451">
        <v>0</v>
      </c>
      <c r="Y254" s="161"/>
      <c r="Z254" s="450">
        <f t="shared" si="20"/>
        <v>0</v>
      </c>
      <c r="AA254" s="162">
        <f t="shared" si="21"/>
        <v>0</v>
      </c>
      <c r="AB254" s="159">
        <v>244</v>
      </c>
      <c r="AC254" s="163" t="str">
        <f t="shared" si="22"/>
        <v>КМСУ</v>
      </c>
      <c r="AE254" s="164" t="e">
        <f t="shared" si="23"/>
        <v>#N/A</v>
      </c>
      <c r="AF254" s="62" t="e">
        <f>VLOOKUP($B254,СтартОсобиста!$B:$M,11,FALSE)</f>
        <v>#N/A</v>
      </c>
    </row>
    <row r="255" spans="1:32" ht="15" hidden="1" customHeight="1" x14ac:dyDescent="0.25">
      <c r="A255" s="156">
        <v>245</v>
      </c>
      <c r="B255" s="48">
        <v>405</v>
      </c>
      <c r="C255" s="46" t="e">
        <f>VLOOKUP($B255,мандатка!$B:$I,2,FALSE)</f>
        <v>#N/A</v>
      </c>
      <c r="D255" s="157" t="e">
        <f>VLOOKUP($B255,мандатка!$B:$I,3,FALSE)</f>
        <v>#N/A</v>
      </c>
      <c r="E255" s="158" t="e">
        <f>VLOOKUP($B255,мандатка!$B:$I,5,FALSE)</f>
        <v>#N/A</v>
      </c>
      <c r="F255" s="48" t="e">
        <f>VLOOKUP($B255,мандатка!$B:$I,6,FALSE)</f>
        <v>#N/A</v>
      </c>
      <c r="G255" s="46" t="e">
        <f>VLOOKUP($B255,мандатка!$B:$I,7,FALSE)</f>
        <v>#N/A</v>
      </c>
      <c r="H255" s="47" t="e">
        <f>VLOOKUP($B255,мандатка!$B:$I,8,FALSE)</f>
        <v>#N/A</v>
      </c>
      <c r="I255" s="159"/>
      <c r="J255" s="165"/>
      <c r="K255" s="165"/>
      <c r="L255" s="165"/>
      <c r="M255" s="165"/>
      <c r="N255" s="165"/>
      <c r="O255" s="165"/>
      <c r="P255" s="165"/>
      <c r="Q255" s="165"/>
      <c r="R255" s="165"/>
      <c r="S255" s="308"/>
      <c r="T255" s="308"/>
      <c r="U255" s="308"/>
      <c r="V255" s="409">
        <f t="shared" si="19"/>
        <v>0</v>
      </c>
      <c r="W255" s="160"/>
      <c r="X255" s="451">
        <v>0</v>
      </c>
      <c r="Y255" s="161"/>
      <c r="Z255" s="450">
        <f t="shared" si="20"/>
        <v>0</v>
      </c>
      <c r="AA255" s="162">
        <f t="shared" si="21"/>
        <v>0</v>
      </c>
      <c r="AB255" s="159">
        <v>245</v>
      </c>
      <c r="AC255" s="163" t="str">
        <f t="shared" si="22"/>
        <v>КМСУ</v>
      </c>
      <c r="AE255" s="164" t="e">
        <f t="shared" si="23"/>
        <v>#N/A</v>
      </c>
      <c r="AF255" s="62" t="e">
        <f>VLOOKUP($B255,СтартОсобиста!$B:$M,11,FALSE)</f>
        <v>#N/A</v>
      </c>
    </row>
    <row r="256" spans="1:32" ht="15" hidden="1" customHeight="1" x14ac:dyDescent="0.25">
      <c r="A256" s="156">
        <v>246</v>
      </c>
      <c r="B256" s="46">
        <v>406</v>
      </c>
      <c r="C256" s="46" t="e">
        <f>VLOOKUP($B256,мандатка!$B:$I,2,FALSE)</f>
        <v>#N/A</v>
      </c>
      <c r="D256" s="157" t="e">
        <f>VLOOKUP($B256,мандатка!$B:$I,3,FALSE)</f>
        <v>#N/A</v>
      </c>
      <c r="E256" s="158" t="e">
        <f>VLOOKUP($B256,мандатка!$B:$I,5,FALSE)</f>
        <v>#N/A</v>
      </c>
      <c r="F256" s="48" t="e">
        <f>VLOOKUP($B256,мандатка!$B:$I,6,FALSE)</f>
        <v>#N/A</v>
      </c>
      <c r="G256" s="46" t="e">
        <f>VLOOKUP($B256,мандатка!$B:$I,7,FALSE)</f>
        <v>#N/A</v>
      </c>
      <c r="H256" s="47" t="e">
        <f>VLOOKUP($B256,мандатка!$B:$I,8,FALSE)</f>
        <v>#N/A</v>
      </c>
      <c r="I256" s="159"/>
      <c r="J256" s="165"/>
      <c r="K256" s="165"/>
      <c r="L256" s="165"/>
      <c r="M256" s="165"/>
      <c r="N256" s="165"/>
      <c r="O256" s="165"/>
      <c r="P256" s="165"/>
      <c r="Q256" s="165"/>
      <c r="R256" s="165"/>
      <c r="S256" s="308"/>
      <c r="T256" s="308"/>
      <c r="U256" s="308"/>
      <c r="V256" s="409">
        <f t="shared" si="19"/>
        <v>0</v>
      </c>
      <c r="W256" s="160"/>
      <c r="X256" s="451">
        <v>0</v>
      </c>
      <c r="Y256" s="161"/>
      <c r="Z256" s="450">
        <f t="shared" si="20"/>
        <v>0</v>
      </c>
      <c r="AA256" s="162">
        <f t="shared" si="21"/>
        <v>0</v>
      </c>
      <c r="AB256" s="159">
        <v>246</v>
      </c>
      <c r="AC256" s="163" t="str">
        <f t="shared" si="22"/>
        <v>КМСУ</v>
      </c>
      <c r="AE256" s="164" t="e">
        <f t="shared" si="23"/>
        <v>#N/A</v>
      </c>
      <c r="AF256" s="62" t="e">
        <f>VLOOKUP($B256,СтартОсобиста!$B:$M,11,FALSE)</f>
        <v>#N/A</v>
      </c>
    </row>
    <row r="257" spans="1:32" ht="15" hidden="1" customHeight="1" x14ac:dyDescent="0.25">
      <c r="A257" s="156">
        <v>247</v>
      </c>
      <c r="B257" s="48">
        <v>407</v>
      </c>
      <c r="C257" s="46" t="e">
        <f>VLOOKUP($B257,мандатка!$B:$I,2,FALSE)</f>
        <v>#N/A</v>
      </c>
      <c r="D257" s="157" t="e">
        <f>VLOOKUP($B257,мандатка!$B:$I,3,FALSE)</f>
        <v>#N/A</v>
      </c>
      <c r="E257" s="158" t="e">
        <f>VLOOKUP($B257,мандатка!$B:$I,5,FALSE)</f>
        <v>#N/A</v>
      </c>
      <c r="F257" s="48" t="e">
        <f>VLOOKUP($B257,мандатка!$B:$I,6,FALSE)</f>
        <v>#N/A</v>
      </c>
      <c r="G257" s="46" t="e">
        <f>VLOOKUP($B257,мандатка!$B:$I,7,FALSE)</f>
        <v>#N/A</v>
      </c>
      <c r="H257" s="47" t="e">
        <f>VLOOKUP($B257,мандатка!$B:$I,8,FALSE)</f>
        <v>#N/A</v>
      </c>
      <c r="I257" s="159"/>
      <c r="J257" s="165"/>
      <c r="K257" s="165"/>
      <c r="L257" s="165"/>
      <c r="M257" s="165"/>
      <c r="N257" s="165"/>
      <c r="O257" s="165"/>
      <c r="P257" s="165"/>
      <c r="Q257" s="165"/>
      <c r="R257" s="165"/>
      <c r="S257" s="308"/>
      <c r="T257" s="308"/>
      <c r="U257" s="308"/>
      <c r="V257" s="409">
        <f t="shared" si="19"/>
        <v>0</v>
      </c>
      <c r="W257" s="160"/>
      <c r="X257" s="451">
        <v>0</v>
      </c>
      <c r="Y257" s="161"/>
      <c r="Z257" s="450">
        <f t="shared" si="20"/>
        <v>0</v>
      </c>
      <c r="AA257" s="162">
        <f t="shared" si="21"/>
        <v>0</v>
      </c>
      <c r="AB257" s="159">
        <v>247</v>
      </c>
      <c r="AC257" s="163" t="str">
        <f t="shared" si="22"/>
        <v>КМСУ</v>
      </c>
      <c r="AE257" s="164" t="e">
        <f t="shared" si="23"/>
        <v>#N/A</v>
      </c>
      <c r="AF257" s="62" t="e">
        <f>VLOOKUP($B257,СтартОсобиста!$B:$M,11,FALSE)</f>
        <v>#N/A</v>
      </c>
    </row>
    <row r="258" spans="1:32" ht="15" hidden="1" customHeight="1" x14ac:dyDescent="0.25">
      <c r="A258" s="156">
        <v>248</v>
      </c>
      <c r="B258" s="48">
        <v>408</v>
      </c>
      <c r="C258" s="46" t="e">
        <f>VLOOKUP($B258,мандатка!$B:$I,2,FALSE)</f>
        <v>#N/A</v>
      </c>
      <c r="D258" s="157" t="e">
        <f>VLOOKUP($B258,мандатка!$B:$I,3,FALSE)</f>
        <v>#N/A</v>
      </c>
      <c r="E258" s="158" t="e">
        <f>VLOOKUP($B258,мандатка!$B:$I,5,FALSE)</f>
        <v>#N/A</v>
      </c>
      <c r="F258" s="48" t="e">
        <f>VLOOKUP($B258,мандатка!$B:$I,6,FALSE)</f>
        <v>#N/A</v>
      </c>
      <c r="G258" s="46" t="e">
        <f>VLOOKUP($B258,мандатка!$B:$I,7,FALSE)</f>
        <v>#N/A</v>
      </c>
      <c r="H258" s="47" t="e">
        <f>VLOOKUP($B258,мандатка!$B:$I,8,FALSE)</f>
        <v>#N/A</v>
      </c>
      <c r="I258" s="159"/>
      <c r="J258" s="165"/>
      <c r="K258" s="165"/>
      <c r="L258" s="165"/>
      <c r="M258" s="165"/>
      <c r="N258" s="165"/>
      <c r="O258" s="165"/>
      <c r="P258" s="165"/>
      <c r="Q258" s="165"/>
      <c r="R258" s="165"/>
      <c r="S258" s="308"/>
      <c r="T258" s="308"/>
      <c r="U258" s="308"/>
      <c r="V258" s="409">
        <f t="shared" si="19"/>
        <v>0</v>
      </c>
      <c r="W258" s="160"/>
      <c r="X258" s="451">
        <v>0</v>
      </c>
      <c r="Y258" s="161"/>
      <c r="Z258" s="450">
        <f t="shared" si="20"/>
        <v>0</v>
      </c>
      <c r="AA258" s="162">
        <f t="shared" si="21"/>
        <v>0</v>
      </c>
      <c r="AB258" s="159">
        <v>248</v>
      </c>
      <c r="AC258" s="163" t="str">
        <f t="shared" si="22"/>
        <v>КМСУ</v>
      </c>
      <c r="AE258" s="164" t="e">
        <f t="shared" si="23"/>
        <v>#N/A</v>
      </c>
      <c r="AF258" s="62" t="e">
        <f>VLOOKUP($B258,СтартОсобиста!$B:$M,11,FALSE)</f>
        <v>#N/A</v>
      </c>
    </row>
    <row r="259" spans="1:32" ht="15" customHeight="1" x14ac:dyDescent="0.25">
      <c r="A259" s="166"/>
      <c r="B259" s="49"/>
      <c r="C259" s="50"/>
      <c r="D259" s="167"/>
      <c r="E259" s="49"/>
      <c r="F259" s="49"/>
      <c r="G259" s="50"/>
      <c r="H259" s="50"/>
      <c r="I259" s="168"/>
      <c r="J259" s="169"/>
      <c r="K259" s="169"/>
      <c r="L259" s="169"/>
      <c r="M259" s="169"/>
      <c r="N259" s="169"/>
      <c r="O259" s="169"/>
      <c r="P259" s="169"/>
      <c r="Q259" s="169"/>
      <c r="R259" s="169"/>
      <c r="S259" s="169"/>
      <c r="T259" s="169"/>
      <c r="U259" s="169"/>
      <c r="V259" s="168"/>
      <c r="W259" s="170"/>
      <c r="X259" s="170"/>
      <c r="Y259" s="169"/>
      <c r="Z259" s="171"/>
      <c r="AA259" s="172"/>
      <c r="AB259" s="169"/>
      <c r="AC259" s="168"/>
      <c r="AE259" s="164"/>
    </row>
    <row r="260" spans="1:32" ht="15" customHeight="1" x14ac:dyDescent="0.25">
      <c r="A260" s="173"/>
      <c r="B260" s="304"/>
      <c r="C260" s="622" t="s">
        <v>34</v>
      </c>
      <c r="D260" s="622"/>
      <c r="E260" s="622"/>
      <c r="F260" s="622"/>
      <c r="G260" s="620" t="s">
        <v>37</v>
      </c>
      <c r="H260" s="621"/>
      <c r="I260" s="619">
        <f>IF(мандатка!$T$1&lt;4,0,VLOOKUP($AA$8,Розряди!$A:$G,2,FALSE))</f>
        <v>0</v>
      </c>
      <c r="J260" s="619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168"/>
      <c r="W260" s="170"/>
      <c r="X260" s="170"/>
      <c r="Y260" s="50"/>
      <c r="Z260" s="171"/>
      <c r="AA260" s="172"/>
      <c r="AB260" s="169"/>
      <c r="AC260" s="168"/>
      <c r="AE260" s="164"/>
    </row>
    <row r="261" spans="1:32" s="175" customFormat="1" ht="13.8" x14ac:dyDescent="0.25">
      <c r="A261" s="304"/>
      <c r="B261" s="304"/>
      <c r="C261" s="622"/>
      <c r="D261" s="622"/>
      <c r="E261" s="622"/>
      <c r="F261" s="622"/>
      <c r="G261" s="620" t="s">
        <v>36</v>
      </c>
      <c r="H261" s="621"/>
      <c r="I261" s="619">
        <f>IF(мандатка!$T$1&lt;3,0,VLOOKUP($AA$8,Розряди!$A:$G,3,FALSE))</f>
        <v>0</v>
      </c>
      <c r="J261" s="619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173"/>
      <c r="AB261" s="173"/>
      <c r="AC261" s="173"/>
      <c r="AD261" s="173"/>
      <c r="AE261" s="174"/>
    </row>
    <row r="262" spans="1:32" ht="13.5" customHeight="1" x14ac:dyDescent="0.25">
      <c r="A262" s="304"/>
      <c r="B262" s="304"/>
      <c r="C262" s="622"/>
      <c r="D262" s="622"/>
      <c r="E262" s="622"/>
      <c r="F262" s="622"/>
      <c r="G262" s="620" t="s">
        <v>35</v>
      </c>
      <c r="H262" s="621"/>
      <c r="I262" s="619">
        <f>IF(мандатка!$T$1&lt;2,0,VLOOKUP($AA$8,Розряди!$A:$G,4,FALSE))</f>
        <v>1.1100000000000001</v>
      </c>
      <c r="J262" s="619"/>
      <c r="K262" s="51"/>
      <c r="L262" s="52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53"/>
    </row>
    <row r="263" spans="1:32" ht="14.25" customHeight="1" x14ac:dyDescent="0.25">
      <c r="A263" s="304"/>
      <c r="B263" s="304"/>
      <c r="C263" s="622"/>
      <c r="D263" s="622"/>
      <c r="E263" s="622"/>
      <c r="F263" s="622"/>
      <c r="G263" s="620" t="s">
        <v>96</v>
      </c>
      <c r="H263" s="621"/>
      <c r="I263" s="619">
        <f>VLOOKUP($AA$8,Розряди!$A:$G,5,FALSE)</f>
        <v>1.42</v>
      </c>
      <c r="J263" s="619"/>
      <c r="K263" s="51"/>
      <c r="L263" s="52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53"/>
    </row>
    <row r="264" spans="1:32" ht="13.5" customHeight="1" x14ac:dyDescent="0.25">
      <c r="A264" s="304"/>
      <c r="B264" s="304"/>
      <c r="C264" s="622"/>
      <c r="D264" s="622"/>
      <c r="E264" s="622"/>
      <c r="F264" s="622"/>
      <c r="G264" s="620" t="s">
        <v>97</v>
      </c>
      <c r="H264" s="621"/>
      <c r="I264" s="619">
        <f>VLOOKUP($AA$8,Розряди!$A:$G,6,FALSE)</f>
        <v>1.42</v>
      </c>
      <c r="J264" s="619"/>
      <c r="K264" s="51"/>
      <c r="L264" s="52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53"/>
    </row>
    <row r="265" spans="1:32" ht="14.25" customHeight="1" x14ac:dyDescent="0.25">
      <c r="A265" s="304"/>
      <c r="B265" s="304"/>
      <c r="C265" s="622"/>
      <c r="D265" s="622"/>
      <c r="E265" s="622"/>
      <c r="F265" s="622"/>
      <c r="G265" s="620" t="s">
        <v>98</v>
      </c>
      <c r="H265" s="621"/>
      <c r="I265" s="619">
        <f>VLOOKUP($AA$8,Розряди!$A:$G,7,FALSE)</f>
        <v>1.62</v>
      </c>
      <c r="J265" s="619"/>
      <c r="K265" s="51"/>
      <c r="L265" s="52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53"/>
    </row>
    <row r="266" spans="1:32" ht="14.25" customHeight="1" x14ac:dyDescent="0.25">
      <c r="A266" s="54"/>
      <c r="B266" s="54"/>
      <c r="C266" s="54"/>
      <c r="D266" s="54"/>
      <c r="E266" s="55"/>
      <c r="F266" s="55"/>
      <c r="G266" s="55"/>
      <c r="H266" s="56"/>
      <c r="I266" s="57"/>
      <c r="J266" s="57"/>
      <c r="K266" s="51"/>
      <c r="L266" s="52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53"/>
    </row>
    <row r="267" spans="1:32" ht="17.399999999999999" x14ac:dyDescent="0.25">
      <c r="A267" s="10"/>
      <c r="B267" s="10"/>
      <c r="C267" s="10"/>
      <c r="D267" s="623" t="str">
        <f>мандатка!$D$33</f>
        <v>Головний суддя, СС1К</v>
      </c>
      <c r="E267" s="623"/>
      <c r="F267" s="623"/>
      <c r="G267" s="623"/>
      <c r="H267" s="10"/>
      <c r="I267" s="623" t="str">
        <f>мандатка!$H$33</f>
        <v>Колісник Г.В.</v>
      </c>
      <c r="J267" s="623"/>
      <c r="K267" s="623"/>
      <c r="L267" s="623"/>
      <c r="M267" s="623"/>
      <c r="N267" s="623"/>
      <c r="O267" s="623"/>
      <c r="P267" s="623"/>
      <c r="Q267" s="623"/>
      <c r="R267" s="623"/>
      <c r="S267" s="396"/>
      <c r="T267" s="396"/>
      <c r="U267" s="396"/>
      <c r="V267" s="10"/>
      <c r="W267" s="10"/>
      <c r="X267" s="10"/>
      <c r="Y267" s="10"/>
      <c r="Z267" s="10"/>
      <c r="AA267" s="10"/>
      <c r="AB267" s="10"/>
      <c r="AC267" s="10"/>
      <c r="AE267" s="110"/>
    </row>
    <row r="268" spans="1:32" x14ac:dyDescent="0.25">
      <c r="A268" s="82"/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E268" s="110"/>
    </row>
    <row r="269" spans="1:32" ht="17.25" customHeight="1" x14ac:dyDescent="0.25">
      <c r="A269" s="82"/>
      <c r="B269" s="82"/>
      <c r="C269" s="82"/>
      <c r="D269" s="585" t="str">
        <f>мандатка!$D$35</f>
        <v>Головний секретар, СС2К</v>
      </c>
      <c r="E269" s="585"/>
      <c r="F269" s="585"/>
      <c r="G269" s="585"/>
      <c r="H269" s="39"/>
      <c r="I269" s="585" t="str">
        <f>мандатка!$H$35</f>
        <v>Нестерова Н.Г.</v>
      </c>
      <c r="J269" s="585"/>
      <c r="K269" s="585"/>
      <c r="L269" s="585"/>
      <c r="M269" s="585"/>
      <c r="N269" s="585"/>
      <c r="O269" s="585"/>
      <c r="P269" s="585"/>
      <c r="Q269" s="585"/>
      <c r="R269" s="585"/>
      <c r="S269" s="394"/>
      <c r="T269" s="394"/>
      <c r="U269" s="394"/>
      <c r="V269" s="20"/>
      <c r="W269" s="20"/>
      <c r="X269" s="20"/>
      <c r="Y269" s="20"/>
      <c r="Z269" s="20"/>
      <c r="AA269" s="20"/>
      <c r="AB269" s="20"/>
      <c r="AC269" s="20"/>
      <c r="AE269" s="110"/>
    </row>
    <row r="270" spans="1:32" ht="35.1" customHeight="1" x14ac:dyDescent="0.25">
      <c r="A270" s="82"/>
      <c r="B270" s="82"/>
      <c r="C270" s="82"/>
      <c r="D270" s="20"/>
      <c r="E270" s="20"/>
      <c r="F270" s="20"/>
      <c r="G270" s="20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4"/>
      <c r="T270" s="394"/>
      <c r="U270" s="394"/>
      <c r="V270" s="39"/>
      <c r="W270" s="39"/>
      <c r="X270" s="39"/>
      <c r="Y270" s="39"/>
      <c r="Z270" s="39"/>
      <c r="AA270" s="39"/>
      <c r="AB270" s="39"/>
      <c r="AC270" s="39"/>
      <c r="AE270" s="110"/>
    </row>
    <row r="271" spans="1:32" ht="17.25" customHeight="1" x14ac:dyDescent="0.25">
      <c r="A271" s="82"/>
      <c r="B271" s="82"/>
      <c r="C271" s="82"/>
      <c r="D271" s="73"/>
      <c r="E271" s="73"/>
      <c r="F271" s="73"/>
      <c r="G271" s="73"/>
      <c r="H271" s="65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4" t="str">
        <f>мандатка!$D$39</f>
        <v>Спортивний суддя національної категорії</v>
      </c>
      <c r="W271" s="29"/>
      <c r="X271" s="73"/>
      <c r="Y271" s="73"/>
      <c r="Z271" s="66" t="str">
        <f>мандатка!$H$39</f>
        <v>Козік В.О.</v>
      </c>
      <c r="AA271" s="73"/>
      <c r="AB271" s="73"/>
      <c r="AC271" s="73"/>
      <c r="AE271" s="110"/>
    </row>
    <row r="272" spans="1:32" ht="15" customHeight="1" x14ac:dyDescent="0.25">
      <c r="A272" s="82"/>
      <c r="B272" s="82"/>
      <c r="C272" s="82"/>
      <c r="D272" s="73"/>
      <c r="E272" s="73"/>
      <c r="F272" s="73"/>
      <c r="G272" s="73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393"/>
      <c r="T272" s="393"/>
      <c r="U272" s="393"/>
      <c r="V272" s="74"/>
      <c r="W272" s="29"/>
      <c r="X272" s="29"/>
      <c r="Y272" s="65"/>
      <c r="Z272" s="67"/>
      <c r="AA272" s="65"/>
      <c r="AB272" s="65"/>
      <c r="AC272" s="65"/>
      <c r="AE272" s="110"/>
    </row>
    <row r="273" spans="1:32" ht="17.25" customHeight="1" x14ac:dyDescent="0.25">
      <c r="A273" s="82"/>
      <c r="B273" s="82"/>
      <c r="C273" s="82"/>
      <c r="D273" s="73"/>
      <c r="E273" s="73"/>
      <c r="F273" s="73"/>
      <c r="G273" s="73"/>
      <c r="H273" s="65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4" t="str">
        <f>мандатка!$D$41</f>
        <v>Спортивний суддя національної категорії</v>
      </c>
      <c r="W273" s="29"/>
      <c r="X273" s="73"/>
      <c r="Y273" s="73"/>
      <c r="Z273" s="66" t="str">
        <f>мандатка!$H$41</f>
        <v>Роздорожнюк А.В.</v>
      </c>
      <c r="AA273" s="73"/>
      <c r="AB273" s="73"/>
      <c r="AC273" s="73"/>
      <c r="AE273" s="110"/>
    </row>
    <row r="274" spans="1:32" ht="15" customHeight="1" x14ac:dyDescent="0.25">
      <c r="A274" s="82"/>
      <c r="B274" s="82"/>
      <c r="C274" s="82"/>
      <c r="D274" s="73"/>
      <c r="E274" s="73"/>
      <c r="F274" s="73"/>
      <c r="G274" s="73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393"/>
      <c r="T274" s="393"/>
      <c r="U274" s="393"/>
      <c r="V274" s="74"/>
      <c r="W274" s="29"/>
      <c r="X274" s="29"/>
      <c r="Y274" s="65"/>
      <c r="Z274" s="67"/>
      <c r="AA274" s="65"/>
      <c r="AB274" s="65"/>
      <c r="AC274" s="65"/>
      <c r="AE274" s="110"/>
    </row>
    <row r="275" spans="1:32" ht="17.25" customHeight="1" x14ac:dyDescent="0.25">
      <c r="A275" s="82"/>
      <c r="B275" s="82"/>
      <c r="C275" s="82"/>
      <c r="D275" s="73"/>
      <c r="E275" s="73"/>
      <c r="F275" s="73"/>
      <c r="G275" s="73"/>
      <c r="H275" s="65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4" t="str">
        <f>мандатка!$D$43</f>
        <v>Спортивний суддя І категорії</v>
      </c>
      <c r="W275" s="29"/>
      <c r="X275" s="73"/>
      <c r="Y275" s="73"/>
      <c r="Z275" s="66" t="str">
        <f>мандатка!$H$43</f>
        <v>Трощенко В.О.</v>
      </c>
      <c r="AA275" s="73"/>
      <c r="AB275" s="73"/>
      <c r="AC275" s="73"/>
      <c r="AE275" s="110"/>
    </row>
    <row r="276" spans="1:32" s="177" customFormat="1" x14ac:dyDescent="0.25">
      <c r="A276" s="176"/>
      <c r="B276" s="176"/>
      <c r="C276" s="176"/>
      <c r="D276" s="176"/>
      <c r="E276" s="176"/>
      <c r="F276" s="176"/>
      <c r="G276" s="176"/>
      <c r="H276" s="176"/>
      <c r="I276" s="176"/>
      <c r="J276" s="176"/>
      <c r="K276" s="176"/>
      <c r="L276" s="176"/>
      <c r="M276" s="176"/>
      <c r="N276" s="176"/>
      <c r="O276" s="176"/>
      <c r="P276" s="176"/>
      <c r="Q276" s="176"/>
      <c r="R276" s="176"/>
      <c r="S276" s="176"/>
      <c r="T276" s="176"/>
      <c r="U276" s="176"/>
      <c r="V276" s="176"/>
      <c r="W276" s="176"/>
      <c r="X276" s="176"/>
      <c r="Y276" s="176"/>
      <c r="Z276" s="176"/>
      <c r="AA276" s="176"/>
      <c r="AB276" s="176"/>
      <c r="AC276" s="176"/>
      <c r="AD276" s="176"/>
      <c r="AE276" s="110"/>
    </row>
    <row r="277" spans="1:32" ht="17.399999999999999" x14ac:dyDescent="0.25">
      <c r="A277" s="623" t="str">
        <f>мандатка!$A$1</f>
        <v>Український державний центр національно-патріотичного виховання, краєзнавства і туризму учнівської молоді</v>
      </c>
      <c r="B277" s="623"/>
      <c r="C277" s="623"/>
      <c r="D277" s="623"/>
      <c r="E277" s="623"/>
      <c r="F277" s="623"/>
      <c r="G277" s="623"/>
      <c r="H277" s="623"/>
      <c r="I277" s="623"/>
      <c r="J277" s="623"/>
      <c r="K277" s="623"/>
      <c r="L277" s="623"/>
      <c r="M277" s="623"/>
      <c r="N277" s="623"/>
      <c r="O277" s="623"/>
      <c r="P277" s="623"/>
      <c r="Q277" s="623"/>
      <c r="R277" s="623"/>
      <c r="S277" s="623"/>
      <c r="T277" s="623"/>
      <c r="U277" s="623"/>
      <c r="V277" s="623"/>
      <c r="W277" s="623"/>
      <c r="X277" s="623"/>
      <c r="Y277" s="623"/>
      <c r="Z277" s="623"/>
      <c r="AA277" s="623"/>
      <c r="AB277" s="623"/>
      <c r="AC277" s="623"/>
      <c r="AE277" s="110"/>
    </row>
    <row r="278" spans="1:32" ht="17.399999999999999" x14ac:dyDescent="0.25">
      <c r="A278" s="623" t="str">
        <f>мандатка!$A$2</f>
        <v>Донецький обласний центр туризму та краєзнавства учнівської молоді</v>
      </c>
      <c r="B278" s="623"/>
      <c r="C278" s="623"/>
      <c r="D278" s="623"/>
      <c r="E278" s="623"/>
      <c r="F278" s="623"/>
      <c r="G278" s="623"/>
      <c r="H278" s="623"/>
      <c r="I278" s="623"/>
      <c r="J278" s="623"/>
      <c r="K278" s="623"/>
      <c r="L278" s="623"/>
      <c r="M278" s="623"/>
      <c r="N278" s="623"/>
      <c r="O278" s="623"/>
      <c r="P278" s="623"/>
      <c r="Q278" s="623"/>
      <c r="R278" s="623"/>
      <c r="S278" s="623"/>
      <c r="T278" s="623"/>
      <c r="U278" s="623"/>
      <c r="V278" s="623"/>
      <c r="W278" s="623"/>
      <c r="X278" s="623"/>
      <c r="Y278" s="623"/>
      <c r="Z278" s="623"/>
      <c r="AA278" s="623"/>
      <c r="AB278" s="623"/>
      <c r="AC278" s="623"/>
      <c r="AE278" s="110"/>
    </row>
    <row r="279" spans="1:32" ht="22.8" x14ac:dyDescent="0.25">
      <c r="A279" s="624" t="s">
        <v>90</v>
      </c>
      <c r="B279" s="624"/>
      <c r="C279" s="624"/>
      <c r="D279" s="624"/>
      <c r="E279" s="624"/>
      <c r="F279" s="624"/>
      <c r="G279" s="624"/>
      <c r="H279" s="624"/>
      <c r="I279" s="624"/>
      <c r="J279" s="624"/>
      <c r="K279" s="624"/>
      <c r="L279" s="624"/>
      <c r="M279" s="624"/>
      <c r="N279" s="624"/>
      <c r="O279" s="624"/>
      <c r="P279" s="624"/>
      <c r="Q279" s="624"/>
      <c r="R279" s="624"/>
      <c r="S279" s="624"/>
      <c r="T279" s="624"/>
      <c r="U279" s="624"/>
      <c r="V279" s="624"/>
      <c r="W279" s="624"/>
      <c r="X279" s="624"/>
      <c r="Y279" s="624"/>
      <c r="Z279" s="624"/>
      <c r="AA279" s="624"/>
      <c r="AB279" s="624"/>
      <c r="AC279" s="624"/>
      <c r="AE279" s="110"/>
    </row>
    <row r="280" spans="1:32" ht="15.6" x14ac:dyDescent="0.25">
      <c r="A280" s="66" t="str">
        <f>мандатка!$A$3</f>
        <v>Змагання</v>
      </c>
      <c r="B280" s="184"/>
      <c r="C280" s="184"/>
      <c r="D280" s="185" t="str">
        <f>мандатка!$D$3</f>
        <v>Кубок України серед юнаків з пішохідного туризму</v>
      </c>
      <c r="E280" s="184"/>
      <c r="F280" s="184"/>
      <c r="G280" s="184"/>
      <c r="H280" s="184"/>
      <c r="I280" s="184"/>
      <c r="J280" s="184"/>
      <c r="K280" s="184"/>
      <c r="L280" s="184"/>
      <c r="M280" s="184"/>
      <c r="N280" s="184"/>
      <c r="O280" s="184"/>
      <c r="P280" s="184"/>
      <c r="Q280" s="184"/>
      <c r="R280" s="184"/>
      <c r="S280" s="184"/>
      <c r="T280" s="184"/>
      <c r="U280" s="184"/>
      <c r="V280" s="184"/>
      <c r="W280" s="184"/>
      <c r="X280" s="184"/>
      <c r="Y280" s="184"/>
      <c r="Z280" s="184"/>
      <c r="AA280" s="184"/>
      <c r="AB280" s="184"/>
      <c r="AC280" s="184"/>
      <c r="AE280" s="110"/>
    </row>
    <row r="281" spans="1:32" ht="15.6" x14ac:dyDescent="0.25">
      <c r="A281" s="66" t="str">
        <f>мандатка!$A$4</f>
        <v>Місце проведення</v>
      </c>
      <c r="B281" s="184"/>
      <c r="C281" s="184"/>
      <c r="D281" s="185" t="str">
        <f>мандатка!$D$4</f>
        <v>Донецька обл., Лиманський р-н, с.Торське</v>
      </c>
      <c r="E281" s="184"/>
      <c r="F281" s="184"/>
      <c r="G281" s="184"/>
      <c r="H281" s="184"/>
      <c r="I281" s="184"/>
      <c r="J281" s="184"/>
      <c r="K281" s="184"/>
      <c r="L281" s="184"/>
      <c r="M281" s="184"/>
      <c r="N281" s="184"/>
      <c r="O281" s="184"/>
      <c r="P281" s="184"/>
      <c r="Q281" s="184"/>
      <c r="R281" s="184"/>
      <c r="S281" s="184"/>
      <c r="T281" s="184"/>
      <c r="U281" s="184"/>
      <c r="V281" s="184"/>
      <c r="W281" s="184"/>
      <c r="X281" s="184"/>
      <c r="Y281" s="184"/>
      <c r="Z281" s="184"/>
      <c r="AA281" s="184"/>
      <c r="AB281" s="184"/>
      <c r="AC281" s="184"/>
      <c r="AE281" s="110"/>
    </row>
    <row r="282" spans="1:32" ht="15.6" x14ac:dyDescent="0.25">
      <c r="A282" s="66" t="str">
        <f>мандатка!$A$5</f>
        <v>Термін проведення</v>
      </c>
      <c r="B282" s="184"/>
      <c r="C282" s="184"/>
      <c r="D282" s="185" t="str">
        <f>мандатка!$D$5</f>
        <v>19 - 23 червня 2019 року</v>
      </c>
      <c r="E282" s="184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4"/>
      <c r="Z282" s="184"/>
      <c r="AA282" s="184"/>
      <c r="AB282" s="184"/>
      <c r="AC282" s="184"/>
      <c r="AE282" s="110"/>
    </row>
    <row r="283" spans="1:32" ht="15.6" x14ac:dyDescent="0.25">
      <c r="A283" s="186" t="s">
        <v>123</v>
      </c>
      <c r="B283" s="187"/>
      <c r="C283" s="187"/>
      <c r="D283" s="188" t="str">
        <f>мандатка!$N$1 &amp; " " &amp; VLOOKUP(мандатка!$T$1,Службовий!$D$1:$E$5,2,FALSE) &amp; " класу (жінки)"</f>
        <v xml:space="preserve"> особиста дистанція "Крос-похід" II класу (жінки)</v>
      </c>
      <c r="E283" s="190"/>
      <c r="F283" s="190"/>
      <c r="G283" s="190"/>
      <c r="H283" s="190"/>
      <c r="I283" s="190"/>
      <c r="J283" s="190"/>
      <c r="K283" s="190"/>
      <c r="L283" s="190"/>
      <c r="M283" s="190"/>
      <c r="N283" s="190"/>
      <c r="O283" s="190"/>
      <c r="P283" s="190"/>
      <c r="Q283" s="190"/>
      <c r="R283" s="190"/>
      <c r="S283" s="190"/>
      <c r="T283" s="190"/>
      <c r="U283" s="190"/>
      <c r="V283" s="190"/>
      <c r="W283" s="190"/>
      <c r="X283" s="190"/>
      <c r="Y283" s="190"/>
      <c r="Z283" s="190"/>
      <c r="AA283" s="190"/>
      <c r="AB283" s="190"/>
      <c r="AC283" s="190"/>
      <c r="AE283" s="110"/>
    </row>
    <row r="284" spans="1:32" ht="15.6" x14ac:dyDescent="0.25">
      <c r="A284" s="186" t="s">
        <v>124</v>
      </c>
      <c r="B284" s="187"/>
      <c r="C284" s="187"/>
      <c r="D284" s="189">
        <f>мандатка!$M$1</f>
        <v>43636</v>
      </c>
      <c r="E284" s="190"/>
      <c r="F284" s="190"/>
      <c r="G284" s="190"/>
      <c r="H284" s="190"/>
      <c r="I284" s="190"/>
      <c r="J284" s="190"/>
      <c r="K284" s="190"/>
      <c r="L284" s="190"/>
      <c r="M284" s="190"/>
      <c r="N284" s="190"/>
      <c r="O284" s="190"/>
      <c r="P284" s="190"/>
      <c r="Q284" s="190"/>
      <c r="R284" s="190"/>
      <c r="S284" s="190"/>
      <c r="T284" s="190"/>
      <c r="U284" s="190"/>
      <c r="V284" s="190"/>
      <c r="W284" s="190"/>
      <c r="X284" s="303"/>
      <c r="Y284" s="190"/>
      <c r="Z284" s="74" t="s">
        <v>63</v>
      </c>
      <c r="AA284" s="190">
        <f>ROUND(SUM(AE287:AE292)*4,0)</f>
        <v>56</v>
      </c>
      <c r="AB284" s="190"/>
      <c r="AC284" s="190"/>
      <c r="AE284" s="460">
        <f>MIN(Z287:Z293)</f>
        <v>68</v>
      </c>
    </row>
    <row r="285" spans="1:32" ht="18" customHeight="1" x14ac:dyDescent="0.25">
      <c r="A285" s="151"/>
      <c r="B285" s="151"/>
      <c r="C285" s="151"/>
      <c r="D285" s="151"/>
      <c r="E285" s="152"/>
      <c r="F285" s="152"/>
      <c r="Z285" s="153"/>
      <c r="AA285" s="153"/>
      <c r="AB285" s="153"/>
      <c r="AC285" s="153"/>
      <c r="AE285" s="154"/>
    </row>
    <row r="286" spans="1:32" ht="80.099999999999994" customHeight="1" x14ac:dyDescent="0.25">
      <c r="A286" s="301" t="s">
        <v>0</v>
      </c>
      <c r="B286" s="404" t="s">
        <v>85</v>
      </c>
      <c r="C286" s="404" t="s">
        <v>14</v>
      </c>
      <c r="D286" s="302" t="s">
        <v>3</v>
      </c>
      <c r="E286" s="404" t="s">
        <v>32</v>
      </c>
      <c r="F286" s="405" t="s">
        <v>31</v>
      </c>
      <c r="G286" s="302" t="s">
        <v>1</v>
      </c>
      <c r="H286" s="302" t="s">
        <v>10</v>
      </c>
      <c r="I286" s="444" t="s">
        <v>185</v>
      </c>
      <c r="J286" s="444" t="s">
        <v>174</v>
      </c>
      <c r="K286" s="444" t="s">
        <v>188</v>
      </c>
      <c r="L286" s="444" t="s">
        <v>189</v>
      </c>
      <c r="M286" s="444" t="s">
        <v>186</v>
      </c>
      <c r="N286" s="444" t="s">
        <v>173</v>
      </c>
      <c r="O286" s="444" t="s">
        <v>187</v>
      </c>
      <c r="P286" s="444" t="s">
        <v>190</v>
      </c>
      <c r="Q286" s="42"/>
      <c r="R286" s="42"/>
      <c r="S286" s="408" t="s">
        <v>148</v>
      </c>
      <c r="T286" s="408" t="s">
        <v>149</v>
      </c>
      <c r="U286" s="408" t="s">
        <v>150</v>
      </c>
      <c r="V286" s="43" t="s">
        <v>5</v>
      </c>
      <c r="W286" s="43" t="s">
        <v>95</v>
      </c>
      <c r="X286" s="44" t="s">
        <v>88</v>
      </c>
      <c r="Y286" s="404" t="s">
        <v>88</v>
      </c>
      <c r="Z286" s="404" t="s">
        <v>6</v>
      </c>
      <c r="AA286" s="404" t="s">
        <v>13</v>
      </c>
      <c r="AB286" s="45" t="s">
        <v>7</v>
      </c>
      <c r="AC286" s="43" t="s">
        <v>8</v>
      </c>
      <c r="AE286" s="155" t="s">
        <v>17</v>
      </c>
      <c r="AF286" s="62" t="s">
        <v>157</v>
      </c>
    </row>
    <row r="287" spans="1:32" ht="15" customHeight="1" x14ac:dyDescent="0.25">
      <c r="A287" s="156">
        <v>1</v>
      </c>
      <c r="B287" s="48">
        <v>112</v>
      </c>
      <c r="C287" s="46" t="str">
        <f>VLOOKUP($B287,мандатка!$B:$I,2,FALSE)</f>
        <v>жін</v>
      </c>
      <c r="D287" s="157" t="str">
        <f>VLOOKUP($B287,мандатка!$B:$I,3,FALSE)</f>
        <v>Штейнерт Дар'я</v>
      </c>
      <c r="E287" s="158">
        <f>VLOOKUP($B287,мандатка!$B:$I,5,FALSE)</f>
        <v>2004</v>
      </c>
      <c r="F287" s="48" t="str">
        <f>VLOOKUP($B287,мандатка!$B:$I,6,FALSE)</f>
        <v>ІІ</v>
      </c>
      <c r="G287" s="46" t="str">
        <f>VLOOKUP($B287,мандатка!$B:$I,7,FALSE)</f>
        <v>Вертикаль ЦДЮТ</v>
      </c>
      <c r="H287" s="47" t="str">
        <f>VLOOKUP($B287,мандатка!$B:$I,8,FALSE)</f>
        <v>Донецька обл</v>
      </c>
      <c r="I287" s="159">
        <v>0</v>
      </c>
      <c r="J287" s="159">
        <v>0</v>
      </c>
      <c r="K287" s="159">
        <v>20</v>
      </c>
      <c r="L287" s="159">
        <v>40</v>
      </c>
      <c r="M287" s="159">
        <v>4</v>
      </c>
      <c r="N287" s="159">
        <v>4</v>
      </c>
      <c r="O287" s="159">
        <v>0</v>
      </c>
      <c r="P287" s="159">
        <v>0</v>
      </c>
      <c r="Q287" s="159"/>
      <c r="R287" s="159"/>
      <c r="S287" s="308"/>
      <c r="T287" s="308"/>
      <c r="U287" s="308"/>
      <c r="V287" s="409">
        <f t="shared" ref="V287:V293" si="24">SUM(I287:R287)-T287</f>
        <v>68</v>
      </c>
      <c r="W287" s="160"/>
      <c r="X287" s="451">
        <v>1.1689814814814816E-3</v>
      </c>
      <c r="Y287" s="161"/>
      <c r="Z287" s="450">
        <f t="shared" ref="Z287:Z293" si="25">SUM(I287:R287)-T287</f>
        <v>68</v>
      </c>
      <c r="AA287" s="162">
        <f t="shared" ref="AA287:AA293" si="26">Z287/$AE$284</f>
        <v>1</v>
      </c>
      <c r="AB287" s="159">
        <v>1</v>
      </c>
      <c r="AC287" s="163" t="str">
        <f t="shared" ref="AC287:AC350" si="27">IF($I$536&gt;=$AA11,"КМСУ",IF($I$537&gt;=$AA11,"I",IF($I$538&gt;=$AA11,"II",IF($I$539&gt;=$AA11,"III",IF($I$540&gt;=$AA11,"I юн",IF($I$541&gt;=$AA11,"II юн","III юн"))))))</f>
        <v>II</v>
      </c>
      <c r="AD287" s="83"/>
      <c r="AE287" s="164">
        <f>IF($F287="МС",100,IF($F287="КМС",30,IF($F287="І",10,IF($F287="ІІ",3,IF($F287="ІІІ",1,IF($F287="І юн",1,IF($F287="ІІ юн",0.3,IF($F287="ІІІ юн",0.1,0))))))))</f>
        <v>3</v>
      </c>
      <c r="AF287" s="62">
        <f>VLOOKUP($B287,СтартОсобиста!$B:$M,11,FALSE)</f>
        <v>5</v>
      </c>
    </row>
    <row r="288" spans="1:32" ht="15" customHeight="1" x14ac:dyDescent="0.25">
      <c r="A288" s="156">
        <v>2</v>
      </c>
      <c r="B288" s="48">
        <v>105</v>
      </c>
      <c r="C288" s="46" t="str">
        <f>VLOOKUP($B288,мандатка!$B:$I,2,FALSE)</f>
        <v>жін</v>
      </c>
      <c r="D288" s="157" t="str">
        <f>VLOOKUP($B288,мандатка!$B:$I,3,FALSE)</f>
        <v>Зібірова Олександра</v>
      </c>
      <c r="E288" s="158">
        <f>VLOOKUP($B288,мандатка!$B:$I,5,FALSE)</f>
        <v>2005</v>
      </c>
      <c r="F288" s="48" t="str">
        <f>VLOOKUP($B288,мандатка!$B:$I,6,FALSE)</f>
        <v>ІІ</v>
      </c>
      <c r="G288" s="46" t="str">
        <f>VLOOKUP($B288,мандатка!$B:$I,7,FALSE)</f>
        <v>« Освіторіум»</v>
      </c>
      <c r="H288" s="47" t="str">
        <f>VLOOKUP($B288,мандатка!$B:$I,8,FALSE)</f>
        <v>Дніпропетровська обл</v>
      </c>
      <c r="I288" s="159">
        <v>0</v>
      </c>
      <c r="J288" s="159">
        <v>40</v>
      </c>
      <c r="K288" s="159">
        <v>40</v>
      </c>
      <c r="L288" s="159">
        <v>40</v>
      </c>
      <c r="M288" s="159">
        <v>0</v>
      </c>
      <c r="N288" s="159">
        <v>20</v>
      </c>
      <c r="O288" s="159">
        <v>0</v>
      </c>
      <c r="P288" s="159">
        <v>18</v>
      </c>
      <c r="Q288" s="159"/>
      <c r="R288" s="159"/>
      <c r="S288" s="308"/>
      <c r="T288" s="308"/>
      <c r="U288" s="308"/>
      <c r="V288" s="409">
        <f t="shared" si="24"/>
        <v>158</v>
      </c>
      <c r="W288" s="160"/>
      <c r="X288" s="451">
        <v>2.7777777777777779E-3</v>
      </c>
      <c r="Y288" s="161"/>
      <c r="Z288" s="450">
        <f t="shared" si="25"/>
        <v>158</v>
      </c>
      <c r="AA288" s="162">
        <f t="shared" si="26"/>
        <v>2.3235294117647061</v>
      </c>
      <c r="AB288" s="159">
        <v>2</v>
      </c>
      <c r="AC288" s="163" t="str">
        <f t="shared" si="27"/>
        <v>II юн</v>
      </c>
      <c r="AD288" s="83"/>
      <c r="AE288" s="164">
        <f t="shared" ref="AE288:AE351" si="28">IF($F288="МС",100,IF($F288="КМС",30,IF($F288="І",10,IF($F288="ІІ",3,IF($F288="ІІІ",1,IF($F288="І юн",1,IF($F288="ІІ юн",0.3,IF($F288="ІІІ юн",0.1,0))))))))</f>
        <v>3</v>
      </c>
      <c r="AF288" s="62">
        <f>VLOOKUP($B288,СтартОсобиста!$B:$M,11,FALSE)</f>
        <v>7</v>
      </c>
    </row>
    <row r="289" spans="1:32" ht="15" customHeight="1" x14ac:dyDescent="0.25">
      <c r="A289" s="156">
        <v>3</v>
      </c>
      <c r="B289" s="48">
        <v>103</v>
      </c>
      <c r="C289" s="46" t="str">
        <f>VLOOKUP($B289,мандатка!$B:$I,2,FALSE)</f>
        <v>жін</v>
      </c>
      <c r="D289" s="157" t="str">
        <f>VLOOKUP($B289,мандатка!$B:$I,3,FALSE)</f>
        <v>Ємець Єлизавета</v>
      </c>
      <c r="E289" s="158">
        <f>VLOOKUP($B289,мандатка!$B:$I,5,FALSE)</f>
        <v>2005</v>
      </c>
      <c r="F289" s="48" t="str">
        <f>VLOOKUP($B289,мандатка!$B:$I,6,FALSE)</f>
        <v>ІІ</v>
      </c>
      <c r="G289" s="46" t="str">
        <f>VLOOKUP($B289,мандатка!$B:$I,7,FALSE)</f>
        <v>« Освіторіум»</v>
      </c>
      <c r="H289" s="47" t="str">
        <f>VLOOKUP($B289,мандатка!$B:$I,8,FALSE)</f>
        <v>Дніпропетровська обл</v>
      </c>
      <c r="I289" s="159">
        <v>0</v>
      </c>
      <c r="J289" s="159">
        <v>40</v>
      </c>
      <c r="K289" s="159">
        <v>40</v>
      </c>
      <c r="L289" s="159">
        <v>40</v>
      </c>
      <c r="M289" s="159">
        <v>20</v>
      </c>
      <c r="N289" s="159">
        <v>20</v>
      </c>
      <c r="O289" s="159">
        <v>0</v>
      </c>
      <c r="P289" s="159">
        <v>12</v>
      </c>
      <c r="Q289" s="159"/>
      <c r="R289" s="159"/>
      <c r="S289" s="308"/>
      <c r="T289" s="308"/>
      <c r="U289" s="308"/>
      <c r="V289" s="409">
        <f t="shared" si="24"/>
        <v>172</v>
      </c>
      <c r="W289" s="160"/>
      <c r="X289" s="451">
        <v>2.7777777777777779E-3</v>
      </c>
      <c r="Y289" s="161"/>
      <c r="Z289" s="450">
        <f t="shared" si="25"/>
        <v>172</v>
      </c>
      <c r="AA289" s="162">
        <f t="shared" si="26"/>
        <v>2.5294117647058822</v>
      </c>
      <c r="AB289" s="159">
        <v>3</v>
      </c>
      <c r="AC289" s="163" t="str">
        <f t="shared" si="27"/>
        <v>III юн</v>
      </c>
      <c r="AD289" s="83"/>
      <c r="AE289" s="164">
        <f t="shared" si="28"/>
        <v>3</v>
      </c>
      <c r="AF289" s="62">
        <f>VLOOKUP($B289,СтартОсобиста!$B:$M,11,FALSE)</f>
        <v>6</v>
      </c>
    </row>
    <row r="290" spans="1:32" ht="15" customHeight="1" x14ac:dyDescent="0.25">
      <c r="A290" s="156">
        <v>4</v>
      </c>
      <c r="B290" s="48">
        <v>102</v>
      </c>
      <c r="C290" s="46" t="str">
        <f>VLOOKUP($B290,мандатка!$B:$I,2,FALSE)</f>
        <v>жін</v>
      </c>
      <c r="D290" s="157" t="str">
        <f>VLOOKUP($B290,мандатка!$B:$I,3,FALSE)</f>
        <v>Дядюра Єлизавета Особисто</v>
      </c>
      <c r="E290" s="158">
        <f>VLOOKUP($B290,мандатка!$B:$I,5,FALSE)</f>
        <v>2004</v>
      </c>
      <c r="F290" s="48" t="str">
        <f>VLOOKUP($B290,мандатка!$B:$I,6,FALSE)</f>
        <v>ІІ</v>
      </c>
      <c r="G290" s="46" t="str">
        <f>VLOOKUP($B290,мандатка!$B:$I,7,FALSE)</f>
        <v>« Освіторіум»</v>
      </c>
      <c r="H290" s="47" t="str">
        <f>VLOOKUP($B290,мандатка!$B:$I,8,FALSE)</f>
        <v>Дніпропетровська обл</v>
      </c>
      <c r="I290" s="159">
        <v>0</v>
      </c>
      <c r="J290" s="159">
        <v>40</v>
      </c>
      <c r="K290" s="159">
        <v>40</v>
      </c>
      <c r="L290" s="159">
        <v>40</v>
      </c>
      <c r="M290" s="159">
        <v>1</v>
      </c>
      <c r="N290" s="159">
        <v>20</v>
      </c>
      <c r="O290" s="159">
        <v>20</v>
      </c>
      <c r="P290" s="159">
        <v>18</v>
      </c>
      <c r="Q290" s="159"/>
      <c r="R290" s="159"/>
      <c r="S290" s="308"/>
      <c r="T290" s="308"/>
      <c r="U290" s="308"/>
      <c r="V290" s="409">
        <f t="shared" si="24"/>
        <v>179</v>
      </c>
      <c r="W290" s="160"/>
      <c r="X290" s="451">
        <v>2.7777777777777779E-3</v>
      </c>
      <c r="Y290" s="161"/>
      <c r="Z290" s="450">
        <f t="shared" si="25"/>
        <v>179</v>
      </c>
      <c r="AA290" s="162">
        <f t="shared" si="26"/>
        <v>2.6323529411764706</v>
      </c>
      <c r="AB290" s="159">
        <v>4</v>
      </c>
      <c r="AC290" s="163" t="str">
        <f t="shared" si="27"/>
        <v>III юн</v>
      </c>
      <c r="AD290" s="83"/>
      <c r="AE290" s="164">
        <f t="shared" si="28"/>
        <v>3</v>
      </c>
      <c r="AF290" s="62">
        <f>VLOOKUP($B290,СтартОсобиста!$B:$M,11,FALSE)</f>
        <v>5</v>
      </c>
    </row>
    <row r="291" spans="1:32" ht="15" customHeight="1" x14ac:dyDescent="0.25">
      <c r="A291" s="156">
        <v>5</v>
      </c>
      <c r="B291" s="48">
        <v>123</v>
      </c>
      <c r="C291" s="46" t="str">
        <f>VLOOKUP($B291,мандатка!$B:$I,2,FALSE)</f>
        <v>жін</v>
      </c>
      <c r="D291" s="157" t="str">
        <f>VLOOKUP($B291,мандатка!$B:$I,3,FALSE)</f>
        <v>Влезька Аріна</v>
      </c>
      <c r="E291" s="158">
        <f>VLOOKUP($B291,мандатка!$B:$I,5,FALSE)</f>
        <v>2006</v>
      </c>
      <c r="F291" s="48" t="str">
        <f>VLOOKUP($B291,мандатка!$B:$I,6,FALSE)</f>
        <v>І юн</v>
      </c>
      <c r="G291" s="46" t="str">
        <f>VLOOKUP($B291,мандатка!$B:$I,7,FALSE)</f>
        <v>КЗ " Центр туризму" ЗОР</v>
      </c>
      <c r="H291" s="47" t="str">
        <f>VLOOKUP($B291,мандатка!$B:$I,8,FALSE)</f>
        <v>Запорізька обл</v>
      </c>
      <c r="I291" s="159">
        <v>0</v>
      </c>
      <c r="J291" s="159">
        <v>40</v>
      </c>
      <c r="K291" s="159">
        <v>40</v>
      </c>
      <c r="L291" s="159">
        <v>40</v>
      </c>
      <c r="M291" s="159">
        <v>4</v>
      </c>
      <c r="N291" s="159">
        <v>20</v>
      </c>
      <c r="O291" s="159">
        <v>20</v>
      </c>
      <c r="P291" s="159">
        <v>18</v>
      </c>
      <c r="Q291" s="159"/>
      <c r="R291" s="159"/>
      <c r="S291" s="308"/>
      <c r="T291" s="308"/>
      <c r="U291" s="308"/>
      <c r="V291" s="409">
        <f t="shared" si="24"/>
        <v>182</v>
      </c>
      <c r="W291" s="160"/>
      <c r="X291" s="451">
        <v>2.7777777777777779E-3</v>
      </c>
      <c r="Y291" s="161"/>
      <c r="Z291" s="450">
        <f t="shared" si="25"/>
        <v>182</v>
      </c>
      <c r="AA291" s="162">
        <f t="shared" si="26"/>
        <v>2.6764705882352939</v>
      </c>
      <c r="AB291" s="159">
        <v>5</v>
      </c>
      <c r="AC291" s="163" t="str">
        <f t="shared" si="27"/>
        <v>III юн</v>
      </c>
      <c r="AD291" s="83"/>
      <c r="AE291" s="164">
        <f t="shared" si="28"/>
        <v>1</v>
      </c>
      <c r="AF291" s="62">
        <f>VLOOKUP($B291,СтартОсобиста!$B:$M,11,FALSE)</f>
        <v>5</v>
      </c>
    </row>
    <row r="292" spans="1:32" ht="15" customHeight="1" x14ac:dyDescent="0.25">
      <c r="A292" s="156">
        <v>6</v>
      </c>
      <c r="B292" s="48">
        <v>124</v>
      </c>
      <c r="C292" s="46" t="str">
        <f>VLOOKUP($B292,мандатка!$B:$I,2,FALSE)</f>
        <v>жін</v>
      </c>
      <c r="D292" s="157" t="str">
        <f>VLOOKUP($B292,мандатка!$B:$I,3,FALSE)</f>
        <v>Доля Анастасія</v>
      </c>
      <c r="E292" s="158">
        <f>VLOOKUP($B292,мандатка!$B:$I,5,FALSE)</f>
        <v>2006</v>
      </c>
      <c r="F292" s="48" t="str">
        <f>VLOOKUP($B292,мандатка!$B:$I,6,FALSE)</f>
        <v>І юн</v>
      </c>
      <c r="G292" s="46" t="str">
        <f>VLOOKUP($B292,мандатка!$B:$I,7,FALSE)</f>
        <v>КЗ " Центр туризму" ЗОР</v>
      </c>
      <c r="H292" s="47" t="str">
        <f>VLOOKUP($B292,мандатка!$B:$I,8,FALSE)</f>
        <v>Запорізька обл</v>
      </c>
      <c r="I292" s="159">
        <v>0</v>
      </c>
      <c r="J292" s="159">
        <v>40</v>
      </c>
      <c r="K292" s="159">
        <v>40</v>
      </c>
      <c r="L292" s="159">
        <v>40</v>
      </c>
      <c r="M292" s="159">
        <v>20</v>
      </c>
      <c r="N292" s="159">
        <v>20</v>
      </c>
      <c r="O292" s="159">
        <v>20</v>
      </c>
      <c r="P292" s="159">
        <v>12</v>
      </c>
      <c r="Q292" s="159"/>
      <c r="R292" s="159"/>
      <c r="S292" s="308"/>
      <c r="T292" s="308"/>
      <c r="U292" s="308"/>
      <c r="V292" s="409">
        <f t="shared" si="24"/>
        <v>192</v>
      </c>
      <c r="W292" s="160"/>
      <c r="X292" s="451">
        <v>2.7777777777777779E-3</v>
      </c>
      <c r="Y292" s="161"/>
      <c r="Z292" s="450">
        <f t="shared" si="25"/>
        <v>192</v>
      </c>
      <c r="AA292" s="162">
        <f t="shared" si="26"/>
        <v>2.8235294117647061</v>
      </c>
      <c r="AB292" s="159">
        <v>6</v>
      </c>
      <c r="AC292" s="163" t="str">
        <f t="shared" si="27"/>
        <v>III юн</v>
      </c>
      <c r="AD292" s="83"/>
      <c r="AE292" s="164">
        <f t="shared" si="28"/>
        <v>1</v>
      </c>
      <c r="AF292" s="62">
        <f>VLOOKUP($B292,СтартОсобиста!$B:$M,11,FALSE)</f>
        <v>6</v>
      </c>
    </row>
    <row r="293" spans="1:32" ht="15" customHeight="1" x14ac:dyDescent="0.25">
      <c r="A293" s="156">
        <v>7</v>
      </c>
      <c r="B293" s="48">
        <v>116</v>
      </c>
      <c r="C293" s="46" t="str">
        <f>VLOOKUP($B293,мандатка!$B:$I,2,FALSE)</f>
        <v>жін</v>
      </c>
      <c r="D293" s="157" t="str">
        <f>VLOOKUP($B293,мандатка!$B:$I,3,FALSE)</f>
        <v>Тютюник Олександра</v>
      </c>
      <c r="E293" s="158">
        <f>VLOOKUP($B293,мандатка!$B:$I,5,FALSE)</f>
        <v>2005</v>
      </c>
      <c r="F293" s="48" t="str">
        <f>VLOOKUP($B293,мандатка!$B:$I,6,FALSE)</f>
        <v>ІІ юн</v>
      </c>
      <c r="G293" s="46" t="str">
        <f>VLOOKUP($B293,мандатка!$B:$I,7,FALSE)</f>
        <v>Вертикаль ЦДЮТ</v>
      </c>
      <c r="H293" s="47" t="str">
        <f>VLOOKUP($B293,мандатка!$B:$I,8,FALSE)</f>
        <v>Донецька обл</v>
      </c>
      <c r="I293" s="159">
        <v>20</v>
      </c>
      <c r="J293" s="159">
        <v>40</v>
      </c>
      <c r="K293" s="159">
        <v>40</v>
      </c>
      <c r="L293" s="159">
        <v>40</v>
      </c>
      <c r="M293" s="159">
        <v>20</v>
      </c>
      <c r="N293" s="159">
        <v>20</v>
      </c>
      <c r="O293" s="159">
        <v>20</v>
      </c>
      <c r="P293" s="159">
        <v>12</v>
      </c>
      <c r="Q293" s="159"/>
      <c r="R293" s="159"/>
      <c r="S293" s="308"/>
      <c r="T293" s="308"/>
      <c r="U293" s="308"/>
      <c r="V293" s="409">
        <f t="shared" si="24"/>
        <v>212</v>
      </c>
      <c r="W293" s="160"/>
      <c r="X293" s="451">
        <v>2.7777777777777779E-3</v>
      </c>
      <c r="Y293" s="161"/>
      <c r="Z293" s="450">
        <f t="shared" si="25"/>
        <v>212</v>
      </c>
      <c r="AA293" s="162">
        <f t="shared" si="26"/>
        <v>3.1176470588235294</v>
      </c>
      <c r="AB293" s="159">
        <v>7</v>
      </c>
      <c r="AC293" s="163" t="str">
        <f t="shared" si="27"/>
        <v>III юн</v>
      </c>
      <c r="AD293" s="83"/>
      <c r="AE293" s="164">
        <f t="shared" si="28"/>
        <v>0.3</v>
      </c>
      <c r="AF293" s="62">
        <f>VLOOKUP($B293,СтартОсобиста!$B:$M,11,FALSE)</f>
        <v>6</v>
      </c>
    </row>
    <row r="294" spans="1:32" ht="15" hidden="1" customHeight="1" x14ac:dyDescent="0.25">
      <c r="A294" s="156">
        <v>8</v>
      </c>
      <c r="B294" s="46">
        <v>101</v>
      </c>
      <c r="C294" s="46" t="str">
        <f>VLOOKUP($B294,мандатка!$B:$I,2,FALSE)</f>
        <v>чол</v>
      </c>
      <c r="D294" s="157" t="str">
        <f>VLOOKUP($B294,мандатка!$B:$I,3,FALSE)</f>
        <v xml:space="preserve">Щербина Олексій </v>
      </c>
      <c r="E294" s="158">
        <f>VLOOKUP($B294,мандатка!$B:$I,5,FALSE)</f>
        <v>2005</v>
      </c>
      <c r="F294" s="48" t="str">
        <f>VLOOKUP($B294,мандатка!$B:$I,6,FALSE)</f>
        <v>І</v>
      </c>
      <c r="G294" s="46" t="str">
        <f>VLOOKUP($B294,мандатка!$B:$I,7,FALSE)</f>
        <v>« Освіторіум»</v>
      </c>
      <c r="H294" s="47" t="str">
        <f>VLOOKUP($B294,мандатка!$B:$I,8,FALSE)</f>
        <v>Дніпропетровська обл</v>
      </c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408"/>
      <c r="T294" s="408"/>
      <c r="U294" s="408"/>
      <c r="V294" s="409">
        <f t="shared" ref="V294:V350" si="29">SUM(I294:R294)-T294</f>
        <v>0</v>
      </c>
      <c r="W294" s="160"/>
      <c r="X294" s="451">
        <v>0</v>
      </c>
      <c r="Y294" s="161"/>
      <c r="Z294" s="450">
        <f t="shared" ref="Z294:Z350" si="30">SUM(I294:R294)-T294</f>
        <v>0</v>
      </c>
      <c r="AA294" s="162">
        <f t="shared" ref="AA294:AA350" si="31">Z294/$AE$284</f>
        <v>0</v>
      </c>
      <c r="AB294" s="159"/>
      <c r="AC294" s="163" t="str">
        <f t="shared" si="27"/>
        <v>III юн</v>
      </c>
      <c r="AD294" s="83"/>
      <c r="AE294" s="164">
        <f t="shared" si="28"/>
        <v>10</v>
      </c>
      <c r="AF294" s="62">
        <f>VLOOKUP($B294,СтартОсобиста!$B:$M,11,FALSE)</f>
        <v>1</v>
      </c>
    </row>
    <row r="295" spans="1:32" ht="15" hidden="1" customHeight="1" x14ac:dyDescent="0.25">
      <c r="A295" s="156">
        <v>9</v>
      </c>
      <c r="B295" s="48">
        <v>104</v>
      </c>
      <c r="C295" s="46" t="str">
        <f>VLOOKUP($B295,мандатка!$B:$I,2,FALSE)</f>
        <v>чол</v>
      </c>
      <c r="D295" s="157" t="str">
        <f>VLOOKUP($B295,мандатка!$B:$I,3,FALSE)</f>
        <v>Яланський Ігор</v>
      </c>
      <c r="E295" s="158">
        <f>VLOOKUP($B295,мандатка!$B:$I,5,FALSE)</f>
        <v>2004</v>
      </c>
      <c r="F295" s="48" t="str">
        <f>VLOOKUP($B295,мандатка!$B:$I,6,FALSE)</f>
        <v>ІІ</v>
      </c>
      <c r="G295" s="46" t="str">
        <f>VLOOKUP($B295,мандатка!$B:$I,7,FALSE)</f>
        <v>« Освіторіум»</v>
      </c>
      <c r="H295" s="47" t="str">
        <f>VLOOKUP($B295,мандатка!$B:$I,8,FALSE)</f>
        <v>Дніпропетровська обл</v>
      </c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308"/>
      <c r="T295" s="308"/>
      <c r="U295" s="308"/>
      <c r="V295" s="409">
        <f t="shared" si="29"/>
        <v>0</v>
      </c>
      <c r="W295" s="160"/>
      <c r="X295" s="451">
        <v>0</v>
      </c>
      <c r="Y295" s="161"/>
      <c r="Z295" s="450">
        <f t="shared" si="30"/>
        <v>0</v>
      </c>
      <c r="AA295" s="162">
        <f t="shared" si="31"/>
        <v>0</v>
      </c>
      <c r="AB295" s="159"/>
      <c r="AC295" s="163" t="str">
        <f t="shared" si="27"/>
        <v>III юн</v>
      </c>
      <c r="AD295" s="83"/>
      <c r="AE295" s="164">
        <f t="shared" si="28"/>
        <v>3</v>
      </c>
      <c r="AF295" s="62">
        <f>VLOOKUP($B295,СтартОсобиста!$B:$M,11,FALSE)</f>
        <v>2</v>
      </c>
    </row>
    <row r="296" spans="1:32" ht="15" hidden="1" customHeight="1" x14ac:dyDescent="0.25">
      <c r="A296" s="156">
        <v>10</v>
      </c>
      <c r="B296" s="48">
        <v>106</v>
      </c>
      <c r="C296" s="46" t="str">
        <f>VLOOKUP($B296,мандатка!$B:$I,2,FALSE)</f>
        <v>чол</v>
      </c>
      <c r="D296" s="157" t="str">
        <f>VLOOKUP($B296,мандатка!$B:$I,3,FALSE)</f>
        <v xml:space="preserve">Ігнатенко Михайло </v>
      </c>
      <c r="E296" s="158">
        <f>VLOOKUP($B296,мандатка!$B:$I,5,FALSE)</f>
        <v>2004</v>
      </c>
      <c r="F296" s="48" t="str">
        <f>VLOOKUP($B296,мандатка!$B:$I,6,FALSE)</f>
        <v>ІІ</v>
      </c>
      <c r="G296" s="46" t="str">
        <f>VLOOKUP($B296,мандатка!$B:$I,7,FALSE)</f>
        <v>« Освіторіум»</v>
      </c>
      <c r="H296" s="47" t="str">
        <f>VLOOKUP($B296,мандатка!$B:$I,8,FALSE)</f>
        <v>Дніпропетровська обл</v>
      </c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308"/>
      <c r="T296" s="308"/>
      <c r="U296" s="308"/>
      <c r="V296" s="409">
        <f t="shared" si="29"/>
        <v>0</v>
      </c>
      <c r="W296" s="160"/>
      <c r="X296" s="451">
        <v>0</v>
      </c>
      <c r="Y296" s="161"/>
      <c r="Z296" s="450">
        <f t="shared" si="30"/>
        <v>0</v>
      </c>
      <c r="AA296" s="162">
        <f t="shared" si="31"/>
        <v>0</v>
      </c>
      <c r="AB296" s="159"/>
      <c r="AC296" s="163" t="str">
        <f t="shared" si="27"/>
        <v>III юн</v>
      </c>
      <c r="AD296" s="83"/>
      <c r="AE296" s="164">
        <f t="shared" si="28"/>
        <v>3</v>
      </c>
      <c r="AF296" s="62">
        <f>VLOOKUP($B296,СтартОсобиста!$B:$M,11,FALSE)</f>
        <v>3</v>
      </c>
    </row>
    <row r="297" spans="1:32" ht="15" hidden="1" customHeight="1" x14ac:dyDescent="0.25">
      <c r="A297" s="156">
        <v>11</v>
      </c>
      <c r="B297" s="48">
        <v>107</v>
      </c>
      <c r="C297" s="46" t="str">
        <f>VLOOKUP($B297,мандатка!$B:$I,2,FALSE)</f>
        <v>чол</v>
      </c>
      <c r="D297" s="157" t="str">
        <f>VLOOKUP($B297,мандатка!$B:$I,3,FALSE)</f>
        <v>Ковратенко Артем</v>
      </c>
      <c r="E297" s="158">
        <f>VLOOKUP($B297,мандатка!$B:$I,5,FALSE)</f>
        <v>2005</v>
      </c>
      <c r="F297" s="48" t="str">
        <f>VLOOKUP($B297,мандатка!$B:$I,6,FALSE)</f>
        <v>ІІІ</v>
      </c>
      <c r="G297" s="46" t="str">
        <f>VLOOKUP($B297,мандатка!$B:$I,7,FALSE)</f>
        <v>« Освіторіум»</v>
      </c>
      <c r="H297" s="47" t="str">
        <f>VLOOKUP($B297,мандатка!$B:$I,8,FALSE)</f>
        <v>Дніпропетровська обл</v>
      </c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308"/>
      <c r="T297" s="308"/>
      <c r="U297" s="308"/>
      <c r="V297" s="409">
        <f t="shared" si="29"/>
        <v>0</v>
      </c>
      <c r="W297" s="160"/>
      <c r="X297" s="451">
        <v>0</v>
      </c>
      <c r="Y297" s="161"/>
      <c r="Z297" s="450">
        <f t="shared" si="30"/>
        <v>0</v>
      </c>
      <c r="AA297" s="162">
        <f t="shared" si="31"/>
        <v>0</v>
      </c>
      <c r="AB297" s="159"/>
      <c r="AC297" s="163" t="str">
        <f t="shared" si="27"/>
        <v>III юн</v>
      </c>
      <c r="AD297" s="83"/>
      <c r="AE297" s="164">
        <f t="shared" si="28"/>
        <v>1</v>
      </c>
      <c r="AF297" s="62">
        <f>VLOOKUP($B297,СтартОсобиста!$B:$M,11,FALSE)</f>
        <v>4</v>
      </c>
    </row>
    <row r="298" spans="1:32" ht="15" hidden="1" customHeight="1" x14ac:dyDescent="0.25">
      <c r="A298" s="156">
        <v>12</v>
      </c>
      <c r="B298" s="48">
        <v>111</v>
      </c>
      <c r="C298" s="46" t="str">
        <f>VLOOKUP($B298,мандатка!$B:$I,2,FALSE)</f>
        <v>чол</v>
      </c>
      <c r="D298" s="157" t="str">
        <f>VLOOKUP($B298,мандатка!$B:$I,3,FALSE)</f>
        <v>Буряк Віталій</v>
      </c>
      <c r="E298" s="158">
        <f>VLOOKUP($B298,мандатка!$B:$I,5,FALSE)</f>
        <v>2004</v>
      </c>
      <c r="F298" s="48" t="str">
        <f>VLOOKUP($B298,мандатка!$B:$I,6,FALSE)</f>
        <v>ІІ</v>
      </c>
      <c r="G298" s="46" t="str">
        <f>VLOOKUP($B298,мандатка!$B:$I,7,FALSE)</f>
        <v>Вертикаль ЦДЮТ</v>
      </c>
      <c r="H298" s="47" t="str">
        <f>VLOOKUP($B298,мандатка!$B:$I,8,FALSE)</f>
        <v>Донецька обл</v>
      </c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308"/>
      <c r="T298" s="308"/>
      <c r="U298" s="308"/>
      <c r="V298" s="409">
        <f t="shared" si="29"/>
        <v>0</v>
      </c>
      <c r="W298" s="160"/>
      <c r="X298" s="451">
        <v>0</v>
      </c>
      <c r="Y298" s="161"/>
      <c r="Z298" s="450">
        <f t="shared" si="30"/>
        <v>0</v>
      </c>
      <c r="AA298" s="162">
        <f t="shared" si="31"/>
        <v>0</v>
      </c>
      <c r="AB298" s="159"/>
      <c r="AC298" s="163" t="str">
        <f t="shared" si="27"/>
        <v>III юн</v>
      </c>
      <c r="AD298" s="83"/>
      <c r="AE298" s="164">
        <f t="shared" si="28"/>
        <v>3</v>
      </c>
      <c r="AF298" s="62">
        <f>VLOOKUP($B298,СтартОсобиста!$B:$M,11,FALSE)</f>
        <v>1</v>
      </c>
    </row>
    <row r="299" spans="1:32" ht="15" hidden="1" customHeight="1" x14ac:dyDescent="0.25">
      <c r="A299" s="156">
        <v>13</v>
      </c>
      <c r="B299" s="48">
        <v>113</v>
      </c>
      <c r="C299" s="46" t="str">
        <f>VLOOKUP($B299,мандатка!$B:$I,2,FALSE)</f>
        <v>чол</v>
      </c>
      <c r="D299" s="157" t="str">
        <f>VLOOKUP($B299,мандатка!$B:$I,3,FALSE)</f>
        <v>Миронов Олексій</v>
      </c>
      <c r="E299" s="158">
        <f>VLOOKUP($B299,мандатка!$B:$I,5,FALSE)</f>
        <v>2005</v>
      </c>
      <c r="F299" s="48" t="str">
        <f>VLOOKUP($B299,мандатка!$B:$I,6,FALSE)</f>
        <v>І юн</v>
      </c>
      <c r="G299" s="46" t="str">
        <f>VLOOKUP($B299,мандатка!$B:$I,7,FALSE)</f>
        <v>Вертикаль ЦДЮТ</v>
      </c>
      <c r="H299" s="47" t="str">
        <f>VLOOKUP($B299,мандатка!$B:$I,8,FALSE)</f>
        <v>Донецька обл</v>
      </c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308"/>
      <c r="T299" s="308"/>
      <c r="U299" s="308"/>
      <c r="V299" s="409">
        <f t="shared" si="29"/>
        <v>0</v>
      </c>
      <c r="W299" s="160"/>
      <c r="X299" s="451">
        <v>0</v>
      </c>
      <c r="Y299" s="161"/>
      <c r="Z299" s="450">
        <f t="shared" si="30"/>
        <v>0</v>
      </c>
      <c r="AA299" s="162">
        <f t="shared" si="31"/>
        <v>0</v>
      </c>
      <c r="AB299" s="159"/>
      <c r="AC299" s="163" t="str">
        <f t="shared" si="27"/>
        <v>КМСУ</v>
      </c>
      <c r="AD299" s="83"/>
      <c r="AE299" s="164">
        <f t="shared" si="28"/>
        <v>1</v>
      </c>
      <c r="AF299" s="62">
        <f>VLOOKUP($B299,СтартОсобиста!$B:$M,11,FALSE)</f>
        <v>4</v>
      </c>
    </row>
    <row r="300" spans="1:32" ht="15" hidden="1" customHeight="1" x14ac:dyDescent="0.25">
      <c r="A300" s="156">
        <v>14</v>
      </c>
      <c r="B300" s="48">
        <v>114</v>
      </c>
      <c r="C300" s="46" t="str">
        <f>VLOOKUP($B300,мандатка!$B:$I,2,FALSE)</f>
        <v>чол</v>
      </c>
      <c r="D300" s="157" t="str">
        <f>VLOOKUP($B300,мандатка!$B:$I,3,FALSE)</f>
        <v>Потримай Назар</v>
      </c>
      <c r="E300" s="158">
        <f>VLOOKUP($B300,мандатка!$B:$I,5,FALSE)</f>
        <v>2005</v>
      </c>
      <c r="F300" s="48" t="str">
        <f>VLOOKUP($B300,мандатка!$B:$I,6,FALSE)</f>
        <v>І юн</v>
      </c>
      <c r="G300" s="46" t="str">
        <f>VLOOKUP($B300,мандатка!$B:$I,7,FALSE)</f>
        <v>Вертикаль ЦДЮТ</v>
      </c>
      <c r="H300" s="47" t="str">
        <f>VLOOKUP($B300,мандатка!$B:$I,8,FALSE)</f>
        <v>Донецька обл</v>
      </c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308"/>
      <c r="T300" s="308"/>
      <c r="U300" s="308"/>
      <c r="V300" s="409">
        <f t="shared" si="29"/>
        <v>0</v>
      </c>
      <c r="W300" s="160"/>
      <c r="X300" s="451">
        <v>0</v>
      </c>
      <c r="Y300" s="161"/>
      <c r="Z300" s="450">
        <f t="shared" si="30"/>
        <v>0</v>
      </c>
      <c r="AA300" s="162">
        <f t="shared" si="31"/>
        <v>0</v>
      </c>
      <c r="AB300" s="159"/>
      <c r="AC300" s="163" t="str">
        <f t="shared" si="27"/>
        <v>КМСУ</v>
      </c>
      <c r="AD300" s="83"/>
      <c r="AE300" s="164">
        <f t="shared" si="28"/>
        <v>1</v>
      </c>
      <c r="AF300" s="62">
        <f>VLOOKUP($B300,СтартОсобиста!$B:$M,11,FALSE)</f>
        <v>2</v>
      </c>
    </row>
    <row r="301" spans="1:32" ht="15" hidden="1" customHeight="1" x14ac:dyDescent="0.25">
      <c r="A301" s="156">
        <v>15</v>
      </c>
      <c r="B301" s="48">
        <v>115</v>
      </c>
      <c r="C301" s="46" t="str">
        <f>VLOOKUP($B301,мандатка!$B:$I,2,FALSE)</f>
        <v>чол</v>
      </c>
      <c r="D301" s="157" t="str">
        <f>VLOOKUP($B301,мандатка!$B:$I,3,FALSE)</f>
        <v>Коровяковський Денис</v>
      </c>
      <c r="E301" s="158">
        <f>VLOOKUP($B301,мандатка!$B:$I,5,FALSE)</f>
        <v>2004</v>
      </c>
      <c r="F301" s="48" t="str">
        <f>VLOOKUP($B301,мандатка!$B:$I,6,FALSE)</f>
        <v>І юн</v>
      </c>
      <c r="G301" s="46" t="str">
        <f>VLOOKUP($B301,мандатка!$B:$I,7,FALSE)</f>
        <v>Вертикаль ЦДЮТ</v>
      </c>
      <c r="H301" s="47" t="str">
        <f>VLOOKUP($B301,мандатка!$B:$I,8,FALSE)</f>
        <v>Донецька обл</v>
      </c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308"/>
      <c r="T301" s="308"/>
      <c r="U301" s="308"/>
      <c r="V301" s="409">
        <f t="shared" si="29"/>
        <v>0</v>
      </c>
      <c r="W301" s="160"/>
      <c r="X301" s="451">
        <v>0</v>
      </c>
      <c r="Y301" s="161"/>
      <c r="Z301" s="450">
        <f t="shared" si="30"/>
        <v>0</v>
      </c>
      <c r="AA301" s="162">
        <f t="shared" si="31"/>
        <v>0</v>
      </c>
      <c r="AB301" s="159"/>
      <c r="AC301" s="163" t="str">
        <f t="shared" si="27"/>
        <v>КМСУ</v>
      </c>
      <c r="AD301" s="83"/>
      <c r="AE301" s="164">
        <f t="shared" si="28"/>
        <v>1</v>
      </c>
      <c r="AF301" s="62">
        <f>VLOOKUP($B301,СтартОсобиста!$B:$M,11,FALSE)</f>
        <v>3</v>
      </c>
    </row>
    <row r="302" spans="1:32" ht="15" hidden="1" customHeight="1" x14ac:dyDescent="0.25">
      <c r="A302" s="156">
        <v>16</v>
      </c>
      <c r="B302" s="48">
        <v>121</v>
      </c>
      <c r="C302" s="46" t="str">
        <f>VLOOKUP($B302,мандатка!$B:$I,2,FALSE)</f>
        <v>чол</v>
      </c>
      <c r="D302" s="157" t="str">
        <f>VLOOKUP($B302,мандатка!$B:$I,3,FALSE)</f>
        <v>Шейгус Марк</v>
      </c>
      <c r="E302" s="158">
        <f>VLOOKUP($B302,мандатка!$B:$I,5,FALSE)</f>
        <v>2006</v>
      </c>
      <c r="F302" s="48" t="str">
        <f>VLOOKUP($B302,мандатка!$B:$I,6,FALSE)</f>
        <v>І юн</v>
      </c>
      <c r="G302" s="46" t="str">
        <f>VLOOKUP($B302,мандатка!$B:$I,7,FALSE)</f>
        <v>КЗ " Центр туризму" ЗОР</v>
      </c>
      <c r="H302" s="47" t="str">
        <f>VLOOKUP($B302,мандатка!$B:$I,8,FALSE)</f>
        <v>Запорізька обл</v>
      </c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308"/>
      <c r="T302" s="308"/>
      <c r="U302" s="308"/>
      <c r="V302" s="409">
        <f t="shared" si="29"/>
        <v>0</v>
      </c>
      <c r="W302" s="160"/>
      <c r="X302" s="451">
        <v>0</v>
      </c>
      <c r="Y302" s="161"/>
      <c r="Z302" s="450">
        <f t="shared" si="30"/>
        <v>0</v>
      </c>
      <c r="AA302" s="162">
        <f t="shared" si="31"/>
        <v>0</v>
      </c>
      <c r="AB302" s="159"/>
      <c r="AC302" s="163" t="str">
        <f t="shared" si="27"/>
        <v>КМСУ</v>
      </c>
      <c r="AD302" s="83"/>
      <c r="AE302" s="164">
        <f t="shared" si="28"/>
        <v>1</v>
      </c>
      <c r="AF302" s="62">
        <f>VLOOKUP($B302,СтартОсобиста!$B:$M,11,FALSE)</f>
        <v>4</v>
      </c>
    </row>
    <row r="303" spans="1:32" ht="15" hidden="1" customHeight="1" x14ac:dyDescent="0.25">
      <c r="A303" s="156">
        <v>17</v>
      </c>
      <c r="B303" s="48">
        <v>122</v>
      </c>
      <c r="C303" s="46" t="str">
        <f>VLOOKUP($B303,мандатка!$B:$I,2,FALSE)</f>
        <v>чол</v>
      </c>
      <c r="D303" s="157" t="str">
        <f>VLOOKUP($B303,мандатка!$B:$I,3,FALSE)</f>
        <v>Мадудін Нікіта</v>
      </c>
      <c r="E303" s="158">
        <f>VLOOKUP($B303,мандатка!$B:$I,5,FALSE)</f>
        <v>2005</v>
      </c>
      <c r="F303" s="48" t="str">
        <f>VLOOKUP($B303,мандатка!$B:$I,6,FALSE)</f>
        <v>І юн</v>
      </c>
      <c r="G303" s="46" t="str">
        <f>VLOOKUP($B303,мандатка!$B:$I,7,FALSE)</f>
        <v>КЗ " Центр туризму" ЗОР</v>
      </c>
      <c r="H303" s="47" t="str">
        <f>VLOOKUP($B303,мандатка!$B:$I,8,FALSE)</f>
        <v>Запорізька обл</v>
      </c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308"/>
      <c r="T303" s="308"/>
      <c r="U303" s="308"/>
      <c r="V303" s="409">
        <f t="shared" si="29"/>
        <v>0</v>
      </c>
      <c r="W303" s="160"/>
      <c r="X303" s="451">
        <v>0</v>
      </c>
      <c r="Y303" s="161"/>
      <c r="Z303" s="450">
        <f t="shared" si="30"/>
        <v>0</v>
      </c>
      <c r="AA303" s="162">
        <f t="shared" si="31"/>
        <v>0</v>
      </c>
      <c r="AB303" s="159"/>
      <c r="AC303" s="163" t="str">
        <f t="shared" si="27"/>
        <v>КМСУ</v>
      </c>
      <c r="AD303" s="83"/>
      <c r="AE303" s="164">
        <f t="shared" si="28"/>
        <v>1</v>
      </c>
      <c r="AF303" s="62">
        <f>VLOOKUP($B303,СтартОсобиста!$B:$M,11,FALSE)</f>
        <v>3</v>
      </c>
    </row>
    <row r="304" spans="1:32" ht="15" hidden="1" customHeight="1" x14ac:dyDescent="0.25">
      <c r="A304" s="156">
        <v>18</v>
      </c>
      <c r="B304" s="48">
        <v>125</v>
      </c>
      <c r="C304" s="46" t="str">
        <f>VLOOKUP($B304,мандатка!$B:$I,2,FALSE)</f>
        <v>чол</v>
      </c>
      <c r="D304" s="157" t="str">
        <f>VLOOKUP($B304,мандатка!$B:$I,3,FALSE)</f>
        <v>Буляткін Артем</v>
      </c>
      <c r="E304" s="158">
        <f>VLOOKUP($B304,мандатка!$B:$I,5,FALSE)</f>
        <v>2004</v>
      </c>
      <c r="F304" s="48" t="str">
        <f>VLOOKUP($B304,мандатка!$B:$I,6,FALSE)</f>
        <v>ІІІ</v>
      </c>
      <c r="G304" s="46" t="str">
        <f>VLOOKUP($B304,мандатка!$B:$I,7,FALSE)</f>
        <v>КЗ " Центр туризму" ЗОР</v>
      </c>
      <c r="H304" s="47" t="str">
        <f>VLOOKUP($B304,мандатка!$B:$I,8,FALSE)</f>
        <v>Запорізька обл</v>
      </c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308"/>
      <c r="T304" s="308"/>
      <c r="U304" s="308"/>
      <c r="V304" s="409">
        <f t="shared" si="29"/>
        <v>0</v>
      </c>
      <c r="W304" s="160"/>
      <c r="X304" s="451">
        <v>0</v>
      </c>
      <c r="Y304" s="161"/>
      <c r="Z304" s="450">
        <f t="shared" si="30"/>
        <v>0</v>
      </c>
      <c r="AA304" s="162">
        <f t="shared" si="31"/>
        <v>0</v>
      </c>
      <c r="AB304" s="159"/>
      <c r="AC304" s="163" t="str">
        <f t="shared" si="27"/>
        <v>КМСУ</v>
      </c>
      <c r="AD304" s="83"/>
      <c r="AE304" s="164">
        <f t="shared" si="28"/>
        <v>1</v>
      </c>
      <c r="AF304" s="62">
        <f>VLOOKUP($B304,СтартОсобиста!$B:$M,11,FALSE)</f>
        <v>2</v>
      </c>
    </row>
    <row r="305" spans="1:32" ht="15" hidden="1" customHeight="1" x14ac:dyDescent="0.25">
      <c r="A305" s="156">
        <v>19</v>
      </c>
      <c r="B305" s="48">
        <v>126</v>
      </c>
      <c r="C305" s="46" t="str">
        <f>VLOOKUP($B305,мандатка!$B:$I,2,FALSE)</f>
        <v>чол</v>
      </c>
      <c r="D305" s="157" t="str">
        <f>VLOOKUP($B305,мандатка!$B:$I,3,FALSE)</f>
        <v>Гордієнко Артем</v>
      </c>
      <c r="E305" s="158">
        <f>VLOOKUP($B305,мандатка!$B:$I,5,FALSE)</f>
        <v>2004</v>
      </c>
      <c r="F305" s="48" t="str">
        <f>VLOOKUP($B305,мандатка!$B:$I,6,FALSE)</f>
        <v>ІІІ</v>
      </c>
      <c r="G305" s="46" t="str">
        <f>VLOOKUP($B305,мандатка!$B:$I,7,FALSE)</f>
        <v>КЗ " Центр туризму" ЗОР</v>
      </c>
      <c r="H305" s="47" t="str">
        <f>VLOOKUP($B305,мандатка!$B:$I,8,FALSE)</f>
        <v>Запорізька обл</v>
      </c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308"/>
      <c r="T305" s="308"/>
      <c r="U305" s="308"/>
      <c r="V305" s="409">
        <f t="shared" si="29"/>
        <v>0</v>
      </c>
      <c r="W305" s="160"/>
      <c r="X305" s="451">
        <v>0</v>
      </c>
      <c r="Y305" s="161"/>
      <c r="Z305" s="450">
        <f t="shared" si="30"/>
        <v>0</v>
      </c>
      <c r="AA305" s="162">
        <f t="shared" si="31"/>
        <v>0</v>
      </c>
      <c r="AB305" s="159"/>
      <c r="AC305" s="163" t="str">
        <f t="shared" si="27"/>
        <v>КМСУ</v>
      </c>
      <c r="AD305" s="83"/>
      <c r="AE305" s="164">
        <f t="shared" si="28"/>
        <v>1</v>
      </c>
      <c r="AF305" s="62">
        <f>VLOOKUP($B305,СтартОсобиста!$B:$M,11,FALSE)</f>
        <v>1</v>
      </c>
    </row>
    <row r="306" spans="1:32" ht="15" hidden="1" customHeight="1" x14ac:dyDescent="0.25">
      <c r="A306" s="156">
        <v>20</v>
      </c>
      <c r="B306" s="48">
        <v>108</v>
      </c>
      <c r="C306" s="46" t="e">
        <f>VLOOKUP($B306,мандатка!$B:$I,2,FALSE)</f>
        <v>#N/A</v>
      </c>
      <c r="D306" s="157" t="e">
        <f>VLOOKUP($B306,мандатка!$B:$I,3,FALSE)</f>
        <v>#N/A</v>
      </c>
      <c r="E306" s="158" t="e">
        <f>VLOOKUP($B306,мандатка!$B:$I,5,FALSE)</f>
        <v>#N/A</v>
      </c>
      <c r="F306" s="48" t="e">
        <f>VLOOKUP($B306,мандатка!$B:$I,6,FALSE)</f>
        <v>#N/A</v>
      </c>
      <c r="G306" s="46" t="e">
        <f>VLOOKUP($B306,мандатка!$B:$I,7,FALSE)</f>
        <v>#N/A</v>
      </c>
      <c r="H306" s="47" t="e">
        <f>VLOOKUP($B306,мандатка!$B:$I,8,FALSE)</f>
        <v>#N/A</v>
      </c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308"/>
      <c r="T306" s="308"/>
      <c r="U306" s="308"/>
      <c r="V306" s="409">
        <f t="shared" si="29"/>
        <v>0</v>
      </c>
      <c r="W306" s="160"/>
      <c r="X306" s="451">
        <v>0</v>
      </c>
      <c r="Y306" s="161"/>
      <c r="Z306" s="450">
        <f t="shared" si="30"/>
        <v>0</v>
      </c>
      <c r="AA306" s="162">
        <f t="shared" si="31"/>
        <v>0</v>
      </c>
      <c r="AB306" s="159"/>
      <c r="AC306" s="163" t="str">
        <f t="shared" si="27"/>
        <v>КМСУ</v>
      </c>
      <c r="AD306" s="83"/>
      <c r="AE306" s="164" t="e">
        <f t="shared" si="28"/>
        <v>#N/A</v>
      </c>
      <c r="AF306" s="62" t="e">
        <f>VLOOKUP($B306,СтартОсобиста!$B:$M,11,FALSE)</f>
        <v>#N/A</v>
      </c>
    </row>
    <row r="307" spans="1:32" ht="15" hidden="1" customHeight="1" x14ac:dyDescent="0.25">
      <c r="A307" s="156">
        <v>21</v>
      </c>
      <c r="B307" s="48">
        <v>117</v>
      </c>
      <c r="C307" s="46" t="e">
        <f>VLOOKUP($B307,мандатка!$B:$I,2,FALSE)</f>
        <v>#N/A</v>
      </c>
      <c r="D307" s="157" t="e">
        <f>VLOOKUP($B307,мандатка!$B:$I,3,FALSE)</f>
        <v>#N/A</v>
      </c>
      <c r="E307" s="158" t="e">
        <f>VLOOKUP($B307,мандатка!$B:$I,5,FALSE)</f>
        <v>#N/A</v>
      </c>
      <c r="F307" s="48" t="e">
        <f>VLOOKUP($B307,мандатка!$B:$I,6,FALSE)</f>
        <v>#N/A</v>
      </c>
      <c r="G307" s="46" t="e">
        <f>VLOOKUP($B307,мандатка!$B:$I,7,FALSE)</f>
        <v>#N/A</v>
      </c>
      <c r="H307" s="47" t="e">
        <f>VLOOKUP($B307,мандатка!$B:$I,8,FALSE)</f>
        <v>#N/A</v>
      </c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308"/>
      <c r="T307" s="308"/>
      <c r="U307" s="308"/>
      <c r="V307" s="409">
        <f t="shared" si="29"/>
        <v>0</v>
      </c>
      <c r="W307" s="160"/>
      <c r="X307" s="451">
        <v>0</v>
      </c>
      <c r="Y307" s="161"/>
      <c r="Z307" s="450">
        <f t="shared" si="30"/>
        <v>0</v>
      </c>
      <c r="AA307" s="162">
        <f t="shared" si="31"/>
        <v>0</v>
      </c>
      <c r="AB307" s="159"/>
      <c r="AC307" s="163" t="str">
        <f t="shared" si="27"/>
        <v>КМСУ</v>
      </c>
      <c r="AD307" s="83"/>
      <c r="AE307" s="164" t="e">
        <f t="shared" si="28"/>
        <v>#N/A</v>
      </c>
      <c r="AF307" s="62" t="e">
        <f>VLOOKUP($B307,СтартОсобиста!$B:$M,11,FALSE)</f>
        <v>#N/A</v>
      </c>
    </row>
    <row r="308" spans="1:32" ht="15" hidden="1" customHeight="1" x14ac:dyDescent="0.25">
      <c r="A308" s="156">
        <v>22</v>
      </c>
      <c r="B308" s="48">
        <v>118</v>
      </c>
      <c r="C308" s="46" t="e">
        <f>VLOOKUP($B308,мандатка!$B:$I,2,FALSE)</f>
        <v>#N/A</v>
      </c>
      <c r="D308" s="157" t="e">
        <f>VLOOKUP($B308,мандатка!$B:$I,3,FALSE)</f>
        <v>#N/A</v>
      </c>
      <c r="E308" s="158" t="e">
        <f>VLOOKUP($B308,мандатка!$B:$I,5,FALSE)</f>
        <v>#N/A</v>
      </c>
      <c r="F308" s="48" t="e">
        <f>VLOOKUP($B308,мандатка!$B:$I,6,FALSE)</f>
        <v>#N/A</v>
      </c>
      <c r="G308" s="46" t="e">
        <f>VLOOKUP($B308,мандатка!$B:$I,7,FALSE)</f>
        <v>#N/A</v>
      </c>
      <c r="H308" s="47" t="e">
        <f>VLOOKUP($B308,мандатка!$B:$I,8,FALSE)</f>
        <v>#N/A</v>
      </c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308"/>
      <c r="T308" s="308"/>
      <c r="U308" s="308"/>
      <c r="V308" s="409">
        <f t="shared" si="29"/>
        <v>0</v>
      </c>
      <c r="W308" s="160"/>
      <c r="X308" s="451">
        <v>0</v>
      </c>
      <c r="Y308" s="161"/>
      <c r="Z308" s="450">
        <f t="shared" si="30"/>
        <v>0</v>
      </c>
      <c r="AA308" s="162">
        <f t="shared" si="31"/>
        <v>0</v>
      </c>
      <c r="AB308" s="159"/>
      <c r="AC308" s="163" t="str">
        <f t="shared" si="27"/>
        <v>КМСУ</v>
      </c>
      <c r="AD308" s="83"/>
      <c r="AE308" s="164" t="e">
        <f t="shared" si="28"/>
        <v>#N/A</v>
      </c>
      <c r="AF308" s="62" t="e">
        <f>VLOOKUP($B308,СтартОсобиста!$B:$M,11,FALSE)</f>
        <v>#N/A</v>
      </c>
    </row>
    <row r="309" spans="1:32" ht="15" hidden="1" customHeight="1" x14ac:dyDescent="0.25">
      <c r="A309" s="156">
        <v>23</v>
      </c>
      <c r="B309" s="48">
        <v>127</v>
      </c>
      <c r="C309" s="46" t="e">
        <f>VLOOKUP($B309,мандатка!$B:$I,2,FALSE)</f>
        <v>#N/A</v>
      </c>
      <c r="D309" s="157" t="e">
        <f>VLOOKUP($B309,мандатка!$B:$I,3,FALSE)</f>
        <v>#N/A</v>
      </c>
      <c r="E309" s="158" t="e">
        <f>VLOOKUP($B309,мандатка!$B:$I,5,FALSE)</f>
        <v>#N/A</v>
      </c>
      <c r="F309" s="48" t="e">
        <f>VLOOKUP($B309,мандатка!$B:$I,6,FALSE)</f>
        <v>#N/A</v>
      </c>
      <c r="G309" s="46" t="e">
        <f>VLOOKUP($B309,мандатка!$B:$I,7,FALSE)</f>
        <v>#N/A</v>
      </c>
      <c r="H309" s="47" t="e">
        <f>VLOOKUP($B309,мандатка!$B:$I,8,FALSE)</f>
        <v>#N/A</v>
      </c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308"/>
      <c r="T309" s="308"/>
      <c r="U309" s="308"/>
      <c r="V309" s="409">
        <f t="shared" si="29"/>
        <v>0</v>
      </c>
      <c r="W309" s="160"/>
      <c r="X309" s="451">
        <v>0</v>
      </c>
      <c r="Y309" s="161"/>
      <c r="Z309" s="450">
        <f t="shared" si="30"/>
        <v>0</v>
      </c>
      <c r="AA309" s="162">
        <f t="shared" si="31"/>
        <v>0</v>
      </c>
      <c r="AB309" s="159"/>
      <c r="AC309" s="163" t="str">
        <f t="shared" si="27"/>
        <v>КМСУ</v>
      </c>
      <c r="AD309" s="83"/>
      <c r="AE309" s="164" t="e">
        <f t="shared" si="28"/>
        <v>#N/A</v>
      </c>
      <c r="AF309" s="62" t="e">
        <f>VLOOKUP($B309,СтартОсобиста!$B:$M,11,FALSE)</f>
        <v>#N/A</v>
      </c>
    </row>
    <row r="310" spans="1:32" ht="15" hidden="1" customHeight="1" x14ac:dyDescent="0.25">
      <c r="A310" s="156">
        <v>24</v>
      </c>
      <c r="B310" s="48">
        <v>128</v>
      </c>
      <c r="C310" s="46" t="e">
        <f>VLOOKUP($B310,мандатка!$B:$I,2,FALSE)</f>
        <v>#N/A</v>
      </c>
      <c r="D310" s="157" t="e">
        <f>VLOOKUP($B310,мандатка!$B:$I,3,FALSE)</f>
        <v>#N/A</v>
      </c>
      <c r="E310" s="158" t="e">
        <f>VLOOKUP($B310,мандатка!$B:$I,5,FALSE)</f>
        <v>#N/A</v>
      </c>
      <c r="F310" s="48" t="e">
        <f>VLOOKUP($B310,мандатка!$B:$I,6,FALSE)</f>
        <v>#N/A</v>
      </c>
      <c r="G310" s="46" t="e">
        <f>VLOOKUP($B310,мандатка!$B:$I,7,FALSE)</f>
        <v>#N/A</v>
      </c>
      <c r="H310" s="47" t="e">
        <f>VLOOKUP($B310,мандатка!$B:$I,8,FALSE)</f>
        <v>#N/A</v>
      </c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308"/>
      <c r="T310" s="308"/>
      <c r="U310" s="308"/>
      <c r="V310" s="409">
        <f t="shared" si="29"/>
        <v>0</v>
      </c>
      <c r="W310" s="160"/>
      <c r="X310" s="451">
        <v>0</v>
      </c>
      <c r="Y310" s="161"/>
      <c r="Z310" s="450">
        <f t="shared" si="30"/>
        <v>0</v>
      </c>
      <c r="AA310" s="162">
        <f t="shared" si="31"/>
        <v>0</v>
      </c>
      <c r="AB310" s="159"/>
      <c r="AC310" s="163" t="str">
        <f t="shared" si="27"/>
        <v>КМСУ</v>
      </c>
      <c r="AD310" s="83"/>
      <c r="AE310" s="164" t="e">
        <f t="shared" si="28"/>
        <v>#N/A</v>
      </c>
      <c r="AF310" s="62" t="e">
        <f>VLOOKUP($B310,СтартОсобиста!$B:$M,11,FALSE)</f>
        <v>#N/A</v>
      </c>
    </row>
    <row r="311" spans="1:32" ht="15" hidden="1" customHeight="1" x14ac:dyDescent="0.25">
      <c r="A311" s="156">
        <v>25</v>
      </c>
      <c r="B311" s="48">
        <v>131</v>
      </c>
      <c r="C311" s="46" t="e">
        <f>VLOOKUP($B311,мандатка!$B:$I,2,FALSE)</f>
        <v>#N/A</v>
      </c>
      <c r="D311" s="157" t="e">
        <f>VLOOKUP($B311,мандатка!$B:$I,3,FALSE)</f>
        <v>#N/A</v>
      </c>
      <c r="E311" s="158" t="e">
        <f>VLOOKUP($B311,мандатка!$B:$I,5,FALSE)</f>
        <v>#N/A</v>
      </c>
      <c r="F311" s="48" t="e">
        <f>VLOOKUP($B311,мандатка!$B:$I,6,FALSE)</f>
        <v>#N/A</v>
      </c>
      <c r="G311" s="46" t="e">
        <f>VLOOKUP($B311,мандатка!$B:$I,7,FALSE)</f>
        <v>#N/A</v>
      </c>
      <c r="H311" s="47" t="e">
        <f>VLOOKUP($B311,мандатка!$B:$I,8,FALSE)</f>
        <v>#N/A</v>
      </c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308"/>
      <c r="T311" s="308"/>
      <c r="U311" s="308"/>
      <c r="V311" s="409">
        <f t="shared" si="29"/>
        <v>0</v>
      </c>
      <c r="W311" s="160"/>
      <c r="X311" s="451">
        <v>0</v>
      </c>
      <c r="Y311" s="161"/>
      <c r="Z311" s="450">
        <f t="shared" si="30"/>
        <v>0</v>
      </c>
      <c r="AA311" s="162">
        <f t="shared" si="31"/>
        <v>0</v>
      </c>
      <c r="AB311" s="159"/>
      <c r="AC311" s="163" t="str">
        <f t="shared" si="27"/>
        <v>КМСУ</v>
      </c>
      <c r="AD311" s="83"/>
      <c r="AE311" s="164" t="e">
        <f t="shared" si="28"/>
        <v>#N/A</v>
      </c>
      <c r="AF311" s="62" t="e">
        <f>VLOOKUP($B311,СтартОсобиста!$B:$M,11,FALSE)</f>
        <v>#N/A</v>
      </c>
    </row>
    <row r="312" spans="1:32" ht="15" hidden="1" customHeight="1" x14ac:dyDescent="0.25">
      <c r="A312" s="156">
        <v>26</v>
      </c>
      <c r="B312" s="48">
        <v>132</v>
      </c>
      <c r="C312" s="46" t="e">
        <f>VLOOKUP($B312,мандатка!$B:$I,2,FALSE)</f>
        <v>#N/A</v>
      </c>
      <c r="D312" s="157" t="e">
        <f>VLOOKUP($B312,мандатка!$B:$I,3,FALSE)</f>
        <v>#N/A</v>
      </c>
      <c r="E312" s="158" t="e">
        <f>VLOOKUP($B312,мандатка!$B:$I,5,FALSE)</f>
        <v>#N/A</v>
      </c>
      <c r="F312" s="48" t="e">
        <f>VLOOKUP($B312,мандатка!$B:$I,6,FALSE)</f>
        <v>#N/A</v>
      </c>
      <c r="G312" s="46" t="e">
        <f>VLOOKUP($B312,мандатка!$B:$I,7,FALSE)</f>
        <v>#N/A</v>
      </c>
      <c r="H312" s="47" t="e">
        <f>VLOOKUP($B312,мандатка!$B:$I,8,FALSE)</f>
        <v>#N/A</v>
      </c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308"/>
      <c r="T312" s="308"/>
      <c r="U312" s="308"/>
      <c r="V312" s="409">
        <f t="shared" si="29"/>
        <v>0</v>
      </c>
      <c r="W312" s="160"/>
      <c r="X312" s="451">
        <v>0</v>
      </c>
      <c r="Y312" s="161"/>
      <c r="Z312" s="450">
        <f t="shared" si="30"/>
        <v>0</v>
      </c>
      <c r="AA312" s="162">
        <f t="shared" si="31"/>
        <v>0</v>
      </c>
      <c r="AB312" s="159"/>
      <c r="AC312" s="163" t="str">
        <f t="shared" si="27"/>
        <v>КМСУ</v>
      </c>
      <c r="AD312" s="83"/>
      <c r="AE312" s="164" t="e">
        <f t="shared" si="28"/>
        <v>#N/A</v>
      </c>
      <c r="AF312" s="62" t="e">
        <f>VLOOKUP($B312,СтартОсобиста!$B:$M,11,FALSE)</f>
        <v>#N/A</v>
      </c>
    </row>
    <row r="313" spans="1:32" ht="15" hidden="1" customHeight="1" x14ac:dyDescent="0.25">
      <c r="A313" s="156">
        <v>27</v>
      </c>
      <c r="B313" s="48">
        <v>133</v>
      </c>
      <c r="C313" s="46" t="e">
        <f>VLOOKUP($B313,мандатка!$B:$I,2,FALSE)</f>
        <v>#N/A</v>
      </c>
      <c r="D313" s="157" t="e">
        <f>VLOOKUP($B313,мандатка!$B:$I,3,FALSE)</f>
        <v>#N/A</v>
      </c>
      <c r="E313" s="158" t="e">
        <f>VLOOKUP($B313,мандатка!$B:$I,5,FALSE)</f>
        <v>#N/A</v>
      </c>
      <c r="F313" s="48" t="e">
        <f>VLOOKUP($B313,мандатка!$B:$I,6,FALSE)</f>
        <v>#N/A</v>
      </c>
      <c r="G313" s="46" t="e">
        <f>VLOOKUP($B313,мандатка!$B:$I,7,FALSE)</f>
        <v>#N/A</v>
      </c>
      <c r="H313" s="47" t="e">
        <f>VLOOKUP($B313,мандатка!$B:$I,8,FALSE)</f>
        <v>#N/A</v>
      </c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308"/>
      <c r="T313" s="308"/>
      <c r="U313" s="308"/>
      <c r="V313" s="409">
        <f t="shared" si="29"/>
        <v>0</v>
      </c>
      <c r="W313" s="160"/>
      <c r="X313" s="451">
        <v>0</v>
      </c>
      <c r="Y313" s="161"/>
      <c r="Z313" s="450">
        <f t="shared" si="30"/>
        <v>0</v>
      </c>
      <c r="AA313" s="162">
        <f t="shared" si="31"/>
        <v>0</v>
      </c>
      <c r="AB313" s="159"/>
      <c r="AC313" s="163" t="str">
        <f t="shared" si="27"/>
        <v>КМСУ</v>
      </c>
      <c r="AD313" s="83"/>
      <c r="AE313" s="164" t="e">
        <f t="shared" si="28"/>
        <v>#N/A</v>
      </c>
      <c r="AF313" s="62" t="e">
        <f>VLOOKUP($B313,СтартОсобиста!$B:$M,11,FALSE)</f>
        <v>#N/A</v>
      </c>
    </row>
    <row r="314" spans="1:32" ht="15" hidden="1" customHeight="1" x14ac:dyDescent="0.25">
      <c r="A314" s="156">
        <v>28</v>
      </c>
      <c r="B314" s="48">
        <v>134</v>
      </c>
      <c r="C314" s="46" t="e">
        <f>VLOOKUP($B314,мандатка!$B:$I,2,FALSE)</f>
        <v>#N/A</v>
      </c>
      <c r="D314" s="157" t="e">
        <f>VLOOKUP($B314,мандатка!$B:$I,3,FALSE)</f>
        <v>#N/A</v>
      </c>
      <c r="E314" s="158" t="e">
        <f>VLOOKUP($B314,мандатка!$B:$I,5,FALSE)</f>
        <v>#N/A</v>
      </c>
      <c r="F314" s="48" t="e">
        <f>VLOOKUP($B314,мандатка!$B:$I,6,FALSE)</f>
        <v>#N/A</v>
      </c>
      <c r="G314" s="46" t="e">
        <f>VLOOKUP($B314,мандатка!$B:$I,7,FALSE)</f>
        <v>#N/A</v>
      </c>
      <c r="H314" s="47" t="e">
        <f>VLOOKUP($B314,мандатка!$B:$I,8,FALSE)</f>
        <v>#N/A</v>
      </c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308"/>
      <c r="T314" s="308"/>
      <c r="U314" s="308"/>
      <c r="V314" s="409">
        <f t="shared" si="29"/>
        <v>0</v>
      </c>
      <c r="W314" s="160"/>
      <c r="X314" s="451">
        <v>0</v>
      </c>
      <c r="Y314" s="161"/>
      <c r="Z314" s="450">
        <f t="shared" si="30"/>
        <v>0</v>
      </c>
      <c r="AA314" s="162">
        <f t="shared" si="31"/>
        <v>0</v>
      </c>
      <c r="AB314" s="159"/>
      <c r="AC314" s="163" t="str">
        <f t="shared" si="27"/>
        <v>КМСУ</v>
      </c>
      <c r="AD314" s="83"/>
      <c r="AE314" s="164" t="e">
        <f t="shared" si="28"/>
        <v>#N/A</v>
      </c>
      <c r="AF314" s="62" t="e">
        <f>VLOOKUP($B314,СтартОсобиста!$B:$M,11,FALSE)</f>
        <v>#N/A</v>
      </c>
    </row>
    <row r="315" spans="1:32" ht="15" hidden="1" customHeight="1" x14ac:dyDescent="0.25">
      <c r="A315" s="156">
        <v>29</v>
      </c>
      <c r="B315" s="48">
        <v>135</v>
      </c>
      <c r="C315" s="46" t="e">
        <f>VLOOKUP($B315,мандатка!$B:$I,2,FALSE)</f>
        <v>#N/A</v>
      </c>
      <c r="D315" s="157" t="e">
        <f>VLOOKUP($B315,мандатка!$B:$I,3,FALSE)</f>
        <v>#N/A</v>
      </c>
      <c r="E315" s="158" t="e">
        <f>VLOOKUP($B315,мандатка!$B:$I,5,FALSE)</f>
        <v>#N/A</v>
      </c>
      <c r="F315" s="48" t="e">
        <f>VLOOKUP($B315,мандатка!$B:$I,6,FALSE)</f>
        <v>#N/A</v>
      </c>
      <c r="G315" s="46" t="e">
        <f>VLOOKUP($B315,мандатка!$B:$I,7,FALSE)</f>
        <v>#N/A</v>
      </c>
      <c r="H315" s="47" t="e">
        <f>VLOOKUP($B315,мандатка!$B:$I,8,FALSE)</f>
        <v>#N/A</v>
      </c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308"/>
      <c r="T315" s="308"/>
      <c r="U315" s="308"/>
      <c r="V315" s="409">
        <f t="shared" si="29"/>
        <v>0</v>
      </c>
      <c r="W315" s="160"/>
      <c r="X315" s="451">
        <v>0</v>
      </c>
      <c r="Y315" s="161"/>
      <c r="Z315" s="450">
        <f t="shared" si="30"/>
        <v>0</v>
      </c>
      <c r="AA315" s="162">
        <f t="shared" si="31"/>
        <v>0</v>
      </c>
      <c r="AB315" s="159"/>
      <c r="AC315" s="163" t="str">
        <f t="shared" si="27"/>
        <v>КМСУ</v>
      </c>
      <c r="AD315" s="83"/>
      <c r="AE315" s="164" t="e">
        <f t="shared" si="28"/>
        <v>#N/A</v>
      </c>
      <c r="AF315" s="62" t="e">
        <f>VLOOKUP($B315,СтартОсобиста!$B:$M,11,FALSE)</f>
        <v>#N/A</v>
      </c>
    </row>
    <row r="316" spans="1:32" ht="15" hidden="1" customHeight="1" x14ac:dyDescent="0.25">
      <c r="A316" s="156">
        <v>30</v>
      </c>
      <c r="B316" s="48">
        <v>136</v>
      </c>
      <c r="C316" s="46" t="e">
        <f>VLOOKUP($B316,мандатка!$B:$I,2,FALSE)</f>
        <v>#N/A</v>
      </c>
      <c r="D316" s="157" t="e">
        <f>VLOOKUP($B316,мандатка!$B:$I,3,FALSE)</f>
        <v>#N/A</v>
      </c>
      <c r="E316" s="158" t="e">
        <f>VLOOKUP($B316,мандатка!$B:$I,5,FALSE)</f>
        <v>#N/A</v>
      </c>
      <c r="F316" s="48" t="e">
        <f>VLOOKUP($B316,мандатка!$B:$I,6,FALSE)</f>
        <v>#N/A</v>
      </c>
      <c r="G316" s="46" t="e">
        <f>VLOOKUP($B316,мандатка!$B:$I,7,FALSE)</f>
        <v>#N/A</v>
      </c>
      <c r="H316" s="47" t="e">
        <f>VLOOKUP($B316,мандатка!$B:$I,8,FALSE)</f>
        <v>#N/A</v>
      </c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308"/>
      <c r="T316" s="308"/>
      <c r="U316" s="308"/>
      <c r="V316" s="409">
        <f t="shared" si="29"/>
        <v>0</v>
      </c>
      <c r="W316" s="160"/>
      <c r="X316" s="451">
        <v>0</v>
      </c>
      <c r="Y316" s="161"/>
      <c r="Z316" s="450">
        <f t="shared" si="30"/>
        <v>0</v>
      </c>
      <c r="AA316" s="162">
        <f t="shared" si="31"/>
        <v>0</v>
      </c>
      <c r="AB316" s="159"/>
      <c r="AC316" s="163" t="str">
        <f t="shared" si="27"/>
        <v>КМСУ</v>
      </c>
      <c r="AD316" s="83"/>
      <c r="AE316" s="164" t="e">
        <f t="shared" si="28"/>
        <v>#N/A</v>
      </c>
      <c r="AF316" s="62" t="e">
        <f>VLOOKUP($B316,СтартОсобиста!$B:$M,11,FALSE)</f>
        <v>#N/A</v>
      </c>
    </row>
    <row r="317" spans="1:32" ht="15" hidden="1" customHeight="1" x14ac:dyDescent="0.25">
      <c r="A317" s="156">
        <v>31</v>
      </c>
      <c r="B317" s="48">
        <v>137</v>
      </c>
      <c r="C317" s="46" t="e">
        <f>VLOOKUP($B317,мандатка!$B:$I,2,FALSE)</f>
        <v>#N/A</v>
      </c>
      <c r="D317" s="157" t="e">
        <f>VLOOKUP($B317,мандатка!$B:$I,3,FALSE)</f>
        <v>#N/A</v>
      </c>
      <c r="E317" s="158" t="e">
        <f>VLOOKUP($B317,мандатка!$B:$I,5,FALSE)</f>
        <v>#N/A</v>
      </c>
      <c r="F317" s="48" t="e">
        <f>VLOOKUP($B317,мандатка!$B:$I,6,FALSE)</f>
        <v>#N/A</v>
      </c>
      <c r="G317" s="46" t="e">
        <f>VLOOKUP($B317,мандатка!$B:$I,7,FALSE)</f>
        <v>#N/A</v>
      </c>
      <c r="H317" s="47" t="e">
        <f>VLOOKUP($B317,мандатка!$B:$I,8,FALSE)</f>
        <v>#N/A</v>
      </c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308"/>
      <c r="T317" s="308"/>
      <c r="U317" s="308"/>
      <c r="V317" s="409">
        <f t="shared" si="29"/>
        <v>0</v>
      </c>
      <c r="W317" s="160"/>
      <c r="X317" s="451">
        <v>0</v>
      </c>
      <c r="Y317" s="161"/>
      <c r="Z317" s="450">
        <f t="shared" si="30"/>
        <v>0</v>
      </c>
      <c r="AA317" s="162">
        <f t="shared" si="31"/>
        <v>0</v>
      </c>
      <c r="AB317" s="159"/>
      <c r="AC317" s="163" t="str">
        <f t="shared" si="27"/>
        <v>КМСУ</v>
      </c>
      <c r="AD317" s="83"/>
      <c r="AE317" s="164" t="e">
        <f t="shared" si="28"/>
        <v>#N/A</v>
      </c>
      <c r="AF317" s="62" t="e">
        <f>VLOOKUP($B317,СтартОсобиста!$B:$M,11,FALSE)</f>
        <v>#N/A</v>
      </c>
    </row>
    <row r="318" spans="1:32" ht="15" hidden="1" customHeight="1" x14ac:dyDescent="0.25">
      <c r="A318" s="156">
        <v>32</v>
      </c>
      <c r="B318" s="48">
        <v>138</v>
      </c>
      <c r="C318" s="46" t="e">
        <f>VLOOKUP($B318,мандатка!$B:$I,2,FALSE)</f>
        <v>#N/A</v>
      </c>
      <c r="D318" s="157" t="e">
        <f>VLOOKUP($B318,мандатка!$B:$I,3,FALSE)</f>
        <v>#N/A</v>
      </c>
      <c r="E318" s="158" t="e">
        <f>VLOOKUP($B318,мандатка!$B:$I,5,FALSE)</f>
        <v>#N/A</v>
      </c>
      <c r="F318" s="48" t="e">
        <f>VLOOKUP($B318,мандатка!$B:$I,6,FALSE)</f>
        <v>#N/A</v>
      </c>
      <c r="G318" s="46" t="e">
        <f>VLOOKUP($B318,мандатка!$B:$I,7,FALSE)</f>
        <v>#N/A</v>
      </c>
      <c r="H318" s="47" t="e">
        <f>VLOOKUP($B318,мандатка!$B:$I,8,FALSE)</f>
        <v>#N/A</v>
      </c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308"/>
      <c r="T318" s="308"/>
      <c r="U318" s="308"/>
      <c r="V318" s="409">
        <f t="shared" si="29"/>
        <v>0</v>
      </c>
      <c r="W318" s="160"/>
      <c r="X318" s="451">
        <v>0</v>
      </c>
      <c r="Y318" s="161"/>
      <c r="Z318" s="450">
        <f t="shared" si="30"/>
        <v>0</v>
      </c>
      <c r="AA318" s="162">
        <f t="shared" si="31"/>
        <v>0</v>
      </c>
      <c r="AB318" s="159"/>
      <c r="AC318" s="163" t="str">
        <f t="shared" si="27"/>
        <v>КМСУ</v>
      </c>
      <c r="AD318" s="83"/>
      <c r="AE318" s="164" t="e">
        <f t="shared" si="28"/>
        <v>#N/A</v>
      </c>
      <c r="AF318" s="62" t="e">
        <f>VLOOKUP($B318,СтартОсобиста!$B:$M,11,FALSE)</f>
        <v>#N/A</v>
      </c>
    </row>
    <row r="319" spans="1:32" ht="15" hidden="1" customHeight="1" x14ac:dyDescent="0.25">
      <c r="A319" s="156">
        <v>33</v>
      </c>
      <c r="B319" s="48">
        <v>141</v>
      </c>
      <c r="C319" s="46" t="e">
        <f>VLOOKUP($B319,мандатка!$B:$I,2,FALSE)</f>
        <v>#N/A</v>
      </c>
      <c r="D319" s="157" t="e">
        <f>VLOOKUP($B319,мандатка!$B:$I,3,FALSE)</f>
        <v>#N/A</v>
      </c>
      <c r="E319" s="158" t="e">
        <f>VLOOKUP($B319,мандатка!$B:$I,5,FALSE)</f>
        <v>#N/A</v>
      </c>
      <c r="F319" s="48" t="e">
        <f>VLOOKUP($B319,мандатка!$B:$I,6,FALSE)</f>
        <v>#N/A</v>
      </c>
      <c r="G319" s="46" t="e">
        <f>VLOOKUP($B319,мандатка!$B:$I,7,FALSE)</f>
        <v>#N/A</v>
      </c>
      <c r="H319" s="47" t="e">
        <f>VLOOKUP($B319,мандатка!$B:$I,8,FALSE)</f>
        <v>#N/A</v>
      </c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308"/>
      <c r="T319" s="308"/>
      <c r="U319" s="308"/>
      <c r="V319" s="409">
        <f t="shared" si="29"/>
        <v>0</v>
      </c>
      <c r="W319" s="160"/>
      <c r="X319" s="451">
        <v>0</v>
      </c>
      <c r="Y319" s="161"/>
      <c r="Z319" s="450">
        <f t="shared" si="30"/>
        <v>0</v>
      </c>
      <c r="AA319" s="162">
        <f t="shared" si="31"/>
        <v>0</v>
      </c>
      <c r="AB319" s="159"/>
      <c r="AC319" s="163" t="str">
        <f t="shared" si="27"/>
        <v>КМСУ</v>
      </c>
      <c r="AD319" s="83"/>
      <c r="AE319" s="164" t="e">
        <f t="shared" si="28"/>
        <v>#N/A</v>
      </c>
      <c r="AF319" s="62" t="e">
        <f>VLOOKUP($B319,СтартОсобиста!$B:$M,11,FALSE)</f>
        <v>#N/A</v>
      </c>
    </row>
    <row r="320" spans="1:32" ht="15" hidden="1" customHeight="1" x14ac:dyDescent="0.25">
      <c r="A320" s="156">
        <v>34</v>
      </c>
      <c r="B320" s="48">
        <v>142</v>
      </c>
      <c r="C320" s="46" t="e">
        <f>VLOOKUP($B320,мандатка!$B:$I,2,FALSE)</f>
        <v>#N/A</v>
      </c>
      <c r="D320" s="157" t="e">
        <f>VLOOKUP($B320,мандатка!$B:$I,3,FALSE)</f>
        <v>#N/A</v>
      </c>
      <c r="E320" s="158" t="e">
        <f>VLOOKUP($B320,мандатка!$B:$I,5,FALSE)</f>
        <v>#N/A</v>
      </c>
      <c r="F320" s="48" t="e">
        <f>VLOOKUP($B320,мандатка!$B:$I,6,FALSE)</f>
        <v>#N/A</v>
      </c>
      <c r="G320" s="46" t="e">
        <f>VLOOKUP($B320,мандатка!$B:$I,7,FALSE)</f>
        <v>#N/A</v>
      </c>
      <c r="H320" s="47" t="e">
        <f>VLOOKUP($B320,мандатка!$B:$I,8,FALSE)</f>
        <v>#N/A</v>
      </c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308"/>
      <c r="T320" s="308"/>
      <c r="U320" s="308"/>
      <c r="V320" s="409">
        <f t="shared" si="29"/>
        <v>0</v>
      </c>
      <c r="W320" s="160"/>
      <c r="X320" s="451">
        <v>0</v>
      </c>
      <c r="Y320" s="161"/>
      <c r="Z320" s="450">
        <f t="shared" si="30"/>
        <v>0</v>
      </c>
      <c r="AA320" s="162">
        <f t="shared" si="31"/>
        <v>0</v>
      </c>
      <c r="AB320" s="159"/>
      <c r="AC320" s="163" t="str">
        <f t="shared" si="27"/>
        <v>КМСУ</v>
      </c>
      <c r="AD320" s="83"/>
      <c r="AE320" s="164" t="e">
        <f t="shared" si="28"/>
        <v>#N/A</v>
      </c>
      <c r="AF320" s="62" t="e">
        <f>VLOOKUP($B320,СтартОсобиста!$B:$M,11,FALSE)</f>
        <v>#N/A</v>
      </c>
    </row>
    <row r="321" spans="1:32" ht="15" hidden="1" customHeight="1" x14ac:dyDescent="0.25">
      <c r="A321" s="156">
        <v>35</v>
      </c>
      <c r="B321" s="48">
        <v>143</v>
      </c>
      <c r="C321" s="46" t="e">
        <f>VLOOKUP($B321,мандатка!$B:$I,2,FALSE)</f>
        <v>#N/A</v>
      </c>
      <c r="D321" s="157" t="e">
        <f>VLOOKUP($B321,мандатка!$B:$I,3,FALSE)</f>
        <v>#N/A</v>
      </c>
      <c r="E321" s="158" t="e">
        <f>VLOOKUP($B321,мандатка!$B:$I,5,FALSE)</f>
        <v>#N/A</v>
      </c>
      <c r="F321" s="48" t="e">
        <f>VLOOKUP($B321,мандатка!$B:$I,6,FALSE)</f>
        <v>#N/A</v>
      </c>
      <c r="G321" s="46" t="e">
        <f>VLOOKUP($B321,мандатка!$B:$I,7,FALSE)</f>
        <v>#N/A</v>
      </c>
      <c r="H321" s="47" t="e">
        <f>VLOOKUP($B321,мандатка!$B:$I,8,FALSE)</f>
        <v>#N/A</v>
      </c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308"/>
      <c r="T321" s="308"/>
      <c r="U321" s="308"/>
      <c r="V321" s="409">
        <f t="shared" si="29"/>
        <v>0</v>
      </c>
      <c r="W321" s="160"/>
      <c r="X321" s="451">
        <v>0</v>
      </c>
      <c r="Y321" s="161"/>
      <c r="Z321" s="450">
        <f t="shared" si="30"/>
        <v>0</v>
      </c>
      <c r="AA321" s="162">
        <f t="shared" si="31"/>
        <v>0</v>
      </c>
      <c r="AB321" s="159"/>
      <c r="AC321" s="163" t="str">
        <f t="shared" si="27"/>
        <v>КМСУ</v>
      </c>
      <c r="AD321" s="83"/>
      <c r="AE321" s="164" t="e">
        <f t="shared" si="28"/>
        <v>#N/A</v>
      </c>
      <c r="AF321" s="62" t="e">
        <f>VLOOKUP($B321,СтартОсобиста!$B:$M,11,FALSE)</f>
        <v>#N/A</v>
      </c>
    </row>
    <row r="322" spans="1:32" ht="15" hidden="1" customHeight="1" x14ac:dyDescent="0.25">
      <c r="A322" s="156">
        <v>36</v>
      </c>
      <c r="B322" s="48">
        <v>144</v>
      </c>
      <c r="C322" s="46" t="e">
        <f>VLOOKUP($B322,мандатка!$B:$I,2,FALSE)</f>
        <v>#N/A</v>
      </c>
      <c r="D322" s="157" t="e">
        <f>VLOOKUP($B322,мандатка!$B:$I,3,FALSE)</f>
        <v>#N/A</v>
      </c>
      <c r="E322" s="158" t="e">
        <f>VLOOKUP($B322,мандатка!$B:$I,5,FALSE)</f>
        <v>#N/A</v>
      </c>
      <c r="F322" s="48" t="e">
        <f>VLOOKUP($B322,мандатка!$B:$I,6,FALSE)</f>
        <v>#N/A</v>
      </c>
      <c r="G322" s="46" t="e">
        <f>VLOOKUP($B322,мандатка!$B:$I,7,FALSE)</f>
        <v>#N/A</v>
      </c>
      <c r="H322" s="47" t="e">
        <f>VLOOKUP($B322,мандатка!$B:$I,8,FALSE)</f>
        <v>#N/A</v>
      </c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308"/>
      <c r="T322" s="308"/>
      <c r="U322" s="308"/>
      <c r="V322" s="409">
        <f t="shared" si="29"/>
        <v>0</v>
      </c>
      <c r="W322" s="160"/>
      <c r="X322" s="451">
        <v>0</v>
      </c>
      <c r="Y322" s="161"/>
      <c r="Z322" s="450">
        <f t="shared" si="30"/>
        <v>0</v>
      </c>
      <c r="AA322" s="162">
        <f t="shared" si="31"/>
        <v>0</v>
      </c>
      <c r="AB322" s="159"/>
      <c r="AC322" s="163" t="str">
        <f t="shared" si="27"/>
        <v>КМСУ</v>
      </c>
      <c r="AD322" s="83"/>
      <c r="AE322" s="164" t="e">
        <f t="shared" si="28"/>
        <v>#N/A</v>
      </c>
      <c r="AF322" s="62" t="e">
        <f>VLOOKUP($B322,СтартОсобиста!$B:$M,11,FALSE)</f>
        <v>#N/A</v>
      </c>
    </row>
    <row r="323" spans="1:32" ht="15" hidden="1" customHeight="1" x14ac:dyDescent="0.25">
      <c r="A323" s="156">
        <v>37</v>
      </c>
      <c r="B323" s="48">
        <v>145</v>
      </c>
      <c r="C323" s="46" t="e">
        <f>VLOOKUP($B323,мандатка!$B:$I,2,FALSE)</f>
        <v>#N/A</v>
      </c>
      <c r="D323" s="157" t="e">
        <f>VLOOKUP($B323,мандатка!$B:$I,3,FALSE)</f>
        <v>#N/A</v>
      </c>
      <c r="E323" s="158" t="e">
        <f>VLOOKUP($B323,мандатка!$B:$I,5,FALSE)</f>
        <v>#N/A</v>
      </c>
      <c r="F323" s="48" t="e">
        <f>VLOOKUP($B323,мандатка!$B:$I,6,FALSE)</f>
        <v>#N/A</v>
      </c>
      <c r="G323" s="46" t="e">
        <f>VLOOKUP($B323,мандатка!$B:$I,7,FALSE)</f>
        <v>#N/A</v>
      </c>
      <c r="H323" s="47" t="e">
        <f>VLOOKUP($B323,мандатка!$B:$I,8,FALSE)</f>
        <v>#N/A</v>
      </c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308"/>
      <c r="T323" s="308"/>
      <c r="U323" s="308"/>
      <c r="V323" s="409">
        <f t="shared" si="29"/>
        <v>0</v>
      </c>
      <c r="W323" s="160"/>
      <c r="X323" s="451">
        <v>0</v>
      </c>
      <c r="Y323" s="161"/>
      <c r="Z323" s="450">
        <f t="shared" si="30"/>
        <v>0</v>
      </c>
      <c r="AA323" s="162">
        <f t="shared" si="31"/>
        <v>0</v>
      </c>
      <c r="AB323" s="159"/>
      <c r="AC323" s="163" t="str">
        <f t="shared" si="27"/>
        <v>КМСУ</v>
      </c>
      <c r="AD323" s="83"/>
      <c r="AE323" s="164" t="e">
        <f t="shared" si="28"/>
        <v>#N/A</v>
      </c>
      <c r="AF323" s="62" t="e">
        <f>VLOOKUP($B323,СтартОсобиста!$B:$M,11,FALSE)</f>
        <v>#N/A</v>
      </c>
    </row>
    <row r="324" spans="1:32" ht="15" hidden="1" customHeight="1" x14ac:dyDescent="0.25">
      <c r="A324" s="156">
        <v>38</v>
      </c>
      <c r="B324" s="48">
        <v>146</v>
      </c>
      <c r="C324" s="46" t="e">
        <f>VLOOKUP($B324,мандатка!$B:$I,2,FALSE)</f>
        <v>#N/A</v>
      </c>
      <c r="D324" s="157" t="e">
        <f>VLOOKUP($B324,мандатка!$B:$I,3,FALSE)</f>
        <v>#N/A</v>
      </c>
      <c r="E324" s="158" t="e">
        <f>VLOOKUP($B324,мандатка!$B:$I,5,FALSE)</f>
        <v>#N/A</v>
      </c>
      <c r="F324" s="48" t="e">
        <f>VLOOKUP($B324,мандатка!$B:$I,6,FALSE)</f>
        <v>#N/A</v>
      </c>
      <c r="G324" s="46" t="e">
        <f>VLOOKUP($B324,мандатка!$B:$I,7,FALSE)</f>
        <v>#N/A</v>
      </c>
      <c r="H324" s="47" t="e">
        <f>VLOOKUP($B324,мандатка!$B:$I,8,FALSE)</f>
        <v>#N/A</v>
      </c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308"/>
      <c r="T324" s="308"/>
      <c r="U324" s="308"/>
      <c r="V324" s="409">
        <f t="shared" si="29"/>
        <v>0</v>
      </c>
      <c r="W324" s="160"/>
      <c r="X324" s="451">
        <v>0</v>
      </c>
      <c r="Y324" s="161"/>
      <c r="Z324" s="450">
        <f t="shared" si="30"/>
        <v>0</v>
      </c>
      <c r="AA324" s="162">
        <f t="shared" si="31"/>
        <v>0</v>
      </c>
      <c r="AB324" s="159"/>
      <c r="AC324" s="163" t="str">
        <f t="shared" si="27"/>
        <v>КМСУ</v>
      </c>
      <c r="AD324" s="83"/>
      <c r="AE324" s="164" t="e">
        <f t="shared" si="28"/>
        <v>#N/A</v>
      </c>
      <c r="AF324" s="62" t="e">
        <f>VLOOKUP($B324,СтартОсобиста!$B:$M,11,FALSE)</f>
        <v>#N/A</v>
      </c>
    </row>
    <row r="325" spans="1:32" ht="15" hidden="1" customHeight="1" x14ac:dyDescent="0.25">
      <c r="A325" s="156">
        <v>39</v>
      </c>
      <c r="B325" s="48">
        <v>147</v>
      </c>
      <c r="C325" s="46" t="e">
        <f>VLOOKUP($B325,мандатка!$B:$I,2,FALSE)</f>
        <v>#N/A</v>
      </c>
      <c r="D325" s="157" t="e">
        <f>VLOOKUP($B325,мандатка!$B:$I,3,FALSE)</f>
        <v>#N/A</v>
      </c>
      <c r="E325" s="158" t="e">
        <f>VLOOKUP($B325,мандатка!$B:$I,5,FALSE)</f>
        <v>#N/A</v>
      </c>
      <c r="F325" s="48" t="e">
        <f>VLOOKUP($B325,мандатка!$B:$I,6,FALSE)</f>
        <v>#N/A</v>
      </c>
      <c r="G325" s="46" t="e">
        <f>VLOOKUP($B325,мандатка!$B:$I,7,FALSE)</f>
        <v>#N/A</v>
      </c>
      <c r="H325" s="47" t="e">
        <f>VLOOKUP($B325,мандатка!$B:$I,8,FALSE)</f>
        <v>#N/A</v>
      </c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308"/>
      <c r="T325" s="308"/>
      <c r="U325" s="308"/>
      <c r="V325" s="409">
        <f t="shared" si="29"/>
        <v>0</v>
      </c>
      <c r="W325" s="160"/>
      <c r="X325" s="451">
        <v>0</v>
      </c>
      <c r="Y325" s="161"/>
      <c r="Z325" s="450">
        <f t="shared" si="30"/>
        <v>0</v>
      </c>
      <c r="AA325" s="162">
        <f t="shared" si="31"/>
        <v>0</v>
      </c>
      <c r="AB325" s="159"/>
      <c r="AC325" s="163" t="str">
        <f t="shared" si="27"/>
        <v>КМСУ</v>
      </c>
      <c r="AD325" s="83"/>
      <c r="AE325" s="164" t="e">
        <f t="shared" si="28"/>
        <v>#N/A</v>
      </c>
      <c r="AF325" s="62" t="e">
        <f>VLOOKUP($B325,СтартОсобиста!$B:$M,11,FALSE)</f>
        <v>#N/A</v>
      </c>
    </row>
    <row r="326" spans="1:32" ht="15" hidden="1" customHeight="1" x14ac:dyDescent="0.25">
      <c r="A326" s="156">
        <v>40</v>
      </c>
      <c r="B326" s="48">
        <v>148</v>
      </c>
      <c r="C326" s="46" t="e">
        <f>VLOOKUP($B326,мандатка!$B:$I,2,FALSE)</f>
        <v>#N/A</v>
      </c>
      <c r="D326" s="157" t="e">
        <f>VLOOKUP($B326,мандатка!$B:$I,3,FALSE)</f>
        <v>#N/A</v>
      </c>
      <c r="E326" s="158" t="e">
        <f>VLOOKUP($B326,мандатка!$B:$I,5,FALSE)</f>
        <v>#N/A</v>
      </c>
      <c r="F326" s="48" t="e">
        <f>VLOOKUP($B326,мандатка!$B:$I,6,FALSE)</f>
        <v>#N/A</v>
      </c>
      <c r="G326" s="46" t="e">
        <f>VLOOKUP($B326,мандатка!$B:$I,7,FALSE)</f>
        <v>#N/A</v>
      </c>
      <c r="H326" s="47" t="e">
        <f>VLOOKUP($B326,мандатка!$B:$I,8,FALSE)</f>
        <v>#N/A</v>
      </c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308"/>
      <c r="T326" s="308"/>
      <c r="U326" s="308"/>
      <c r="V326" s="409">
        <f t="shared" si="29"/>
        <v>0</v>
      </c>
      <c r="W326" s="160"/>
      <c r="X326" s="451">
        <v>0</v>
      </c>
      <c r="Y326" s="161"/>
      <c r="Z326" s="450">
        <f t="shared" si="30"/>
        <v>0</v>
      </c>
      <c r="AA326" s="162">
        <f t="shared" si="31"/>
        <v>0</v>
      </c>
      <c r="AB326" s="159"/>
      <c r="AC326" s="163" t="str">
        <f t="shared" si="27"/>
        <v>КМСУ</v>
      </c>
      <c r="AD326" s="83"/>
      <c r="AE326" s="164" t="e">
        <f t="shared" si="28"/>
        <v>#N/A</v>
      </c>
      <c r="AF326" s="62" t="e">
        <f>VLOOKUP($B326,СтартОсобиста!$B:$M,11,FALSE)</f>
        <v>#N/A</v>
      </c>
    </row>
    <row r="327" spans="1:32" ht="15" hidden="1" customHeight="1" x14ac:dyDescent="0.25">
      <c r="A327" s="156">
        <v>41</v>
      </c>
      <c r="B327" s="46">
        <v>151</v>
      </c>
      <c r="C327" s="46" t="e">
        <f>VLOOKUP($B327,мандатка!$B:$I,2,FALSE)</f>
        <v>#N/A</v>
      </c>
      <c r="D327" s="157" t="e">
        <f>VLOOKUP($B327,мандатка!$B:$I,3,FALSE)</f>
        <v>#N/A</v>
      </c>
      <c r="E327" s="158" t="e">
        <f>VLOOKUP($B327,мандатка!$B:$I,5,FALSE)</f>
        <v>#N/A</v>
      </c>
      <c r="F327" s="48" t="e">
        <f>VLOOKUP($B327,мандатка!$B:$I,6,FALSE)</f>
        <v>#N/A</v>
      </c>
      <c r="G327" s="46" t="e">
        <f>VLOOKUP($B327,мандатка!$B:$I,7,FALSE)</f>
        <v>#N/A</v>
      </c>
      <c r="H327" s="47" t="e">
        <f>VLOOKUP($B327,мандатка!$B:$I,8,FALSE)</f>
        <v>#N/A</v>
      </c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308"/>
      <c r="T327" s="308"/>
      <c r="U327" s="308"/>
      <c r="V327" s="409">
        <f t="shared" si="29"/>
        <v>0</v>
      </c>
      <c r="W327" s="160"/>
      <c r="X327" s="451">
        <v>0</v>
      </c>
      <c r="Y327" s="161"/>
      <c r="Z327" s="450">
        <f t="shared" si="30"/>
        <v>0</v>
      </c>
      <c r="AA327" s="162">
        <f t="shared" si="31"/>
        <v>0</v>
      </c>
      <c r="AB327" s="159"/>
      <c r="AC327" s="163" t="str">
        <f t="shared" si="27"/>
        <v>КМСУ</v>
      </c>
      <c r="AD327" s="83"/>
      <c r="AE327" s="164" t="e">
        <f t="shared" si="28"/>
        <v>#N/A</v>
      </c>
      <c r="AF327" s="62" t="e">
        <f>VLOOKUP($B327,СтартОсобиста!$B:$M,11,FALSE)</f>
        <v>#N/A</v>
      </c>
    </row>
    <row r="328" spans="1:32" ht="15" hidden="1" customHeight="1" x14ac:dyDescent="0.25">
      <c r="A328" s="156">
        <v>42</v>
      </c>
      <c r="B328" s="48">
        <v>152</v>
      </c>
      <c r="C328" s="46" t="e">
        <f>VLOOKUP($B328,мандатка!$B:$I,2,FALSE)</f>
        <v>#N/A</v>
      </c>
      <c r="D328" s="157" t="e">
        <f>VLOOKUP($B328,мандатка!$B:$I,3,FALSE)</f>
        <v>#N/A</v>
      </c>
      <c r="E328" s="158" t="e">
        <f>VLOOKUP($B328,мандатка!$B:$I,5,FALSE)</f>
        <v>#N/A</v>
      </c>
      <c r="F328" s="48" t="e">
        <f>VLOOKUP($B328,мандатка!$B:$I,6,FALSE)</f>
        <v>#N/A</v>
      </c>
      <c r="G328" s="46" t="e">
        <f>VLOOKUP($B328,мандатка!$B:$I,7,FALSE)</f>
        <v>#N/A</v>
      </c>
      <c r="H328" s="47" t="e">
        <f>VLOOKUP($B328,мандатка!$B:$I,8,FALSE)</f>
        <v>#N/A</v>
      </c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308"/>
      <c r="T328" s="308"/>
      <c r="U328" s="308"/>
      <c r="V328" s="409">
        <f t="shared" si="29"/>
        <v>0</v>
      </c>
      <c r="W328" s="160"/>
      <c r="X328" s="451">
        <v>0</v>
      </c>
      <c r="Y328" s="161"/>
      <c r="Z328" s="450">
        <f t="shared" si="30"/>
        <v>0</v>
      </c>
      <c r="AA328" s="162">
        <f t="shared" si="31"/>
        <v>0</v>
      </c>
      <c r="AB328" s="159"/>
      <c r="AC328" s="163" t="str">
        <f t="shared" si="27"/>
        <v>КМСУ</v>
      </c>
      <c r="AD328" s="83"/>
      <c r="AE328" s="164" t="e">
        <f t="shared" si="28"/>
        <v>#N/A</v>
      </c>
      <c r="AF328" s="62" t="e">
        <f>VLOOKUP($B328,СтартОсобиста!$B:$M,11,FALSE)</f>
        <v>#N/A</v>
      </c>
    </row>
    <row r="329" spans="1:32" ht="15" hidden="1" customHeight="1" x14ac:dyDescent="0.25">
      <c r="A329" s="156">
        <v>43</v>
      </c>
      <c r="B329" s="48">
        <v>153</v>
      </c>
      <c r="C329" s="46" t="e">
        <f>VLOOKUP($B329,мандатка!$B:$I,2,FALSE)</f>
        <v>#N/A</v>
      </c>
      <c r="D329" s="157" t="e">
        <f>VLOOKUP($B329,мандатка!$B:$I,3,FALSE)</f>
        <v>#N/A</v>
      </c>
      <c r="E329" s="158" t="e">
        <f>VLOOKUP($B329,мандатка!$B:$I,5,FALSE)</f>
        <v>#N/A</v>
      </c>
      <c r="F329" s="48" t="e">
        <f>VLOOKUP($B329,мандатка!$B:$I,6,FALSE)</f>
        <v>#N/A</v>
      </c>
      <c r="G329" s="46" t="e">
        <f>VLOOKUP($B329,мандатка!$B:$I,7,FALSE)</f>
        <v>#N/A</v>
      </c>
      <c r="H329" s="47" t="e">
        <f>VLOOKUP($B329,мандатка!$B:$I,8,FALSE)</f>
        <v>#N/A</v>
      </c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308"/>
      <c r="T329" s="308"/>
      <c r="U329" s="308"/>
      <c r="V329" s="409">
        <f t="shared" si="29"/>
        <v>0</v>
      </c>
      <c r="W329" s="160"/>
      <c r="X329" s="451">
        <v>0</v>
      </c>
      <c r="Y329" s="161"/>
      <c r="Z329" s="450">
        <f t="shared" si="30"/>
        <v>0</v>
      </c>
      <c r="AA329" s="162">
        <f t="shared" si="31"/>
        <v>0</v>
      </c>
      <c r="AB329" s="159"/>
      <c r="AC329" s="163" t="str">
        <f t="shared" si="27"/>
        <v>КМСУ</v>
      </c>
      <c r="AD329" s="83"/>
      <c r="AE329" s="164" t="e">
        <f t="shared" si="28"/>
        <v>#N/A</v>
      </c>
      <c r="AF329" s="62" t="e">
        <f>VLOOKUP($B329,СтартОсобиста!$B:$M,11,FALSE)</f>
        <v>#N/A</v>
      </c>
    </row>
    <row r="330" spans="1:32" ht="15" hidden="1" customHeight="1" x14ac:dyDescent="0.25">
      <c r="A330" s="156">
        <v>44</v>
      </c>
      <c r="B330" s="48">
        <v>154</v>
      </c>
      <c r="C330" s="46" t="e">
        <f>VLOOKUP($B330,мандатка!$B:$I,2,FALSE)</f>
        <v>#N/A</v>
      </c>
      <c r="D330" s="157" t="e">
        <f>VLOOKUP($B330,мандатка!$B:$I,3,FALSE)</f>
        <v>#N/A</v>
      </c>
      <c r="E330" s="158" t="e">
        <f>VLOOKUP($B330,мандатка!$B:$I,5,FALSE)</f>
        <v>#N/A</v>
      </c>
      <c r="F330" s="48" t="e">
        <f>VLOOKUP($B330,мандатка!$B:$I,6,FALSE)</f>
        <v>#N/A</v>
      </c>
      <c r="G330" s="46" t="e">
        <f>VLOOKUP($B330,мандатка!$B:$I,7,FALSE)</f>
        <v>#N/A</v>
      </c>
      <c r="H330" s="47" t="e">
        <f>VLOOKUP($B330,мандатка!$B:$I,8,FALSE)</f>
        <v>#N/A</v>
      </c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308"/>
      <c r="T330" s="308"/>
      <c r="U330" s="308"/>
      <c r="V330" s="409">
        <f t="shared" si="29"/>
        <v>0</v>
      </c>
      <c r="W330" s="160"/>
      <c r="X330" s="451">
        <v>0</v>
      </c>
      <c r="Y330" s="161"/>
      <c r="Z330" s="450">
        <f t="shared" si="30"/>
        <v>0</v>
      </c>
      <c r="AA330" s="162">
        <f t="shared" si="31"/>
        <v>0</v>
      </c>
      <c r="AB330" s="159"/>
      <c r="AC330" s="163" t="str">
        <f t="shared" si="27"/>
        <v>КМСУ</v>
      </c>
      <c r="AD330" s="83"/>
      <c r="AE330" s="164" t="e">
        <f t="shared" si="28"/>
        <v>#N/A</v>
      </c>
      <c r="AF330" s="62" t="e">
        <f>VLOOKUP($B330,СтартОсобиста!$B:$M,11,FALSE)</f>
        <v>#N/A</v>
      </c>
    </row>
    <row r="331" spans="1:32" ht="15" hidden="1" customHeight="1" x14ac:dyDescent="0.25">
      <c r="A331" s="156">
        <v>45</v>
      </c>
      <c r="B331" s="48">
        <v>155</v>
      </c>
      <c r="C331" s="46" t="e">
        <f>VLOOKUP($B331,мандатка!$B:$I,2,FALSE)</f>
        <v>#N/A</v>
      </c>
      <c r="D331" s="157" t="e">
        <f>VLOOKUP($B331,мандатка!$B:$I,3,FALSE)</f>
        <v>#N/A</v>
      </c>
      <c r="E331" s="158" t="e">
        <f>VLOOKUP($B331,мандатка!$B:$I,5,FALSE)</f>
        <v>#N/A</v>
      </c>
      <c r="F331" s="48" t="e">
        <f>VLOOKUP($B331,мандатка!$B:$I,6,FALSE)</f>
        <v>#N/A</v>
      </c>
      <c r="G331" s="46" t="e">
        <f>VLOOKUP($B331,мандатка!$B:$I,7,FALSE)</f>
        <v>#N/A</v>
      </c>
      <c r="H331" s="47" t="e">
        <f>VLOOKUP($B331,мандатка!$B:$I,8,FALSE)</f>
        <v>#N/A</v>
      </c>
      <c r="I331" s="159"/>
      <c r="J331" s="165"/>
      <c r="K331" s="165"/>
      <c r="L331" s="165"/>
      <c r="M331" s="165"/>
      <c r="N331" s="165"/>
      <c r="O331" s="165"/>
      <c r="P331" s="165"/>
      <c r="Q331" s="165"/>
      <c r="R331" s="165"/>
      <c r="S331" s="308"/>
      <c r="T331" s="308"/>
      <c r="U331" s="308"/>
      <c r="V331" s="409">
        <f t="shared" si="29"/>
        <v>0</v>
      </c>
      <c r="W331" s="160"/>
      <c r="X331" s="451">
        <v>0</v>
      </c>
      <c r="Y331" s="161"/>
      <c r="Z331" s="450">
        <f t="shared" si="30"/>
        <v>0</v>
      </c>
      <c r="AA331" s="162">
        <f t="shared" si="31"/>
        <v>0</v>
      </c>
      <c r="AB331" s="165"/>
      <c r="AC331" s="163" t="str">
        <f t="shared" si="27"/>
        <v>КМСУ</v>
      </c>
      <c r="AE331" s="164" t="e">
        <f t="shared" si="28"/>
        <v>#N/A</v>
      </c>
      <c r="AF331" s="62" t="e">
        <f>VLOOKUP($B331,СтартОсобиста!$B:$M,11,FALSE)</f>
        <v>#N/A</v>
      </c>
    </row>
    <row r="332" spans="1:32" ht="15" hidden="1" customHeight="1" x14ac:dyDescent="0.25">
      <c r="A332" s="156">
        <v>46</v>
      </c>
      <c r="B332" s="48">
        <v>156</v>
      </c>
      <c r="C332" s="46" t="e">
        <f>VLOOKUP($B332,мандатка!$B:$I,2,FALSE)</f>
        <v>#N/A</v>
      </c>
      <c r="D332" s="157" t="e">
        <f>VLOOKUP($B332,мандатка!$B:$I,3,FALSE)</f>
        <v>#N/A</v>
      </c>
      <c r="E332" s="158" t="e">
        <f>VLOOKUP($B332,мандатка!$B:$I,5,FALSE)</f>
        <v>#N/A</v>
      </c>
      <c r="F332" s="48" t="e">
        <f>VLOOKUP($B332,мандатка!$B:$I,6,FALSE)</f>
        <v>#N/A</v>
      </c>
      <c r="G332" s="46" t="e">
        <f>VLOOKUP($B332,мандатка!$B:$I,7,FALSE)</f>
        <v>#N/A</v>
      </c>
      <c r="H332" s="47" t="e">
        <f>VLOOKUP($B332,мандатка!$B:$I,8,FALSE)</f>
        <v>#N/A</v>
      </c>
      <c r="I332" s="159"/>
      <c r="J332" s="165"/>
      <c r="K332" s="165"/>
      <c r="L332" s="165"/>
      <c r="M332" s="165"/>
      <c r="N332" s="165"/>
      <c r="O332" s="165"/>
      <c r="P332" s="165"/>
      <c r="Q332" s="165"/>
      <c r="R332" s="165"/>
      <c r="S332" s="308"/>
      <c r="T332" s="308"/>
      <c r="U332" s="308"/>
      <c r="V332" s="409">
        <f t="shared" si="29"/>
        <v>0</v>
      </c>
      <c r="W332" s="160"/>
      <c r="X332" s="451">
        <v>0</v>
      </c>
      <c r="Y332" s="161"/>
      <c r="Z332" s="450">
        <f t="shared" si="30"/>
        <v>0</v>
      </c>
      <c r="AA332" s="162">
        <f t="shared" si="31"/>
        <v>0</v>
      </c>
      <c r="AB332" s="165"/>
      <c r="AC332" s="163" t="str">
        <f t="shared" si="27"/>
        <v>КМСУ</v>
      </c>
      <c r="AE332" s="164" t="e">
        <f t="shared" si="28"/>
        <v>#N/A</v>
      </c>
      <c r="AF332" s="62" t="e">
        <f>VLOOKUP($B332,СтартОсобиста!$B:$M,11,FALSE)</f>
        <v>#N/A</v>
      </c>
    </row>
    <row r="333" spans="1:32" ht="15" hidden="1" customHeight="1" x14ac:dyDescent="0.25">
      <c r="A333" s="156">
        <v>47</v>
      </c>
      <c r="B333" s="48">
        <v>157</v>
      </c>
      <c r="C333" s="46" t="e">
        <f>VLOOKUP($B333,мандатка!$B:$I,2,FALSE)</f>
        <v>#N/A</v>
      </c>
      <c r="D333" s="157" t="e">
        <f>VLOOKUP($B333,мандатка!$B:$I,3,FALSE)</f>
        <v>#N/A</v>
      </c>
      <c r="E333" s="158" t="e">
        <f>VLOOKUP($B333,мандатка!$B:$I,5,FALSE)</f>
        <v>#N/A</v>
      </c>
      <c r="F333" s="48" t="e">
        <f>VLOOKUP($B333,мандатка!$B:$I,6,FALSE)</f>
        <v>#N/A</v>
      </c>
      <c r="G333" s="46" t="e">
        <f>VLOOKUP($B333,мандатка!$B:$I,7,FALSE)</f>
        <v>#N/A</v>
      </c>
      <c r="H333" s="47" t="e">
        <f>VLOOKUP($B333,мандатка!$B:$I,8,FALSE)</f>
        <v>#N/A</v>
      </c>
      <c r="I333" s="159"/>
      <c r="J333" s="165"/>
      <c r="K333" s="165"/>
      <c r="L333" s="165"/>
      <c r="M333" s="165"/>
      <c r="N333" s="165"/>
      <c r="O333" s="165"/>
      <c r="P333" s="165"/>
      <c r="Q333" s="165"/>
      <c r="R333" s="165"/>
      <c r="S333" s="308"/>
      <c r="T333" s="308"/>
      <c r="U333" s="308"/>
      <c r="V333" s="409">
        <f t="shared" si="29"/>
        <v>0</v>
      </c>
      <c r="W333" s="160"/>
      <c r="X333" s="451">
        <v>0</v>
      </c>
      <c r="Y333" s="161"/>
      <c r="Z333" s="450">
        <f t="shared" si="30"/>
        <v>0</v>
      </c>
      <c r="AA333" s="162">
        <f t="shared" si="31"/>
        <v>0</v>
      </c>
      <c r="AB333" s="165"/>
      <c r="AC333" s="163" t="str">
        <f t="shared" si="27"/>
        <v>КМСУ</v>
      </c>
      <c r="AE333" s="164" t="e">
        <f t="shared" si="28"/>
        <v>#N/A</v>
      </c>
      <c r="AF333" s="62" t="e">
        <f>VLOOKUP($B333,СтартОсобиста!$B:$M,11,FALSE)</f>
        <v>#N/A</v>
      </c>
    </row>
    <row r="334" spans="1:32" ht="15" hidden="1" customHeight="1" x14ac:dyDescent="0.25">
      <c r="A334" s="156">
        <v>48</v>
      </c>
      <c r="B334" s="48">
        <v>158</v>
      </c>
      <c r="C334" s="46" t="e">
        <f>VLOOKUP($B334,мандатка!$B:$I,2,FALSE)</f>
        <v>#N/A</v>
      </c>
      <c r="D334" s="157" t="e">
        <f>VLOOKUP($B334,мандатка!$B:$I,3,FALSE)</f>
        <v>#N/A</v>
      </c>
      <c r="E334" s="158" t="e">
        <f>VLOOKUP($B334,мандатка!$B:$I,5,FALSE)</f>
        <v>#N/A</v>
      </c>
      <c r="F334" s="48" t="e">
        <f>VLOOKUP($B334,мандатка!$B:$I,6,FALSE)</f>
        <v>#N/A</v>
      </c>
      <c r="G334" s="46" t="e">
        <f>VLOOKUP($B334,мандатка!$B:$I,7,FALSE)</f>
        <v>#N/A</v>
      </c>
      <c r="H334" s="47" t="e">
        <f>VLOOKUP($B334,мандатка!$B:$I,8,FALSE)</f>
        <v>#N/A</v>
      </c>
      <c r="I334" s="159"/>
      <c r="J334" s="165"/>
      <c r="K334" s="165"/>
      <c r="L334" s="165"/>
      <c r="M334" s="165"/>
      <c r="N334" s="165"/>
      <c r="O334" s="165"/>
      <c r="P334" s="165"/>
      <c r="Q334" s="165"/>
      <c r="R334" s="165"/>
      <c r="S334" s="308"/>
      <c r="T334" s="308"/>
      <c r="U334" s="308"/>
      <c r="V334" s="409">
        <f t="shared" si="29"/>
        <v>0</v>
      </c>
      <c r="W334" s="160"/>
      <c r="X334" s="451">
        <v>0</v>
      </c>
      <c r="Y334" s="161"/>
      <c r="Z334" s="450">
        <f t="shared" si="30"/>
        <v>0</v>
      </c>
      <c r="AA334" s="162">
        <f t="shared" si="31"/>
        <v>0</v>
      </c>
      <c r="AB334" s="165"/>
      <c r="AC334" s="163" t="str">
        <f t="shared" si="27"/>
        <v>КМСУ</v>
      </c>
      <c r="AE334" s="164" t="e">
        <f t="shared" si="28"/>
        <v>#N/A</v>
      </c>
      <c r="AF334" s="62" t="e">
        <f>VLOOKUP($B334,СтартОсобиста!$B:$M,11,FALSE)</f>
        <v>#N/A</v>
      </c>
    </row>
    <row r="335" spans="1:32" ht="15" hidden="1" customHeight="1" x14ac:dyDescent="0.25">
      <c r="A335" s="156">
        <v>49</v>
      </c>
      <c r="B335" s="48">
        <v>161</v>
      </c>
      <c r="C335" s="46" t="e">
        <f>VLOOKUP($B335,мандатка!$B:$I,2,FALSE)</f>
        <v>#N/A</v>
      </c>
      <c r="D335" s="157" t="e">
        <f>VLOOKUP($B335,мандатка!$B:$I,3,FALSE)</f>
        <v>#N/A</v>
      </c>
      <c r="E335" s="158" t="e">
        <f>VLOOKUP($B335,мандатка!$B:$I,5,FALSE)</f>
        <v>#N/A</v>
      </c>
      <c r="F335" s="48" t="e">
        <f>VLOOKUP($B335,мандатка!$B:$I,6,FALSE)</f>
        <v>#N/A</v>
      </c>
      <c r="G335" s="46" t="e">
        <f>VLOOKUP($B335,мандатка!$B:$I,7,FALSE)</f>
        <v>#N/A</v>
      </c>
      <c r="H335" s="47" t="e">
        <f>VLOOKUP($B335,мандатка!$B:$I,8,FALSE)</f>
        <v>#N/A</v>
      </c>
      <c r="I335" s="159"/>
      <c r="J335" s="165"/>
      <c r="K335" s="165"/>
      <c r="L335" s="165"/>
      <c r="M335" s="165"/>
      <c r="N335" s="165"/>
      <c r="O335" s="165"/>
      <c r="P335" s="165"/>
      <c r="Q335" s="165"/>
      <c r="R335" s="165"/>
      <c r="S335" s="308"/>
      <c r="T335" s="308"/>
      <c r="U335" s="308"/>
      <c r="V335" s="409">
        <f t="shared" si="29"/>
        <v>0</v>
      </c>
      <c r="W335" s="160"/>
      <c r="X335" s="451">
        <v>0</v>
      </c>
      <c r="Y335" s="161"/>
      <c r="Z335" s="450">
        <f t="shared" si="30"/>
        <v>0</v>
      </c>
      <c r="AA335" s="162">
        <f t="shared" si="31"/>
        <v>0</v>
      </c>
      <c r="AB335" s="165"/>
      <c r="AC335" s="163" t="str">
        <f t="shared" si="27"/>
        <v>КМСУ</v>
      </c>
      <c r="AE335" s="164" t="e">
        <f t="shared" si="28"/>
        <v>#N/A</v>
      </c>
      <c r="AF335" s="62" t="e">
        <f>VLOOKUP($B335,СтартОсобиста!$B:$M,11,FALSE)</f>
        <v>#N/A</v>
      </c>
    </row>
    <row r="336" spans="1:32" ht="15" hidden="1" customHeight="1" x14ac:dyDescent="0.25">
      <c r="A336" s="156">
        <v>50</v>
      </c>
      <c r="B336" s="48">
        <v>162</v>
      </c>
      <c r="C336" s="46" t="e">
        <f>VLOOKUP($B336,мандатка!$B:$I,2,FALSE)</f>
        <v>#N/A</v>
      </c>
      <c r="D336" s="157" t="e">
        <f>VLOOKUP($B336,мандатка!$B:$I,3,FALSE)</f>
        <v>#N/A</v>
      </c>
      <c r="E336" s="158" t="e">
        <f>VLOOKUP($B336,мандатка!$B:$I,5,FALSE)</f>
        <v>#N/A</v>
      </c>
      <c r="F336" s="48" t="e">
        <f>VLOOKUP($B336,мандатка!$B:$I,6,FALSE)</f>
        <v>#N/A</v>
      </c>
      <c r="G336" s="46" t="e">
        <f>VLOOKUP($B336,мандатка!$B:$I,7,FALSE)</f>
        <v>#N/A</v>
      </c>
      <c r="H336" s="47" t="e">
        <f>VLOOKUP($B336,мандатка!$B:$I,8,FALSE)</f>
        <v>#N/A</v>
      </c>
      <c r="I336" s="159"/>
      <c r="J336" s="165"/>
      <c r="K336" s="165"/>
      <c r="L336" s="165"/>
      <c r="M336" s="165"/>
      <c r="N336" s="165"/>
      <c r="O336" s="165"/>
      <c r="P336" s="165"/>
      <c r="Q336" s="165"/>
      <c r="R336" s="165"/>
      <c r="S336" s="308"/>
      <c r="T336" s="308"/>
      <c r="U336" s="308"/>
      <c r="V336" s="409">
        <f t="shared" si="29"/>
        <v>0</v>
      </c>
      <c r="W336" s="160"/>
      <c r="X336" s="451">
        <v>0</v>
      </c>
      <c r="Y336" s="161"/>
      <c r="Z336" s="450">
        <f t="shared" si="30"/>
        <v>0</v>
      </c>
      <c r="AA336" s="162">
        <f t="shared" si="31"/>
        <v>0</v>
      </c>
      <c r="AB336" s="165"/>
      <c r="AC336" s="163" t="str">
        <f t="shared" si="27"/>
        <v>КМСУ</v>
      </c>
      <c r="AE336" s="164" t="e">
        <f t="shared" si="28"/>
        <v>#N/A</v>
      </c>
      <c r="AF336" s="62" t="e">
        <f>VLOOKUP($B336,СтартОсобиста!$B:$M,11,FALSE)</f>
        <v>#N/A</v>
      </c>
    </row>
    <row r="337" spans="1:32" ht="15" hidden="1" customHeight="1" x14ac:dyDescent="0.25">
      <c r="A337" s="156">
        <v>51</v>
      </c>
      <c r="B337" s="48">
        <v>163</v>
      </c>
      <c r="C337" s="46" t="e">
        <f>VLOOKUP($B337,мандатка!$B:$I,2,FALSE)</f>
        <v>#N/A</v>
      </c>
      <c r="D337" s="157" t="e">
        <f>VLOOKUP($B337,мандатка!$B:$I,3,FALSE)</f>
        <v>#N/A</v>
      </c>
      <c r="E337" s="158" t="e">
        <f>VLOOKUP($B337,мандатка!$B:$I,5,FALSE)</f>
        <v>#N/A</v>
      </c>
      <c r="F337" s="48" t="e">
        <f>VLOOKUP($B337,мандатка!$B:$I,6,FALSE)</f>
        <v>#N/A</v>
      </c>
      <c r="G337" s="46" t="e">
        <f>VLOOKUP($B337,мандатка!$B:$I,7,FALSE)</f>
        <v>#N/A</v>
      </c>
      <c r="H337" s="47" t="e">
        <f>VLOOKUP($B337,мандатка!$B:$I,8,FALSE)</f>
        <v>#N/A</v>
      </c>
      <c r="I337" s="159"/>
      <c r="J337" s="165"/>
      <c r="K337" s="165"/>
      <c r="L337" s="165"/>
      <c r="M337" s="165"/>
      <c r="N337" s="165"/>
      <c r="O337" s="165"/>
      <c r="P337" s="165"/>
      <c r="Q337" s="165"/>
      <c r="R337" s="165"/>
      <c r="S337" s="308"/>
      <c r="T337" s="308"/>
      <c r="U337" s="308"/>
      <c r="V337" s="409">
        <f t="shared" si="29"/>
        <v>0</v>
      </c>
      <c r="W337" s="160"/>
      <c r="X337" s="451">
        <v>0</v>
      </c>
      <c r="Y337" s="161"/>
      <c r="Z337" s="450">
        <f t="shared" si="30"/>
        <v>0</v>
      </c>
      <c r="AA337" s="162">
        <f t="shared" si="31"/>
        <v>0</v>
      </c>
      <c r="AB337" s="165"/>
      <c r="AC337" s="163" t="str">
        <f t="shared" si="27"/>
        <v>КМСУ</v>
      </c>
      <c r="AE337" s="164" t="e">
        <f t="shared" si="28"/>
        <v>#N/A</v>
      </c>
      <c r="AF337" s="62" t="e">
        <f>VLOOKUP($B337,СтартОсобиста!$B:$M,11,FALSE)</f>
        <v>#N/A</v>
      </c>
    </row>
    <row r="338" spans="1:32" ht="15" hidden="1" customHeight="1" x14ac:dyDescent="0.25">
      <c r="A338" s="156">
        <v>52</v>
      </c>
      <c r="B338" s="48">
        <v>164</v>
      </c>
      <c r="C338" s="46" t="e">
        <f>VLOOKUP($B338,мандатка!$B:$I,2,FALSE)</f>
        <v>#N/A</v>
      </c>
      <c r="D338" s="157" t="e">
        <f>VLOOKUP($B338,мандатка!$B:$I,3,FALSE)</f>
        <v>#N/A</v>
      </c>
      <c r="E338" s="158" t="e">
        <f>VLOOKUP($B338,мандатка!$B:$I,5,FALSE)</f>
        <v>#N/A</v>
      </c>
      <c r="F338" s="48" t="e">
        <f>VLOOKUP($B338,мандатка!$B:$I,6,FALSE)</f>
        <v>#N/A</v>
      </c>
      <c r="G338" s="46" t="e">
        <f>VLOOKUP($B338,мандатка!$B:$I,7,FALSE)</f>
        <v>#N/A</v>
      </c>
      <c r="H338" s="47" t="e">
        <f>VLOOKUP($B338,мандатка!$B:$I,8,FALSE)</f>
        <v>#N/A</v>
      </c>
      <c r="I338" s="159"/>
      <c r="J338" s="165"/>
      <c r="K338" s="165"/>
      <c r="L338" s="165"/>
      <c r="M338" s="165"/>
      <c r="N338" s="165"/>
      <c r="O338" s="165"/>
      <c r="P338" s="165"/>
      <c r="Q338" s="165"/>
      <c r="R338" s="165"/>
      <c r="S338" s="308"/>
      <c r="T338" s="308"/>
      <c r="U338" s="308"/>
      <c r="V338" s="409">
        <f t="shared" si="29"/>
        <v>0</v>
      </c>
      <c r="W338" s="160"/>
      <c r="X338" s="451">
        <v>0</v>
      </c>
      <c r="Y338" s="161"/>
      <c r="Z338" s="450">
        <f t="shared" si="30"/>
        <v>0</v>
      </c>
      <c r="AA338" s="162">
        <f t="shared" si="31"/>
        <v>0</v>
      </c>
      <c r="AB338" s="165"/>
      <c r="AC338" s="163" t="str">
        <f t="shared" si="27"/>
        <v>КМСУ</v>
      </c>
      <c r="AE338" s="164" t="e">
        <f t="shared" si="28"/>
        <v>#N/A</v>
      </c>
      <c r="AF338" s="62" t="e">
        <f>VLOOKUP($B338,СтартОсобиста!$B:$M,11,FALSE)</f>
        <v>#N/A</v>
      </c>
    </row>
    <row r="339" spans="1:32" ht="15" hidden="1" customHeight="1" x14ac:dyDescent="0.25">
      <c r="A339" s="156">
        <v>53</v>
      </c>
      <c r="B339" s="48">
        <v>165</v>
      </c>
      <c r="C339" s="46" t="e">
        <f>VLOOKUP($B339,мандатка!$B:$I,2,FALSE)</f>
        <v>#N/A</v>
      </c>
      <c r="D339" s="157" t="e">
        <f>VLOOKUP($B339,мандатка!$B:$I,3,FALSE)</f>
        <v>#N/A</v>
      </c>
      <c r="E339" s="158" t="e">
        <f>VLOOKUP($B339,мандатка!$B:$I,5,FALSE)</f>
        <v>#N/A</v>
      </c>
      <c r="F339" s="48" t="e">
        <f>VLOOKUP($B339,мандатка!$B:$I,6,FALSE)</f>
        <v>#N/A</v>
      </c>
      <c r="G339" s="46" t="e">
        <f>VLOOKUP($B339,мандатка!$B:$I,7,FALSE)</f>
        <v>#N/A</v>
      </c>
      <c r="H339" s="47" t="e">
        <f>VLOOKUP($B339,мандатка!$B:$I,8,FALSE)</f>
        <v>#N/A</v>
      </c>
      <c r="I339" s="159"/>
      <c r="J339" s="165"/>
      <c r="K339" s="165"/>
      <c r="L339" s="165"/>
      <c r="M339" s="165"/>
      <c r="N339" s="165"/>
      <c r="O339" s="165"/>
      <c r="P339" s="165"/>
      <c r="Q339" s="165"/>
      <c r="R339" s="165"/>
      <c r="S339" s="308"/>
      <c r="T339" s="308"/>
      <c r="U339" s="308"/>
      <c r="V339" s="409">
        <f t="shared" si="29"/>
        <v>0</v>
      </c>
      <c r="W339" s="160"/>
      <c r="X339" s="451">
        <v>0</v>
      </c>
      <c r="Y339" s="161"/>
      <c r="Z339" s="450">
        <f t="shared" si="30"/>
        <v>0</v>
      </c>
      <c r="AA339" s="162">
        <f t="shared" si="31"/>
        <v>0</v>
      </c>
      <c r="AB339" s="165"/>
      <c r="AC339" s="163" t="str">
        <f t="shared" si="27"/>
        <v>КМСУ</v>
      </c>
      <c r="AE339" s="164" t="e">
        <f t="shared" si="28"/>
        <v>#N/A</v>
      </c>
      <c r="AF339" s="62" t="e">
        <f>VLOOKUP($B339,СтартОсобиста!$B:$M,11,FALSE)</f>
        <v>#N/A</v>
      </c>
    </row>
    <row r="340" spans="1:32" ht="15" hidden="1" customHeight="1" x14ac:dyDescent="0.25">
      <c r="A340" s="156">
        <v>54</v>
      </c>
      <c r="B340" s="48">
        <v>166</v>
      </c>
      <c r="C340" s="46" t="e">
        <f>VLOOKUP($B340,мандатка!$B:$I,2,FALSE)</f>
        <v>#N/A</v>
      </c>
      <c r="D340" s="157" t="e">
        <f>VLOOKUP($B340,мандатка!$B:$I,3,FALSE)</f>
        <v>#N/A</v>
      </c>
      <c r="E340" s="158" t="e">
        <f>VLOOKUP($B340,мандатка!$B:$I,5,FALSE)</f>
        <v>#N/A</v>
      </c>
      <c r="F340" s="48" t="e">
        <f>VLOOKUP($B340,мандатка!$B:$I,6,FALSE)</f>
        <v>#N/A</v>
      </c>
      <c r="G340" s="46" t="e">
        <f>VLOOKUP($B340,мандатка!$B:$I,7,FALSE)</f>
        <v>#N/A</v>
      </c>
      <c r="H340" s="47" t="e">
        <f>VLOOKUP($B340,мандатка!$B:$I,8,FALSE)</f>
        <v>#N/A</v>
      </c>
      <c r="I340" s="159"/>
      <c r="J340" s="165"/>
      <c r="K340" s="165"/>
      <c r="L340" s="165"/>
      <c r="M340" s="165"/>
      <c r="N340" s="165"/>
      <c r="O340" s="165"/>
      <c r="P340" s="165"/>
      <c r="Q340" s="165"/>
      <c r="R340" s="165"/>
      <c r="S340" s="308"/>
      <c r="T340" s="308"/>
      <c r="U340" s="308"/>
      <c r="V340" s="409">
        <f t="shared" si="29"/>
        <v>0</v>
      </c>
      <c r="W340" s="160"/>
      <c r="X340" s="451">
        <v>0</v>
      </c>
      <c r="Y340" s="161"/>
      <c r="Z340" s="450">
        <f t="shared" si="30"/>
        <v>0</v>
      </c>
      <c r="AA340" s="162">
        <f t="shared" si="31"/>
        <v>0</v>
      </c>
      <c r="AB340" s="165"/>
      <c r="AC340" s="163" t="str">
        <f t="shared" si="27"/>
        <v>КМСУ</v>
      </c>
      <c r="AE340" s="164" t="e">
        <f t="shared" si="28"/>
        <v>#N/A</v>
      </c>
      <c r="AF340" s="62" t="e">
        <f>VLOOKUP($B340,СтартОсобиста!$B:$M,11,FALSE)</f>
        <v>#N/A</v>
      </c>
    </row>
    <row r="341" spans="1:32" ht="15" hidden="1" customHeight="1" x14ac:dyDescent="0.25">
      <c r="A341" s="156">
        <v>55</v>
      </c>
      <c r="B341" s="48">
        <v>167</v>
      </c>
      <c r="C341" s="46" t="e">
        <f>VLOOKUP($B341,мандатка!$B:$I,2,FALSE)</f>
        <v>#N/A</v>
      </c>
      <c r="D341" s="157" t="e">
        <f>VLOOKUP($B341,мандатка!$B:$I,3,FALSE)</f>
        <v>#N/A</v>
      </c>
      <c r="E341" s="158" t="e">
        <f>VLOOKUP($B341,мандатка!$B:$I,5,FALSE)</f>
        <v>#N/A</v>
      </c>
      <c r="F341" s="48" t="e">
        <f>VLOOKUP($B341,мандатка!$B:$I,6,FALSE)</f>
        <v>#N/A</v>
      </c>
      <c r="G341" s="46" t="e">
        <f>VLOOKUP($B341,мандатка!$B:$I,7,FALSE)</f>
        <v>#N/A</v>
      </c>
      <c r="H341" s="47" t="e">
        <f>VLOOKUP($B341,мандатка!$B:$I,8,FALSE)</f>
        <v>#N/A</v>
      </c>
      <c r="I341" s="159"/>
      <c r="J341" s="165"/>
      <c r="K341" s="165"/>
      <c r="L341" s="165"/>
      <c r="M341" s="165"/>
      <c r="N341" s="165"/>
      <c r="O341" s="165"/>
      <c r="P341" s="165"/>
      <c r="Q341" s="165"/>
      <c r="R341" s="165"/>
      <c r="S341" s="308"/>
      <c r="T341" s="308"/>
      <c r="U341" s="308"/>
      <c r="V341" s="409">
        <f t="shared" si="29"/>
        <v>0</v>
      </c>
      <c r="W341" s="160"/>
      <c r="X341" s="451">
        <v>0</v>
      </c>
      <c r="Y341" s="161"/>
      <c r="Z341" s="450">
        <f t="shared" si="30"/>
        <v>0</v>
      </c>
      <c r="AA341" s="162">
        <f t="shared" si="31"/>
        <v>0</v>
      </c>
      <c r="AB341" s="165"/>
      <c r="AC341" s="163" t="str">
        <f t="shared" si="27"/>
        <v>КМСУ</v>
      </c>
      <c r="AE341" s="164" t="e">
        <f t="shared" si="28"/>
        <v>#N/A</v>
      </c>
      <c r="AF341" s="62" t="e">
        <f>VLOOKUP($B341,СтартОсобиста!$B:$M,11,FALSE)</f>
        <v>#N/A</v>
      </c>
    </row>
    <row r="342" spans="1:32" ht="15" hidden="1" customHeight="1" x14ac:dyDescent="0.25">
      <c r="A342" s="156">
        <v>56</v>
      </c>
      <c r="B342" s="48">
        <v>168</v>
      </c>
      <c r="C342" s="46" t="e">
        <f>VLOOKUP($B342,мандатка!$B:$I,2,FALSE)</f>
        <v>#N/A</v>
      </c>
      <c r="D342" s="157" t="e">
        <f>VLOOKUP($B342,мандатка!$B:$I,3,FALSE)</f>
        <v>#N/A</v>
      </c>
      <c r="E342" s="158" t="e">
        <f>VLOOKUP($B342,мандатка!$B:$I,5,FALSE)</f>
        <v>#N/A</v>
      </c>
      <c r="F342" s="48" t="e">
        <f>VLOOKUP($B342,мандатка!$B:$I,6,FALSE)</f>
        <v>#N/A</v>
      </c>
      <c r="G342" s="46" t="e">
        <f>VLOOKUP($B342,мандатка!$B:$I,7,FALSE)</f>
        <v>#N/A</v>
      </c>
      <c r="H342" s="47" t="e">
        <f>VLOOKUP($B342,мандатка!$B:$I,8,FALSE)</f>
        <v>#N/A</v>
      </c>
      <c r="I342" s="159"/>
      <c r="J342" s="165"/>
      <c r="K342" s="165"/>
      <c r="L342" s="165"/>
      <c r="M342" s="165"/>
      <c r="N342" s="165"/>
      <c r="O342" s="165"/>
      <c r="P342" s="165"/>
      <c r="Q342" s="165"/>
      <c r="R342" s="165"/>
      <c r="S342" s="308"/>
      <c r="T342" s="308"/>
      <c r="U342" s="308"/>
      <c r="V342" s="409">
        <f t="shared" si="29"/>
        <v>0</v>
      </c>
      <c r="W342" s="160"/>
      <c r="X342" s="451">
        <v>0</v>
      </c>
      <c r="Y342" s="161"/>
      <c r="Z342" s="450">
        <f t="shared" si="30"/>
        <v>0</v>
      </c>
      <c r="AA342" s="162">
        <f t="shared" si="31"/>
        <v>0</v>
      </c>
      <c r="AB342" s="165"/>
      <c r="AC342" s="163" t="str">
        <f t="shared" si="27"/>
        <v>КМСУ</v>
      </c>
      <c r="AE342" s="164" t="e">
        <f t="shared" si="28"/>
        <v>#N/A</v>
      </c>
      <c r="AF342" s="62" t="e">
        <f>VLOOKUP($B342,СтартОсобиста!$B:$M,11,FALSE)</f>
        <v>#N/A</v>
      </c>
    </row>
    <row r="343" spans="1:32" ht="15" hidden="1" customHeight="1" x14ac:dyDescent="0.25">
      <c r="A343" s="156">
        <v>57</v>
      </c>
      <c r="B343" s="48">
        <v>171</v>
      </c>
      <c r="C343" s="46" t="e">
        <f>VLOOKUP($B343,мандатка!$B:$I,2,FALSE)</f>
        <v>#N/A</v>
      </c>
      <c r="D343" s="157" t="e">
        <f>VLOOKUP($B343,мандатка!$B:$I,3,FALSE)</f>
        <v>#N/A</v>
      </c>
      <c r="E343" s="158" t="e">
        <f>VLOOKUP($B343,мандатка!$B:$I,5,FALSE)</f>
        <v>#N/A</v>
      </c>
      <c r="F343" s="48" t="e">
        <f>VLOOKUP($B343,мандатка!$B:$I,6,FALSE)</f>
        <v>#N/A</v>
      </c>
      <c r="G343" s="46" t="e">
        <f>VLOOKUP($B343,мандатка!$B:$I,7,FALSE)</f>
        <v>#N/A</v>
      </c>
      <c r="H343" s="47" t="e">
        <f>VLOOKUP($B343,мандатка!$B:$I,8,FALSE)</f>
        <v>#N/A</v>
      </c>
      <c r="I343" s="159"/>
      <c r="J343" s="165"/>
      <c r="K343" s="165"/>
      <c r="L343" s="165"/>
      <c r="M343" s="165"/>
      <c r="N343" s="165"/>
      <c r="O343" s="165"/>
      <c r="P343" s="165"/>
      <c r="Q343" s="165"/>
      <c r="R343" s="165"/>
      <c r="S343" s="308"/>
      <c r="T343" s="308"/>
      <c r="U343" s="308"/>
      <c r="V343" s="409">
        <f t="shared" si="29"/>
        <v>0</v>
      </c>
      <c r="W343" s="160"/>
      <c r="X343" s="451">
        <v>0</v>
      </c>
      <c r="Y343" s="161"/>
      <c r="Z343" s="450">
        <f t="shared" si="30"/>
        <v>0</v>
      </c>
      <c r="AA343" s="162">
        <f t="shared" si="31"/>
        <v>0</v>
      </c>
      <c r="AB343" s="165"/>
      <c r="AC343" s="163" t="str">
        <f t="shared" si="27"/>
        <v>КМСУ</v>
      </c>
      <c r="AE343" s="164" t="e">
        <f t="shared" si="28"/>
        <v>#N/A</v>
      </c>
      <c r="AF343" s="62" t="e">
        <f>VLOOKUP($B343,СтартОсобиста!$B:$M,11,FALSE)</f>
        <v>#N/A</v>
      </c>
    </row>
    <row r="344" spans="1:32" ht="15" hidden="1" customHeight="1" x14ac:dyDescent="0.25">
      <c r="A344" s="156">
        <v>58</v>
      </c>
      <c r="B344" s="48">
        <v>172</v>
      </c>
      <c r="C344" s="46" t="e">
        <f>VLOOKUP($B344,мандатка!$B:$I,2,FALSE)</f>
        <v>#N/A</v>
      </c>
      <c r="D344" s="157" t="e">
        <f>VLOOKUP($B344,мандатка!$B:$I,3,FALSE)</f>
        <v>#N/A</v>
      </c>
      <c r="E344" s="158" t="e">
        <f>VLOOKUP($B344,мандатка!$B:$I,5,FALSE)</f>
        <v>#N/A</v>
      </c>
      <c r="F344" s="48" t="e">
        <f>VLOOKUP($B344,мандатка!$B:$I,6,FALSE)</f>
        <v>#N/A</v>
      </c>
      <c r="G344" s="46" t="e">
        <f>VLOOKUP($B344,мандатка!$B:$I,7,FALSE)</f>
        <v>#N/A</v>
      </c>
      <c r="H344" s="47" t="e">
        <f>VLOOKUP($B344,мандатка!$B:$I,8,FALSE)</f>
        <v>#N/A</v>
      </c>
      <c r="I344" s="159"/>
      <c r="J344" s="165"/>
      <c r="K344" s="165"/>
      <c r="L344" s="165"/>
      <c r="M344" s="165"/>
      <c r="N344" s="165"/>
      <c r="O344" s="165"/>
      <c r="P344" s="165"/>
      <c r="Q344" s="165"/>
      <c r="R344" s="165"/>
      <c r="S344" s="308"/>
      <c r="T344" s="308"/>
      <c r="U344" s="308"/>
      <c r="V344" s="409">
        <f t="shared" si="29"/>
        <v>0</v>
      </c>
      <c r="W344" s="160"/>
      <c r="X344" s="451">
        <v>0</v>
      </c>
      <c r="Y344" s="161"/>
      <c r="Z344" s="450">
        <f t="shared" si="30"/>
        <v>0</v>
      </c>
      <c r="AA344" s="162">
        <f t="shared" si="31"/>
        <v>0</v>
      </c>
      <c r="AB344" s="165"/>
      <c r="AC344" s="163" t="str">
        <f t="shared" si="27"/>
        <v>КМСУ</v>
      </c>
      <c r="AE344" s="164" t="e">
        <f t="shared" si="28"/>
        <v>#N/A</v>
      </c>
      <c r="AF344" s="62" t="e">
        <f>VLOOKUP($B344,СтартОсобиста!$B:$M,11,FALSE)</f>
        <v>#N/A</v>
      </c>
    </row>
    <row r="345" spans="1:32" ht="15" hidden="1" customHeight="1" x14ac:dyDescent="0.25">
      <c r="A345" s="156">
        <v>59</v>
      </c>
      <c r="B345" s="48">
        <v>173</v>
      </c>
      <c r="C345" s="46" t="e">
        <f>VLOOKUP($B345,мандатка!$B:$I,2,FALSE)</f>
        <v>#N/A</v>
      </c>
      <c r="D345" s="157" t="e">
        <f>VLOOKUP($B345,мандатка!$B:$I,3,FALSE)</f>
        <v>#N/A</v>
      </c>
      <c r="E345" s="158" t="e">
        <f>VLOOKUP($B345,мандатка!$B:$I,5,FALSE)</f>
        <v>#N/A</v>
      </c>
      <c r="F345" s="48" t="e">
        <f>VLOOKUP($B345,мандатка!$B:$I,6,FALSE)</f>
        <v>#N/A</v>
      </c>
      <c r="G345" s="46" t="e">
        <f>VLOOKUP($B345,мандатка!$B:$I,7,FALSE)</f>
        <v>#N/A</v>
      </c>
      <c r="H345" s="47" t="e">
        <f>VLOOKUP($B345,мандатка!$B:$I,8,FALSE)</f>
        <v>#N/A</v>
      </c>
      <c r="I345" s="159"/>
      <c r="J345" s="165"/>
      <c r="K345" s="165"/>
      <c r="L345" s="165"/>
      <c r="M345" s="165"/>
      <c r="N345" s="165"/>
      <c r="O345" s="165"/>
      <c r="P345" s="165"/>
      <c r="Q345" s="165"/>
      <c r="R345" s="165"/>
      <c r="S345" s="308"/>
      <c r="T345" s="308"/>
      <c r="U345" s="308"/>
      <c r="V345" s="409">
        <f t="shared" si="29"/>
        <v>0</v>
      </c>
      <c r="W345" s="160"/>
      <c r="X345" s="451">
        <v>0</v>
      </c>
      <c r="Y345" s="161"/>
      <c r="Z345" s="450">
        <f t="shared" si="30"/>
        <v>0</v>
      </c>
      <c r="AA345" s="162">
        <f t="shared" si="31"/>
        <v>0</v>
      </c>
      <c r="AB345" s="165"/>
      <c r="AC345" s="163" t="str">
        <f t="shared" si="27"/>
        <v>КМСУ</v>
      </c>
      <c r="AE345" s="164" t="e">
        <f t="shared" si="28"/>
        <v>#N/A</v>
      </c>
      <c r="AF345" s="62" t="e">
        <f>VLOOKUP($B345,СтартОсобиста!$B:$M,11,FALSE)</f>
        <v>#N/A</v>
      </c>
    </row>
    <row r="346" spans="1:32" ht="15" hidden="1" customHeight="1" x14ac:dyDescent="0.25">
      <c r="A346" s="156">
        <v>60</v>
      </c>
      <c r="B346" s="48">
        <v>174</v>
      </c>
      <c r="C346" s="46" t="e">
        <f>VLOOKUP($B346,мандатка!$B:$I,2,FALSE)</f>
        <v>#N/A</v>
      </c>
      <c r="D346" s="157" t="e">
        <f>VLOOKUP($B346,мандатка!$B:$I,3,FALSE)</f>
        <v>#N/A</v>
      </c>
      <c r="E346" s="158" t="e">
        <f>VLOOKUP($B346,мандатка!$B:$I,5,FALSE)</f>
        <v>#N/A</v>
      </c>
      <c r="F346" s="48" t="e">
        <f>VLOOKUP($B346,мандатка!$B:$I,6,FALSE)</f>
        <v>#N/A</v>
      </c>
      <c r="G346" s="46" t="e">
        <f>VLOOKUP($B346,мандатка!$B:$I,7,FALSE)</f>
        <v>#N/A</v>
      </c>
      <c r="H346" s="47" t="e">
        <f>VLOOKUP($B346,мандатка!$B:$I,8,FALSE)</f>
        <v>#N/A</v>
      </c>
      <c r="I346" s="159"/>
      <c r="J346" s="165"/>
      <c r="K346" s="165"/>
      <c r="L346" s="165"/>
      <c r="M346" s="165"/>
      <c r="N346" s="165"/>
      <c r="O346" s="165"/>
      <c r="P346" s="165"/>
      <c r="Q346" s="165"/>
      <c r="R346" s="165"/>
      <c r="S346" s="308"/>
      <c r="T346" s="308"/>
      <c r="U346" s="308"/>
      <c r="V346" s="409">
        <f t="shared" si="29"/>
        <v>0</v>
      </c>
      <c r="W346" s="160"/>
      <c r="X346" s="451">
        <v>0</v>
      </c>
      <c r="Y346" s="161"/>
      <c r="Z346" s="450">
        <f t="shared" si="30"/>
        <v>0</v>
      </c>
      <c r="AA346" s="162">
        <f t="shared" si="31"/>
        <v>0</v>
      </c>
      <c r="AB346" s="165"/>
      <c r="AC346" s="163" t="str">
        <f t="shared" si="27"/>
        <v>КМСУ</v>
      </c>
      <c r="AE346" s="164" t="e">
        <f t="shared" si="28"/>
        <v>#N/A</v>
      </c>
      <c r="AF346" s="62" t="e">
        <f>VLOOKUP($B346,СтартОсобиста!$B:$M,11,FALSE)</f>
        <v>#N/A</v>
      </c>
    </row>
    <row r="347" spans="1:32" ht="15" hidden="1" customHeight="1" x14ac:dyDescent="0.25">
      <c r="A347" s="156">
        <v>61</v>
      </c>
      <c r="B347" s="48">
        <v>175</v>
      </c>
      <c r="C347" s="46" t="e">
        <f>VLOOKUP($B347,мандатка!$B:$I,2,FALSE)</f>
        <v>#N/A</v>
      </c>
      <c r="D347" s="157" t="e">
        <f>VLOOKUP($B347,мандатка!$B:$I,3,FALSE)</f>
        <v>#N/A</v>
      </c>
      <c r="E347" s="158" t="e">
        <f>VLOOKUP($B347,мандатка!$B:$I,5,FALSE)</f>
        <v>#N/A</v>
      </c>
      <c r="F347" s="48" t="e">
        <f>VLOOKUP($B347,мандатка!$B:$I,6,FALSE)</f>
        <v>#N/A</v>
      </c>
      <c r="G347" s="46" t="e">
        <f>VLOOKUP($B347,мандатка!$B:$I,7,FALSE)</f>
        <v>#N/A</v>
      </c>
      <c r="H347" s="47" t="e">
        <f>VLOOKUP($B347,мандатка!$B:$I,8,FALSE)</f>
        <v>#N/A</v>
      </c>
      <c r="I347" s="159"/>
      <c r="J347" s="165"/>
      <c r="K347" s="165"/>
      <c r="L347" s="165"/>
      <c r="M347" s="165"/>
      <c r="N347" s="165"/>
      <c r="O347" s="165"/>
      <c r="P347" s="165"/>
      <c r="Q347" s="165"/>
      <c r="R347" s="165"/>
      <c r="S347" s="308"/>
      <c r="T347" s="308"/>
      <c r="U347" s="308"/>
      <c r="V347" s="409">
        <f t="shared" si="29"/>
        <v>0</v>
      </c>
      <c r="W347" s="160"/>
      <c r="X347" s="451">
        <v>0</v>
      </c>
      <c r="Y347" s="161"/>
      <c r="Z347" s="450">
        <f t="shared" si="30"/>
        <v>0</v>
      </c>
      <c r="AA347" s="162">
        <f t="shared" si="31"/>
        <v>0</v>
      </c>
      <c r="AB347" s="165"/>
      <c r="AC347" s="163" t="str">
        <f t="shared" si="27"/>
        <v>КМСУ</v>
      </c>
      <c r="AE347" s="164" t="e">
        <f t="shared" si="28"/>
        <v>#N/A</v>
      </c>
      <c r="AF347" s="62" t="e">
        <f>VLOOKUP($B347,СтартОсобиста!$B:$M,11,FALSE)</f>
        <v>#N/A</v>
      </c>
    </row>
    <row r="348" spans="1:32" ht="15" hidden="1" customHeight="1" x14ac:dyDescent="0.25">
      <c r="A348" s="156">
        <v>62</v>
      </c>
      <c r="B348" s="48">
        <v>176</v>
      </c>
      <c r="C348" s="46" t="e">
        <f>VLOOKUP($B348,мандатка!$B:$I,2,FALSE)</f>
        <v>#N/A</v>
      </c>
      <c r="D348" s="157" t="e">
        <f>VLOOKUP($B348,мандатка!$B:$I,3,FALSE)</f>
        <v>#N/A</v>
      </c>
      <c r="E348" s="158" t="e">
        <f>VLOOKUP($B348,мандатка!$B:$I,5,FALSE)</f>
        <v>#N/A</v>
      </c>
      <c r="F348" s="48" t="e">
        <f>VLOOKUP($B348,мандатка!$B:$I,6,FALSE)</f>
        <v>#N/A</v>
      </c>
      <c r="G348" s="46" t="e">
        <f>VLOOKUP($B348,мандатка!$B:$I,7,FALSE)</f>
        <v>#N/A</v>
      </c>
      <c r="H348" s="47" t="e">
        <f>VLOOKUP($B348,мандатка!$B:$I,8,FALSE)</f>
        <v>#N/A</v>
      </c>
      <c r="I348" s="159"/>
      <c r="J348" s="165"/>
      <c r="K348" s="165"/>
      <c r="L348" s="165"/>
      <c r="M348" s="165"/>
      <c r="N348" s="165"/>
      <c r="O348" s="165"/>
      <c r="P348" s="165"/>
      <c r="Q348" s="165"/>
      <c r="R348" s="165"/>
      <c r="S348" s="308"/>
      <c r="T348" s="308"/>
      <c r="U348" s="308"/>
      <c r="V348" s="409">
        <f t="shared" si="29"/>
        <v>0</v>
      </c>
      <c r="W348" s="160"/>
      <c r="X348" s="451">
        <v>0</v>
      </c>
      <c r="Y348" s="161"/>
      <c r="Z348" s="450">
        <f t="shared" si="30"/>
        <v>0</v>
      </c>
      <c r="AA348" s="162">
        <f t="shared" si="31"/>
        <v>0</v>
      </c>
      <c r="AB348" s="165"/>
      <c r="AC348" s="163" t="str">
        <f t="shared" si="27"/>
        <v>КМСУ</v>
      </c>
      <c r="AE348" s="164" t="e">
        <f t="shared" si="28"/>
        <v>#N/A</v>
      </c>
      <c r="AF348" s="62" t="e">
        <f>VLOOKUP($B348,СтартОсобиста!$B:$M,11,FALSE)</f>
        <v>#N/A</v>
      </c>
    </row>
    <row r="349" spans="1:32" ht="15" hidden="1" customHeight="1" x14ac:dyDescent="0.25">
      <c r="A349" s="156">
        <v>63</v>
      </c>
      <c r="B349" s="48">
        <v>177</v>
      </c>
      <c r="C349" s="46" t="e">
        <f>VLOOKUP($B349,мандатка!$B:$I,2,FALSE)</f>
        <v>#N/A</v>
      </c>
      <c r="D349" s="157" t="e">
        <f>VLOOKUP($B349,мандатка!$B:$I,3,FALSE)</f>
        <v>#N/A</v>
      </c>
      <c r="E349" s="158" t="e">
        <f>VLOOKUP($B349,мандатка!$B:$I,5,FALSE)</f>
        <v>#N/A</v>
      </c>
      <c r="F349" s="48" t="e">
        <f>VLOOKUP($B349,мандатка!$B:$I,6,FALSE)</f>
        <v>#N/A</v>
      </c>
      <c r="G349" s="46" t="e">
        <f>VLOOKUP($B349,мандатка!$B:$I,7,FALSE)</f>
        <v>#N/A</v>
      </c>
      <c r="H349" s="47" t="e">
        <f>VLOOKUP($B349,мандатка!$B:$I,8,FALSE)</f>
        <v>#N/A</v>
      </c>
      <c r="I349" s="159"/>
      <c r="J349" s="165"/>
      <c r="K349" s="165"/>
      <c r="L349" s="165"/>
      <c r="M349" s="165"/>
      <c r="N349" s="165"/>
      <c r="O349" s="165"/>
      <c r="P349" s="165"/>
      <c r="Q349" s="165"/>
      <c r="R349" s="165"/>
      <c r="S349" s="308"/>
      <c r="T349" s="308"/>
      <c r="U349" s="308"/>
      <c r="V349" s="409">
        <f t="shared" si="29"/>
        <v>0</v>
      </c>
      <c r="W349" s="160"/>
      <c r="X349" s="451">
        <v>0</v>
      </c>
      <c r="Y349" s="161"/>
      <c r="Z349" s="450">
        <f t="shared" si="30"/>
        <v>0</v>
      </c>
      <c r="AA349" s="162">
        <f t="shared" si="31"/>
        <v>0</v>
      </c>
      <c r="AB349" s="165"/>
      <c r="AC349" s="163" t="str">
        <f t="shared" si="27"/>
        <v>КМСУ</v>
      </c>
      <c r="AE349" s="164" t="e">
        <f t="shared" si="28"/>
        <v>#N/A</v>
      </c>
      <c r="AF349" s="62" t="e">
        <f>VLOOKUP($B349,СтартОсобиста!$B:$M,11,FALSE)</f>
        <v>#N/A</v>
      </c>
    </row>
    <row r="350" spans="1:32" ht="15" hidden="1" customHeight="1" x14ac:dyDescent="0.25">
      <c r="A350" s="156">
        <v>64</v>
      </c>
      <c r="B350" s="48">
        <v>178</v>
      </c>
      <c r="C350" s="46" t="e">
        <f>VLOOKUP($B350,мандатка!$B:$I,2,FALSE)</f>
        <v>#N/A</v>
      </c>
      <c r="D350" s="157" t="e">
        <f>VLOOKUP($B350,мандатка!$B:$I,3,FALSE)</f>
        <v>#N/A</v>
      </c>
      <c r="E350" s="158" t="e">
        <f>VLOOKUP($B350,мандатка!$B:$I,5,FALSE)</f>
        <v>#N/A</v>
      </c>
      <c r="F350" s="48" t="e">
        <f>VLOOKUP($B350,мандатка!$B:$I,6,FALSE)</f>
        <v>#N/A</v>
      </c>
      <c r="G350" s="46" t="e">
        <f>VLOOKUP($B350,мандатка!$B:$I,7,FALSE)</f>
        <v>#N/A</v>
      </c>
      <c r="H350" s="47" t="e">
        <f>VLOOKUP($B350,мандатка!$B:$I,8,FALSE)</f>
        <v>#N/A</v>
      </c>
      <c r="I350" s="159"/>
      <c r="J350" s="165"/>
      <c r="K350" s="165"/>
      <c r="L350" s="165"/>
      <c r="M350" s="165"/>
      <c r="N350" s="165"/>
      <c r="O350" s="165"/>
      <c r="P350" s="165"/>
      <c r="Q350" s="165"/>
      <c r="R350" s="165"/>
      <c r="S350" s="308"/>
      <c r="T350" s="308"/>
      <c r="U350" s="308"/>
      <c r="V350" s="409">
        <f t="shared" si="29"/>
        <v>0</v>
      </c>
      <c r="W350" s="160"/>
      <c r="X350" s="451">
        <v>0</v>
      </c>
      <c r="Y350" s="161"/>
      <c r="Z350" s="450">
        <f t="shared" si="30"/>
        <v>0</v>
      </c>
      <c r="AA350" s="162">
        <f t="shared" si="31"/>
        <v>0</v>
      </c>
      <c r="AB350" s="165"/>
      <c r="AC350" s="163" t="str">
        <f t="shared" si="27"/>
        <v>КМСУ</v>
      </c>
      <c r="AE350" s="164" t="e">
        <f t="shared" si="28"/>
        <v>#N/A</v>
      </c>
      <c r="AF350" s="62" t="e">
        <f>VLOOKUP($B350,СтартОсобиста!$B:$M,11,FALSE)</f>
        <v>#N/A</v>
      </c>
    </row>
    <row r="351" spans="1:32" ht="15" hidden="1" customHeight="1" x14ac:dyDescent="0.25">
      <c r="A351" s="156">
        <v>65</v>
      </c>
      <c r="B351" s="48">
        <v>181</v>
      </c>
      <c r="C351" s="46" t="e">
        <f>VLOOKUP($B351,мандатка!$B:$I,2,FALSE)</f>
        <v>#N/A</v>
      </c>
      <c r="D351" s="157" t="e">
        <f>VLOOKUP($B351,мандатка!$B:$I,3,FALSE)</f>
        <v>#N/A</v>
      </c>
      <c r="E351" s="158" t="e">
        <f>VLOOKUP($B351,мандатка!$B:$I,5,FALSE)</f>
        <v>#N/A</v>
      </c>
      <c r="F351" s="48" t="e">
        <f>VLOOKUP($B351,мандатка!$B:$I,6,FALSE)</f>
        <v>#N/A</v>
      </c>
      <c r="G351" s="46" t="e">
        <f>VLOOKUP($B351,мандатка!$B:$I,7,FALSE)</f>
        <v>#N/A</v>
      </c>
      <c r="H351" s="47" t="e">
        <f>VLOOKUP($B351,мандатка!$B:$I,8,FALSE)</f>
        <v>#N/A</v>
      </c>
      <c r="I351" s="159"/>
      <c r="J351" s="165"/>
      <c r="K351" s="165"/>
      <c r="L351" s="165"/>
      <c r="M351" s="165"/>
      <c r="N351" s="165"/>
      <c r="O351" s="165"/>
      <c r="P351" s="165"/>
      <c r="Q351" s="165"/>
      <c r="R351" s="165"/>
      <c r="S351" s="308"/>
      <c r="T351" s="308"/>
      <c r="U351" s="308"/>
      <c r="V351" s="409">
        <f t="shared" ref="V351:V414" si="32">SUM(I351:R351)-T351</f>
        <v>0</v>
      </c>
      <c r="W351" s="160"/>
      <c r="X351" s="451">
        <v>0</v>
      </c>
      <c r="Y351" s="161"/>
      <c r="Z351" s="450">
        <f t="shared" ref="Z351:Z414" si="33">SUM(I351:R351)-T351</f>
        <v>0</v>
      </c>
      <c r="AA351" s="162">
        <f t="shared" ref="AA351:AA414" si="34">Z351/$AE$284</f>
        <v>0</v>
      </c>
      <c r="AB351" s="165"/>
      <c r="AC351" s="163" t="str">
        <f t="shared" ref="AC351:AC414" si="35">IF($I$536&gt;=$AA75,"КМСУ",IF($I$537&gt;=$AA75,"I",IF($I$538&gt;=$AA75,"II",IF($I$539&gt;=$AA75,"III",IF($I$540&gt;=$AA75,"I юн",IF($I$541&gt;=$AA75,"II юн","III юн"))))))</f>
        <v>КМСУ</v>
      </c>
      <c r="AE351" s="164" t="e">
        <f t="shared" si="28"/>
        <v>#N/A</v>
      </c>
      <c r="AF351" s="62" t="e">
        <f>VLOOKUP($B351,СтартОсобиста!$B:$M,11,FALSE)</f>
        <v>#N/A</v>
      </c>
    </row>
    <row r="352" spans="1:32" ht="15" hidden="1" customHeight="1" x14ac:dyDescent="0.25">
      <c r="A352" s="156">
        <v>66</v>
      </c>
      <c r="B352" s="48">
        <v>182</v>
      </c>
      <c r="C352" s="46" t="e">
        <f>VLOOKUP($B352,мандатка!$B:$I,2,FALSE)</f>
        <v>#N/A</v>
      </c>
      <c r="D352" s="157" t="e">
        <f>VLOOKUP($B352,мандатка!$B:$I,3,FALSE)</f>
        <v>#N/A</v>
      </c>
      <c r="E352" s="158" t="e">
        <f>VLOOKUP($B352,мандатка!$B:$I,5,FALSE)</f>
        <v>#N/A</v>
      </c>
      <c r="F352" s="48" t="e">
        <f>VLOOKUP($B352,мандатка!$B:$I,6,FALSE)</f>
        <v>#N/A</v>
      </c>
      <c r="G352" s="46" t="e">
        <f>VLOOKUP($B352,мандатка!$B:$I,7,FALSE)</f>
        <v>#N/A</v>
      </c>
      <c r="H352" s="47" t="e">
        <f>VLOOKUP($B352,мандатка!$B:$I,8,FALSE)</f>
        <v>#N/A</v>
      </c>
      <c r="I352" s="159"/>
      <c r="J352" s="165"/>
      <c r="K352" s="165"/>
      <c r="L352" s="165"/>
      <c r="M352" s="165"/>
      <c r="N352" s="165"/>
      <c r="O352" s="165"/>
      <c r="P352" s="165"/>
      <c r="Q352" s="165"/>
      <c r="R352" s="165"/>
      <c r="S352" s="308"/>
      <c r="T352" s="308"/>
      <c r="U352" s="308"/>
      <c r="V352" s="409">
        <f t="shared" si="32"/>
        <v>0</v>
      </c>
      <c r="W352" s="160"/>
      <c r="X352" s="451">
        <v>0</v>
      </c>
      <c r="Y352" s="161"/>
      <c r="Z352" s="450">
        <f t="shared" si="33"/>
        <v>0</v>
      </c>
      <c r="AA352" s="162">
        <f t="shared" si="34"/>
        <v>0</v>
      </c>
      <c r="AB352" s="165"/>
      <c r="AC352" s="163" t="str">
        <f t="shared" si="35"/>
        <v>КМСУ</v>
      </c>
      <c r="AE352" s="164" t="e">
        <f t="shared" ref="AE352:AE415" si="36">IF($F352="МС",100,IF($F352="КМС",30,IF($F352="І",10,IF($F352="ІІ",3,IF($F352="ІІІ",1,IF($F352="І юн",1,IF($F352="ІІ юн",0.3,IF($F352="ІІІ юн",0.1,0))))))))</f>
        <v>#N/A</v>
      </c>
      <c r="AF352" s="62" t="e">
        <f>VLOOKUP($B352,СтартОсобиста!$B:$M,11,FALSE)</f>
        <v>#N/A</v>
      </c>
    </row>
    <row r="353" spans="1:32" ht="15" hidden="1" customHeight="1" x14ac:dyDescent="0.25">
      <c r="A353" s="156">
        <v>67</v>
      </c>
      <c r="B353" s="48">
        <v>183</v>
      </c>
      <c r="C353" s="46" t="e">
        <f>VLOOKUP($B353,мандатка!$B:$I,2,FALSE)</f>
        <v>#N/A</v>
      </c>
      <c r="D353" s="157" t="e">
        <f>VLOOKUP($B353,мандатка!$B:$I,3,FALSE)</f>
        <v>#N/A</v>
      </c>
      <c r="E353" s="158" t="e">
        <f>VLOOKUP($B353,мандатка!$B:$I,5,FALSE)</f>
        <v>#N/A</v>
      </c>
      <c r="F353" s="48" t="e">
        <f>VLOOKUP($B353,мандатка!$B:$I,6,FALSE)</f>
        <v>#N/A</v>
      </c>
      <c r="G353" s="46" t="e">
        <f>VLOOKUP($B353,мандатка!$B:$I,7,FALSE)</f>
        <v>#N/A</v>
      </c>
      <c r="H353" s="47" t="e">
        <f>VLOOKUP($B353,мандатка!$B:$I,8,FALSE)</f>
        <v>#N/A</v>
      </c>
      <c r="I353" s="159"/>
      <c r="J353" s="165"/>
      <c r="K353" s="165"/>
      <c r="L353" s="165"/>
      <c r="M353" s="165"/>
      <c r="N353" s="165"/>
      <c r="O353" s="165"/>
      <c r="P353" s="165"/>
      <c r="Q353" s="165"/>
      <c r="R353" s="165"/>
      <c r="S353" s="308"/>
      <c r="T353" s="308"/>
      <c r="U353" s="308"/>
      <c r="V353" s="409">
        <f t="shared" si="32"/>
        <v>0</v>
      </c>
      <c r="W353" s="160"/>
      <c r="X353" s="451">
        <v>0</v>
      </c>
      <c r="Y353" s="161"/>
      <c r="Z353" s="450">
        <f t="shared" si="33"/>
        <v>0</v>
      </c>
      <c r="AA353" s="162">
        <f t="shared" si="34"/>
        <v>0</v>
      </c>
      <c r="AB353" s="165"/>
      <c r="AC353" s="163" t="str">
        <f t="shared" si="35"/>
        <v>КМСУ</v>
      </c>
      <c r="AE353" s="164" t="e">
        <f t="shared" si="36"/>
        <v>#N/A</v>
      </c>
      <c r="AF353" s="62" t="e">
        <f>VLOOKUP($B353,СтартОсобиста!$B:$M,11,FALSE)</f>
        <v>#N/A</v>
      </c>
    </row>
    <row r="354" spans="1:32" ht="15" hidden="1" customHeight="1" x14ac:dyDescent="0.25">
      <c r="A354" s="156">
        <v>68</v>
      </c>
      <c r="B354" s="48">
        <v>184</v>
      </c>
      <c r="C354" s="46" t="e">
        <f>VLOOKUP($B354,мандатка!$B:$I,2,FALSE)</f>
        <v>#N/A</v>
      </c>
      <c r="D354" s="157" t="e">
        <f>VLOOKUP($B354,мандатка!$B:$I,3,FALSE)</f>
        <v>#N/A</v>
      </c>
      <c r="E354" s="158" t="e">
        <f>VLOOKUP($B354,мандатка!$B:$I,5,FALSE)</f>
        <v>#N/A</v>
      </c>
      <c r="F354" s="48" t="e">
        <f>VLOOKUP($B354,мандатка!$B:$I,6,FALSE)</f>
        <v>#N/A</v>
      </c>
      <c r="G354" s="46" t="e">
        <f>VLOOKUP($B354,мандатка!$B:$I,7,FALSE)</f>
        <v>#N/A</v>
      </c>
      <c r="H354" s="47" t="e">
        <f>VLOOKUP($B354,мандатка!$B:$I,8,FALSE)</f>
        <v>#N/A</v>
      </c>
      <c r="I354" s="159"/>
      <c r="J354" s="165"/>
      <c r="K354" s="165"/>
      <c r="L354" s="165"/>
      <c r="M354" s="165"/>
      <c r="N354" s="165"/>
      <c r="O354" s="165"/>
      <c r="P354" s="165"/>
      <c r="Q354" s="165"/>
      <c r="R354" s="165"/>
      <c r="S354" s="308"/>
      <c r="T354" s="308"/>
      <c r="U354" s="308"/>
      <c r="V354" s="409">
        <f t="shared" si="32"/>
        <v>0</v>
      </c>
      <c r="W354" s="160"/>
      <c r="X354" s="451">
        <v>0</v>
      </c>
      <c r="Y354" s="161"/>
      <c r="Z354" s="450">
        <f t="shared" si="33"/>
        <v>0</v>
      </c>
      <c r="AA354" s="162">
        <f t="shared" si="34"/>
        <v>0</v>
      </c>
      <c r="AB354" s="165"/>
      <c r="AC354" s="163" t="str">
        <f t="shared" si="35"/>
        <v>КМСУ</v>
      </c>
      <c r="AE354" s="164" t="e">
        <f t="shared" si="36"/>
        <v>#N/A</v>
      </c>
      <c r="AF354" s="62" t="e">
        <f>VLOOKUP($B354,СтартОсобиста!$B:$M,11,FALSE)</f>
        <v>#N/A</v>
      </c>
    </row>
    <row r="355" spans="1:32" ht="15" hidden="1" customHeight="1" x14ac:dyDescent="0.25">
      <c r="A355" s="156">
        <v>69</v>
      </c>
      <c r="B355" s="48">
        <v>185</v>
      </c>
      <c r="C355" s="46" t="e">
        <f>VLOOKUP($B355,мандатка!$B:$I,2,FALSE)</f>
        <v>#N/A</v>
      </c>
      <c r="D355" s="157" t="e">
        <f>VLOOKUP($B355,мандатка!$B:$I,3,FALSE)</f>
        <v>#N/A</v>
      </c>
      <c r="E355" s="158" t="e">
        <f>VLOOKUP($B355,мандатка!$B:$I,5,FALSE)</f>
        <v>#N/A</v>
      </c>
      <c r="F355" s="48" t="e">
        <f>VLOOKUP($B355,мандатка!$B:$I,6,FALSE)</f>
        <v>#N/A</v>
      </c>
      <c r="G355" s="46" t="e">
        <f>VLOOKUP($B355,мандатка!$B:$I,7,FALSE)</f>
        <v>#N/A</v>
      </c>
      <c r="H355" s="47" t="e">
        <f>VLOOKUP($B355,мандатка!$B:$I,8,FALSE)</f>
        <v>#N/A</v>
      </c>
      <c r="I355" s="159"/>
      <c r="J355" s="165"/>
      <c r="K355" s="165"/>
      <c r="L355" s="165"/>
      <c r="M355" s="165"/>
      <c r="N355" s="165"/>
      <c r="O355" s="165"/>
      <c r="P355" s="165"/>
      <c r="Q355" s="165"/>
      <c r="R355" s="165"/>
      <c r="S355" s="308"/>
      <c r="T355" s="308"/>
      <c r="U355" s="308"/>
      <c r="V355" s="409">
        <f t="shared" si="32"/>
        <v>0</v>
      </c>
      <c r="W355" s="160"/>
      <c r="X355" s="451">
        <v>0</v>
      </c>
      <c r="Y355" s="161"/>
      <c r="Z355" s="450">
        <f t="shared" si="33"/>
        <v>0</v>
      </c>
      <c r="AA355" s="162">
        <f t="shared" si="34"/>
        <v>0</v>
      </c>
      <c r="AB355" s="165"/>
      <c r="AC355" s="163" t="str">
        <f t="shared" si="35"/>
        <v>КМСУ</v>
      </c>
      <c r="AE355" s="164" t="e">
        <f t="shared" si="36"/>
        <v>#N/A</v>
      </c>
      <c r="AF355" s="62" t="e">
        <f>VLOOKUP($B355,СтартОсобиста!$B:$M,11,FALSE)</f>
        <v>#N/A</v>
      </c>
    </row>
    <row r="356" spans="1:32" ht="15" hidden="1" customHeight="1" x14ac:dyDescent="0.25">
      <c r="A356" s="156">
        <v>70</v>
      </c>
      <c r="B356" s="48">
        <v>186</v>
      </c>
      <c r="C356" s="46" t="e">
        <f>VLOOKUP($B356,мандатка!$B:$I,2,FALSE)</f>
        <v>#N/A</v>
      </c>
      <c r="D356" s="157" t="e">
        <f>VLOOKUP($B356,мандатка!$B:$I,3,FALSE)</f>
        <v>#N/A</v>
      </c>
      <c r="E356" s="158" t="e">
        <f>VLOOKUP($B356,мандатка!$B:$I,5,FALSE)</f>
        <v>#N/A</v>
      </c>
      <c r="F356" s="48" t="e">
        <f>VLOOKUP($B356,мандатка!$B:$I,6,FALSE)</f>
        <v>#N/A</v>
      </c>
      <c r="G356" s="46" t="e">
        <f>VLOOKUP($B356,мандатка!$B:$I,7,FALSE)</f>
        <v>#N/A</v>
      </c>
      <c r="H356" s="47" t="e">
        <f>VLOOKUP($B356,мандатка!$B:$I,8,FALSE)</f>
        <v>#N/A</v>
      </c>
      <c r="I356" s="159"/>
      <c r="J356" s="165"/>
      <c r="K356" s="165"/>
      <c r="L356" s="165"/>
      <c r="M356" s="165"/>
      <c r="N356" s="165"/>
      <c r="O356" s="165"/>
      <c r="P356" s="165"/>
      <c r="Q356" s="165"/>
      <c r="R356" s="165"/>
      <c r="S356" s="308"/>
      <c r="T356" s="308"/>
      <c r="U356" s="308"/>
      <c r="V356" s="409">
        <f t="shared" si="32"/>
        <v>0</v>
      </c>
      <c r="W356" s="160"/>
      <c r="X356" s="451">
        <v>0</v>
      </c>
      <c r="Y356" s="161"/>
      <c r="Z356" s="450">
        <f t="shared" si="33"/>
        <v>0</v>
      </c>
      <c r="AA356" s="162">
        <f t="shared" si="34"/>
        <v>0</v>
      </c>
      <c r="AB356" s="165"/>
      <c r="AC356" s="163" t="str">
        <f t="shared" si="35"/>
        <v>КМСУ</v>
      </c>
      <c r="AE356" s="164" t="e">
        <f t="shared" si="36"/>
        <v>#N/A</v>
      </c>
      <c r="AF356" s="62" t="e">
        <f>VLOOKUP($B356,СтартОсобиста!$B:$M,11,FALSE)</f>
        <v>#N/A</v>
      </c>
    </row>
    <row r="357" spans="1:32" ht="15" hidden="1" customHeight="1" x14ac:dyDescent="0.25">
      <c r="A357" s="156">
        <v>71</v>
      </c>
      <c r="B357" s="48">
        <v>187</v>
      </c>
      <c r="C357" s="46" t="e">
        <f>VLOOKUP($B357,мандатка!$B:$I,2,FALSE)</f>
        <v>#N/A</v>
      </c>
      <c r="D357" s="157" t="e">
        <f>VLOOKUP($B357,мандатка!$B:$I,3,FALSE)</f>
        <v>#N/A</v>
      </c>
      <c r="E357" s="158" t="e">
        <f>VLOOKUP($B357,мандатка!$B:$I,5,FALSE)</f>
        <v>#N/A</v>
      </c>
      <c r="F357" s="48" t="e">
        <f>VLOOKUP($B357,мандатка!$B:$I,6,FALSE)</f>
        <v>#N/A</v>
      </c>
      <c r="G357" s="46" t="e">
        <f>VLOOKUP($B357,мандатка!$B:$I,7,FALSE)</f>
        <v>#N/A</v>
      </c>
      <c r="H357" s="47" t="e">
        <f>VLOOKUP($B357,мандатка!$B:$I,8,FALSE)</f>
        <v>#N/A</v>
      </c>
      <c r="I357" s="159"/>
      <c r="J357" s="165"/>
      <c r="K357" s="165"/>
      <c r="L357" s="165"/>
      <c r="M357" s="165"/>
      <c r="N357" s="165"/>
      <c r="O357" s="165"/>
      <c r="P357" s="165"/>
      <c r="Q357" s="165"/>
      <c r="R357" s="165"/>
      <c r="S357" s="308"/>
      <c r="T357" s="308"/>
      <c r="U357" s="308"/>
      <c r="V357" s="409">
        <f t="shared" si="32"/>
        <v>0</v>
      </c>
      <c r="W357" s="160"/>
      <c r="X357" s="451">
        <v>0</v>
      </c>
      <c r="Y357" s="161"/>
      <c r="Z357" s="450">
        <f t="shared" si="33"/>
        <v>0</v>
      </c>
      <c r="AA357" s="162">
        <f t="shared" si="34"/>
        <v>0</v>
      </c>
      <c r="AB357" s="165"/>
      <c r="AC357" s="163" t="str">
        <f t="shared" si="35"/>
        <v>КМСУ</v>
      </c>
      <c r="AE357" s="164" t="e">
        <f t="shared" si="36"/>
        <v>#N/A</v>
      </c>
      <c r="AF357" s="62" t="e">
        <f>VLOOKUP($B357,СтартОсобиста!$B:$M,11,FALSE)</f>
        <v>#N/A</v>
      </c>
    </row>
    <row r="358" spans="1:32" ht="15" hidden="1" customHeight="1" x14ac:dyDescent="0.25">
      <c r="A358" s="156">
        <v>72</v>
      </c>
      <c r="B358" s="48">
        <v>188</v>
      </c>
      <c r="C358" s="46" t="e">
        <f>VLOOKUP($B358,мандатка!$B:$I,2,FALSE)</f>
        <v>#N/A</v>
      </c>
      <c r="D358" s="157" t="e">
        <f>VLOOKUP($B358,мандатка!$B:$I,3,FALSE)</f>
        <v>#N/A</v>
      </c>
      <c r="E358" s="158" t="e">
        <f>VLOOKUP($B358,мандатка!$B:$I,5,FALSE)</f>
        <v>#N/A</v>
      </c>
      <c r="F358" s="48" t="e">
        <f>VLOOKUP($B358,мандатка!$B:$I,6,FALSE)</f>
        <v>#N/A</v>
      </c>
      <c r="G358" s="46" t="e">
        <f>VLOOKUP($B358,мандатка!$B:$I,7,FALSE)</f>
        <v>#N/A</v>
      </c>
      <c r="H358" s="47" t="e">
        <f>VLOOKUP($B358,мандатка!$B:$I,8,FALSE)</f>
        <v>#N/A</v>
      </c>
      <c r="I358" s="159"/>
      <c r="J358" s="165"/>
      <c r="K358" s="165"/>
      <c r="L358" s="165"/>
      <c r="M358" s="165"/>
      <c r="N358" s="165"/>
      <c r="O358" s="165"/>
      <c r="P358" s="165"/>
      <c r="Q358" s="165"/>
      <c r="R358" s="165"/>
      <c r="S358" s="308"/>
      <c r="T358" s="308"/>
      <c r="U358" s="308"/>
      <c r="V358" s="409">
        <f t="shared" si="32"/>
        <v>0</v>
      </c>
      <c r="W358" s="160"/>
      <c r="X358" s="451">
        <v>0</v>
      </c>
      <c r="Y358" s="161"/>
      <c r="Z358" s="450">
        <f t="shared" si="33"/>
        <v>0</v>
      </c>
      <c r="AA358" s="162">
        <f t="shared" si="34"/>
        <v>0</v>
      </c>
      <c r="AB358" s="165"/>
      <c r="AC358" s="163" t="str">
        <f t="shared" si="35"/>
        <v>КМСУ</v>
      </c>
      <c r="AE358" s="164" t="e">
        <f t="shared" si="36"/>
        <v>#N/A</v>
      </c>
      <c r="AF358" s="62" t="e">
        <f>VLOOKUP($B358,СтартОсобиста!$B:$M,11,FALSE)</f>
        <v>#N/A</v>
      </c>
    </row>
    <row r="359" spans="1:32" ht="15" hidden="1" customHeight="1" x14ac:dyDescent="0.25">
      <c r="A359" s="156">
        <v>73</v>
      </c>
      <c r="B359" s="48">
        <v>191</v>
      </c>
      <c r="C359" s="46" t="e">
        <f>VLOOKUP($B359,мандатка!$B:$I,2,FALSE)</f>
        <v>#N/A</v>
      </c>
      <c r="D359" s="157" t="e">
        <f>VLOOKUP($B359,мандатка!$B:$I,3,FALSE)</f>
        <v>#N/A</v>
      </c>
      <c r="E359" s="158" t="e">
        <f>VLOOKUP($B359,мандатка!$B:$I,5,FALSE)</f>
        <v>#N/A</v>
      </c>
      <c r="F359" s="48" t="e">
        <f>VLOOKUP($B359,мандатка!$B:$I,6,FALSE)</f>
        <v>#N/A</v>
      </c>
      <c r="G359" s="46" t="e">
        <f>VLOOKUP($B359,мандатка!$B:$I,7,FALSE)</f>
        <v>#N/A</v>
      </c>
      <c r="H359" s="47" t="e">
        <f>VLOOKUP($B359,мандатка!$B:$I,8,FALSE)</f>
        <v>#N/A</v>
      </c>
      <c r="I359" s="159"/>
      <c r="J359" s="165"/>
      <c r="K359" s="165"/>
      <c r="L359" s="165"/>
      <c r="M359" s="165"/>
      <c r="N359" s="165"/>
      <c r="O359" s="165"/>
      <c r="P359" s="165"/>
      <c r="Q359" s="165"/>
      <c r="R359" s="165"/>
      <c r="S359" s="308"/>
      <c r="T359" s="308"/>
      <c r="U359" s="308"/>
      <c r="V359" s="409">
        <f t="shared" si="32"/>
        <v>0</v>
      </c>
      <c r="W359" s="160"/>
      <c r="X359" s="451">
        <v>0</v>
      </c>
      <c r="Y359" s="161"/>
      <c r="Z359" s="450">
        <f t="shared" si="33"/>
        <v>0</v>
      </c>
      <c r="AA359" s="162">
        <f t="shared" si="34"/>
        <v>0</v>
      </c>
      <c r="AB359" s="165"/>
      <c r="AC359" s="163" t="str">
        <f t="shared" si="35"/>
        <v>КМСУ</v>
      </c>
      <c r="AE359" s="164" t="e">
        <f t="shared" si="36"/>
        <v>#N/A</v>
      </c>
      <c r="AF359" s="62" t="e">
        <f>VLOOKUP($B359,СтартОсобиста!$B:$M,11,FALSE)</f>
        <v>#N/A</v>
      </c>
    </row>
    <row r="360" spans="1:32" ht="15" hidden="1" customHeight="1" x14ac:dyDescent="0.25">
      <c r="A360" s="156">
        <v>74</v>
      </c>
      <c r="B360" s="48">
        <v>192</v>
      </c>
      <c r="C360" s="46" t="e">
        <f>VLOOKUP($B360,мандатка!$B:$I,2,FALSE)</f>
        <v>#N/A</v>
      </c>
      <c r="D360" s="157" t="e">
        <f>VLOOKUP($B360,мандатка!$B:$I,3,FALSE)</f>
        <v>#N/A</v>
      </c>
      <c r="E360" s="158" t="e">
        <f>VLOOKUP($B360,мандатка!$B:$I,5,FALSE)</f>
        <v>#N/A</v>
      </c>
      <c r="F360" s="48" t="e">
        <f>VLOOKUP($B360,мандатка!$B:$I,6,FALSE)</f>
        <v>#N/A</v>
      </c>
      <c r="G360" s="46" t="e">
        <f>VLOOKUP($B360,мандатка!$B:$I,7,FALSE)</f>
        <v>#N/A</v>
      </c>
      <c r="H360" s="47" t="e">
        <f>VLOOKUP($B360,мандатка!$B:$I,8,FALSE)</f>
        <v>#N/A</v>
      </c>
      <c r="I360" s="159"/>
      <c r="J360" s="165"/>
      <c r="K360" s="165"/>
      <c r="L360" s="165"/>
      <c r="M360" s="165"/>
      <c r="N360" s="165"/>
      <c r="O360" s="165"/>
      <c r="P360" s="165"/>
      <c r="Q360" s="165"/>
      <c r="R360" s="165"/>
      <c r="S360" s="308"/>
      <c r="T360" s="308"/>
      <c r="U360" s="308"/>
      <c r="V360" s="409">
        <f t="shared" si="32"/>
        <v>0</v>
      </c>
      <c r="W360" s="160"/>
      <c r="X360" s="451">
        <v>0</v>
      </c>
      <c r="Y360" s="161"/>
      <c r="Z360" s="450">
        <f t="shared" si="33"/>
        <v>0</v>
      </c>
      <c r="AA360" s="162">
        <f t="shared" si="34"/>
        <v>0</v>
      </c>
      <c r="AB360" s="165"/>
      <c r="AC360" s="163" t="str">
        <f t="shared" si="35"/>
        <v>КМСУ</v>
      </c>
      <c r="AE360" s="164" t="e">
        <f t="shared" si="36"/>
        <v>#N/A</v>
      </c>
      <c r="AF360" s="62" t="e">
        <f>VLOOKUP($B360,СтартОсобиста!$B:$M,11,FALSE)</f>
        <v>#N/A</v>
      </c>
    </row>
    <row r="361" spans="1:32" ht="15" hidden="1" customHeight="1" x14ac:dyDescent="0.25">
      <c r="A361" s="156">
        <v>75</v>
      </c>
      <c r="B361" s="48">
        <v>193</v>
      </c>
      <c r="C361" s="46" t="e">
        <f>VLOOKUP($B361,мандатка!$B:$I,2,FALSE)</f>
        <v>#N/A</v>
      </c>
      <c r="D361" s="157" t="e">
        <f>VLOOKUP($B361,мандатка!$B:$I,3,FALSE)</f>
        <v>#N/A</v>
      </c>
      <c r="E361" s="158" t="e">
        <f>VLOOKUP($B361,мандатка!$B:$I,5,FALSE)</f>
        <v>#N/A</v>
      </c>
      <c r="F361" s="48" t="e">
        <f>VLOOKUP($B361,мандатка!$B:$I,6,FALSE)</f>
        <v>#N/A</v>
      </c>
      <c r="G361" s="46" t="e">
        <f>VLOOKUP($B361,мандатка!$B:$I,7,FALSE)</f>
        <v>#N/A</v>
      </c>
      <c r="H361" s="47" t="e">
        <f>VLOOKUP($B361,мандатка!$B:$I,8,FALSE)</f>
        <v>#N/A</v>
      </c>
      <c r="I361" s="159"/>
      <c r="J361" s="165"/>
      <c r="K361" s="165"/>
      <c r="L361" s="165"/>
      <c r="M361" s="165"/>
      <c r="N361" s="165"/>
      <c r="O361" s="165"/>
      <c r="P361" s="165"/>
      <c r="Q361" s="165"/>
      <c r="R361" s="165"/>
      <c r="S361" s="308"/>
      <c r="T361" s="308"/>
      <c r="U361" s="308"/>
      <c r="V361" s="409">
        <f t="shared" si="32"/>
        <v>0</v>
      </c>
      <c r="W361" s="160"/>
      <c r="X361" s="451">
        <v>0</v>
      </c>
      <c r="Y361" s="161"/>
      <c r="Z361" s="450">
        <f t="shared" si="33"/>
        <v>0</v>
      </c>
      <c r="AA361" s="162">
        <f t="shared" si="34"/>
        <v>0</v>
      </c>
      <c r="AB361" s="165"/>
      <c r="AC361" s="163" t="str">
        <f t="shared" si="35"/>
        <v>КМСУ</v>
      </c>
      <c r="AE361" s="164" t="e">
        <f t="shared" si="36"/>
        <v>#N/A</v>
      </c>
      <c r="AF361" s="62" t="e">
        <f>VLOOKUP($B361,СтартОсобиста!$B:$M,11,FALSE)</f>
        <v>#N/A</v>
      </c>
    </row>
    <row r="362" spans="1:32" ht="15" hidden="1" customHeight="1" x14ac:dyDescent="0.25">
      <c r="A362" s="156">
        <v>76</v>
      </c>
      <c r="B362" s="48">
        <v>194</v>
      </c>
      <c r="C362" s="46" t="e">
        <f>VLOOKUP($B362,мандатка!$B:$I,2,FALSE)</f>
        <v>#N/A</v>
      </c>
      <c r="D362" s="157" t="e">
        <f>VLOOKUP($B362,мандатка!$B:$I,3,FALSE)</f>
        <v>#N/A</v>
      </c>
      <c r="E362" s="158" t="e">
        <f>VLOOKUP($B362,мандатка!$B:$I,5,FALSE)</f>
        <v>#N/A</v>
      </c>
      <c r="F362" s="48" t="e">
        <f>VLOOKUP($B362,мандатка!$B:$I,6,FALSE)</f>
        <v>#N/A</v>
      </c>
      <c r="G362" s="46" t="e">
        <f>VLOOKUP($B362,мандатка!$B:$I,7,FALSE)</f>
        <v>#N/A</v>
      </c>
      <c r="H362" s="47" t="e">
        <f>VLOOKUP($B362,мандатка!$B:$I,8,FALSE)</f>
        <v>#N/A</v>
      </c>
      <c r="I362" s="159"/>
      <c r="J362" s="165"/>
      <c r="K362" s="165"/>
      <c r="L362" s="165"/>
      <c r="M362" s="165"/>
      <c r="N362" s="165"/>
      <c r="O362" s="165"/>
      <c r="P362" s="165"/>
      <c r="Q362" s="165"/>
      <c r="R362" s="165"/>
      <c r="S362" s="308"/>
      <c r="T362" s="308"/>
      <c r="U362" s="308"/>
      <c r="V362" s="409">
        <f t="shared" si="32"/>
        <v>0</v>
      </c>
      <c r="W362" s="160"/>
      <c r="X362" s="451">
        <v>0</v>
      </c>
      <c r="Y362" s="161"/>
      <c r="Z362" s="450">
        <f t="shared" si="33"/>
        <v>0</v>
      </c>
      <c r="AA362" s="162">
        <f t="shared" si="34"/>
        <v>0</v>
      </c>
      <c r="AB362" s="165"/>
      <c r="AC362" s="163" t="str">
        <f t="shared" si="35"/>
        <v>КМСУ</v>
      </c>
      <c r="AE362" s="164" t="e">
        <f t="shared" si="36"/>
        <v>#N/A</v>
      </c>
      <c r="AF362" s="62" t="e">
        <f>VLOOKUP($B362,СтартОсобиста!$B:$M,11,FALSE)</f>
        <v>#N/A</v>
      </c>
    </row>
    <row r="363" spans="1:32" ht="15" hidden="1" customHeight="1" x14ac:dyDescent="0.25">
      <c r="A363" s="156">
        <v>77</v>
      </c>
      <c r="B363" s="48">
        <v>195</v>
      </c>
      <c r="C363" s="46" t="e">
        <f>VLOOKUP($B363,мандатка!$B:$I,2,FALSE)</f>
        <v>#N/A</v>
      </c>
      <c r="D363" s="157" t="e">
        <f>VLOOKUP($B363,мандатка!$B:$I,3,FALSE)</f>
        <v>#N/A</v>
      </c>
      <c r="E363" s="158" t="e">
        <f>VLOOKUP($B363,мандатка!$B:$I,5,FALSE)</f>
        <v>#N/A</v>
      </c>
      <c r="F363" s="48" t="e">
        <f>VLOOKUP($B363,мандатка!$B:$I,6,FALSE)</f>
        <v>#N/A</v>
      </c>
      <c r="G363" s="46" t="e">
        <f>VLOOKUP($B363,мандатка!$B:$I,7,FALSE)</f>
        <v>#N/A</v>
      </c>
      <c r="H363" s="47" t="e">
        <f>VLOOKUP($B363,мандатка!$B:$I,8,FALSE)</f>
        <v>#N/A</v>
      </c>
      <c r="I363" s="159"/>
      <c r="J363" s="165"/>
      <c r="K363" s="165"/>
      <c r="L363" s="165"/>
      <c r="M363" s="165"/>
      <c r="N363" s="165"/>
      <c r="O363" s="165"/>
      <c r="P363" s="165"/>
      <c r="Q363" s="165"/>
      <c r="R363" s="165"/>
      <c r="S363" s="308"/>
      <c r="T363" s="308"/>
      <c r="U363" s="308"/>
      <c r="V363" s="409">
        <f t="shared" si="32"/>
        <v>0</v>
      </c>
      <c r="W363" s="160"/>
      <c r="X363" s="451">
        <v>0</v>
      </c>
      <c r="Y363" s="161"/>
      <c r="Z363" s="450">
        <f t="shared" si="33"/>
        <v>0</v>
      </c>
      <c r="AA363" s="162">
        <f t="shared" si="34"/>
        <v>0</v>
      </c>
      <c r="AB363" s="165"/>
      <c r="AC363" s="163" t="str">
        <f t="shared" si="35"/>
        <v>КМСУ</v>
      </c>
      <c r="AE363" s="164" t="e">
        <f t="shared" si="36"/>
        <v>#N/A</v>
      </c>
      <c r="AF363" s="62" t="e">
        <f>VLOOKUP($B363,СтартОсобиста!$B:$M,11,FALSE)</f>
        <v>#N/A</v>
      </c>
    </row>
    <row r="364" spans="1:32" ht="15" hidden="1" customHeight="1" x14ac:dyDescent="0.25">
      <c r="A364" s="156">
        <v>78</v>
      </c>
      <c r="B364" s="48">
        <v>196</v>
      </c>
      <c r="C364" s="46" t="e">
        <f>VLOOKUP($B364,мандатка!$B:$I,2,FALSE)</f>
        <v>#N/A</v>
      </c>
      <c r="D364" s="157" t="e">
        <f>VLOOKUP($B364,мандатка!$B:$I,3,FALSE)</f>
        <v>#N/A</v>
      </c>
      <c r="E364" s="158" t="e">
        <f>VLOOKUP($B364,мандатка!$B:$I,5,FALSE)</f>
        <v>#N/A</v>
      </c>
      <c r="F364" s="48" t="e">
        <f>VLOOKUP($B364,мандатка!$B:$I,6,FALSE)</f>
        <v>#N/A</v>
      </c>
      <c r="G364" s="46" t="e">
        <f>VLOOKUP($B364,мандатка!$B:$I,7,FALSE)</f>
        <v>#N/A</v>
      </c>
      <c r="H364" s="47" t="e">
        <f>VLOOKUP($B364,мандатка!$B:$I,8,FALSE)</f>
        <v>#N/A</v>
      </c>
      <c r="I364" s="159"/>
      <c r="J364" s="165"/>
      <c r="K364" s="165"/>
      <c r="L364" s="165"/>
      <c r="M364" s="165"/>
      <c r="N364" s="165"/>
      <c r="O364" s="165"/>
      <c r="P364" s="165"/>
      <c r="Q364" s="165"/>
      <c r="R364" s="165"/>
      <c r="S364" s="308"/>
      <c r="T364" s="308"/>
      <c r="U364" s="308"/>
      <c r="V364" s="409">
        <f t="shared" si="32"/>
        <v>0</v>
      </c>
      <c r="W364" s="160"/>
      <c r="X364" s="451">
        <v>0</v>
      </c>
      <c r="Y364" s="161"/>
      <c r="Z364" s="450">
        <f t="shared" si="33"/>
        <v>0</v>
      </c>
      <c r="AA364" s="162">
        <f t="shared" si="34"/>
        <v>0</v>
      </c>
      <c r="AB364" s="165"/>
      <c r="AC364" s="163" t="str">
        <f t="shared" si="35"/>
        <v>КМСУ</v>
      </c>
      <c r="AE364" s="164" t="e">
        <f t="shared" si="36"/>
        <v>#N/A</v>
      </c>
      <c r="AF364" s="62" t="e">
        <f>VLOOKUP($B364,СтартОсобиста!$B:$M,11,FALSE)</f>
        <v>#N/A</v>
      </c>
    </row>
    <row r="365" spans="1:32" ht="15" hidden="1" customHeight="1" x14ac:dyDescent="0.25">
      <c r="A365" s="156">
        <v>79</v>
      </c>
      <c r="B365" s="48">
        <v>197</v>
      </c>
      <c r="C365" s="46" t="e">
        <f>VLOOKUP($B365,мандатка!$B:$I,2,FALSE)</f>
        <v>#N/A</v>
      </c>
      <c r="D365" s="157" t="e">
        <f>VLOOKUP($B365,мандатка!$B:$I,3,FALSE)</f>
        <v>#N/A</v>
      </c>
      <c r="E365" s="158" t="e">
        <f>VLOOKUP($B365,мандатка!$B:$I,5,FALSE)</f>
        <v>#N/A</v>
      </c>
      <c r="F365" s="48" t="e">
        <f>VLOOKUP($B365,мандатка!$B:$I,6,FALSE)</f>
        <v>#N/A</v>
      </c>
      <c r="G365" s="46" t="e">
        <f>VLOOKUP($B365,мандатка!$B:$I,7,FALSE)</f>
        <v>#N/A</v>
      </c>
      <c r="H365" s="47" t="e">
        <f>VLOOKUP($B365,мандатка!$B:$I,8,FALSE)</f>
        <v>#N/A</v>
      </c>
      <c r="I365" s="159"/>
      <c r="J365" s="165"/>
      <c r="K365" s="165"/>
      <c r="L365" s="165"/>
      <c r="M365" s="165"/>
      <c r="N365" s="165"/>
      <c r="O365" s="165"/>
      <c r="P365" s="165"/>
      <c r="Q365" s="165"/>
      <c r="R365" s="165"/>
      <c r="S365" s="308"/>
      <c r="T365" s="308"/>
      <c r="U365" s="308"/>
      <c r="V365" s="409">
        <f t="shared" si="32"/>
        <v>0</v>
      </c>
      <c r="W365" s="160"/>
      <c r="X365" s="451">
        <v>0</v>
      </c>
      <c r="Y365" s="161"/>
      <c r="Z365" s="450">
        <f t="shared" si="33"/>
        <v>0</v>
      </c>
      <c r="AA365" s="162">
        <f t="shared" si="34"/>
        <v>0</v>
      </c>
      <c r="AB365" s="165"/>
      <c r="AC365" s="163" t="str">
        <f t="shared" si="35"/>
        <v>КМСУ</v>
      </c>
      <c r="AE365" s="164" t="e">
        <f t="shared" si="36"/>
        <v>#N/A</v>
      </c>
      <c r="AF365" s="62" t="e">
        <f>VLOOKUP($B365,СтартОсобиста!$B:$M,11,FALSE)</f>
        <v>#N/A</v>
      </c>
    </row>
    <row r="366" spans="1:32" ht="15" hidden="1" customHeight="1" x14ac:dyDescent="0.25">
      <c r="A366" s="156">
        <v>80</v>
      </c>
      <c r="B366" s="48">
        <v>198</v>
      </c>
      <c r="C366" s="46" t="e">
        <f>VLOOKUP($B366,мандатка!$B:$I,2,FALSE)</f>
        <v>#N/A</v>
      </c>
      <c r="D366" s="157" t="e">
        <f>VLOOKUP($B366,мандатка!$B:$I,3,FALSE)</f>
        <v>#N/A</v>
      </c>
      <c r="E366" s="158" t="e">
        <f>VLOOKUP($B366,мандатка!$B:$I,5,FALSE)</f>
        <v>#N/A</v>
      </c>
      <c r="F366" s="48" t="e">
        <f>VLOOKUP($B366,мандатка!$B:$I,6,FALSE)</f>
        <v>#N/A</v>
      </c>
      <c r="G366" s="46" t="e">
        <f>VLOOKUP($B366,мандатка!$B:$I,7,FALSE)</f>
        <v>#N/A</v>
      </c>
      <c r="H366" s="47" t="e">
        <f>VLOOKUP($B366,мандатка!$B:$I,8,FALSE)</f>
        <v>#N/A</v>
      </c>
      <c r="I366" s="159"/>
      <c r="J366" s="165"/>
      <c r="K366" s="165"/>
      <c r="L366" s="165"/>
      <c r="M366" s="165"/>
      <c r="N366" s="165"/>
      <c r="O366" s="165"/>
      <c r="P366" s="165"/>
      <c r="Q366" s="165"/>
      <c r="R366" s="165"/>
      <c r="S366" s="308"/>
      <c r="T366" s="308"/>
      <c r="U366" s="308"/>
      <c r="V366" s="409">
        <f t="shared" si="32"/>
        <v>0</v>
      </c>
      <c r="W366" s="160"/>
      <c r="X366" s="451">
        <v>0</v>
      </c>
      <c r="Y366" s="161"/>
      <c r="Z366" s="450">
        <f t="shared" si="33"/>
        <v>0</v>
      </c>
      <c r="AA366" s="162">
        <f t="shared" si="34"/>
        <v>0</v>
      </c>
      <c r="AB366" s="165"/>
      <c r="AC366" s="163" t="str">
        <f t="shared" si="35"/>
        <v>КМСУ</v>
      </c>
      <c r="AE366" s="164" t="e">
        <f t="shared" si="36"/>
        <v>#N/A</v>
      </c>
      <c r="AF366" s="62" t="e">
        <f>VLOOKUP($B366,СтартОсобиста!$B:$M,11,FALSE)</f>
        <v>#N/A</v>
      </c>
    </row>
    <row r="367" spans="1:32" ht="15" hidden="1" customHeight="1" x14ac:dyDescent="0.25">
      <c r="A367" s="156">
        <v>81</v>
      </c>
      <c r="B367" s="48">
        <v>201</v>
      </c>
      <c r="C367" s="46" t="e">
        <f>VLOOKUP($B367,мандатка!$B:$I,2,FALSE)</f>
        <v>#N/A</v>
      </c>
      <c r="D367" s="157" t="e">
        <f>VLOOKUP($B367,мандатка!$B:$I,3,FALSE)</f>
        <v>#N/A</v>
      </c>
      <c r="E367" s="158" t="e">
        <f>VLOOKUP($B367,мандатка!$B:$I,5,FALSE)</f>
        <v>#N/A</v>
      </c>
      <c r="F367" s="48" t="e">
        <f>VLOOKUP($B367,мандатка!$B:$I,6,FALSE)</f>
        <v>#N/A</v>
      </c>
      <c r="G367" s="46" t="e">
        <f>VLOOKUP($B367,мандатка!$B:$I,7,FALSE)</f>
        <v>#N/A</v>
      </c>
      <c r="H367" s="47" t="e">
        <f>VLOOKUP($B367,мандатка!$B:$I,8,FALSE)</f>
        <v>#N/A</v>
      </c>
      <c r="I367" s="159"/>
      <c r="J367" s="165"/>
      <c r="K367" s="165"/>
      <c r="L367" s="165"/>
      <c r="M367" s="165"/>
      <c r="N367" s="165"/>
      <c r="O367" s="165"/>
      <c r="P367" s="165"/>
      <c r="Q367" s="165"/>
      <c r="R367" s="165"/>
      <c r="S367" s="308"/>
      <c r="T367" s="308"/>
      <c r="U367" s="308"/>
      <c r="V367" s="409">
        <f t="shared" si="32"/>
        <v>0</v>
      </c>
      <c r="W367" s="160"/>
      <c r="X367" s="451">
        <v>0</v>
      </c>
      <c r="Y367" s="161"/>
      <c r="Z367" s="450">
        <f t="shared" si="33"/>
        <v>0</v>
      </c>
      <c r="AA367" s="162">
        <f t="shared" si="34"/>
        <v>0</v>
      </c>
      <c r="AB367" s="165"/>
      <c r="AC367" s="163" t="str">
        <f t="shared" si="35"/>
        <v>КМСУ</v>
      </c>
      <c r="AE367" s="164" t="e">
        <f t="shared" si="36"/>
        <v>#N/A</v>
      </c>
      <c r="AF367" s="62" t="e">
        <f>VLOOKUP($B367,СтартОсобиста!$B:$M,11,FALSE)</f>
        <v>#N/A</v>
      </c>
    </row>
    <row r="368" spans="1:32" ht="15" hidden="1" customHeight="1" x14ac:dyDescent="0.25">
      <c r="A368" s="156">
        <v>82</v>
      </c>
      <c r="B368" s="46">
        <v>202</v>
      </c>
      <c r="C368" s="46" t="e">
        <f>VLOOKUP($B368,мандатка!$B:$I,2,FALSE)</f>
        <v>#N/A</v>
      </c>
      <c r="D368" s="157" t="e">
        <f>VLOOKUP($B368,мандатка!$B:$I,3,FALSE)</f>
        <v>#N/A</v>
      </c>
      <c r="E368" s="158" t="e">
        <f>VLOOKUP($B368,мандатка!$B:$I,5,FALSE)</f>
        <v>#N/A</v>
      </c>
      <c r="F368" s="48" t="e">
        <f>VLOOKUP($B368,мандатка!$B:$I,6,FALSE)</f>
        <v>#N/A</v>
      </c>
      <c r="G368" s="46" t="e">
        <f>VLOOKUP($B368,мандатка!$B:$I,7,FALSE)</f>
        <v>#N/A</v>
      </c>
      <c r="H368" s="47" t="e">
        <f>VLOOKUP($B368,мандатка!$B:$I,8,FALSE)</f>
        <v>#N/A</v>
      </c>
      <c r="I368" s="159"/>
      <c r="J368" s="165"/>
      <c r="K368" s="165"/>
      <c r="L368" s="165"/>
      <c r="M368" s="165"/>
      <c r="N368" s="165"/>
      <c r="O368" s="165"/>
      <c r="P368" s="165"/>
      <c r="Q368" s="165"/>
      <c r="R368" s="165"/>
      <c r="S368" s="308"/>
      <c r="T368" s="308"/>
      <c r="U368" s="308"/>
      <c r="V368" s="409">
        <f t="shared" si="32"/>
        <v>0</v>
      </c>
      <c r="W368" s="160"/>
      <c r="X368" s="451">
        <v>0</v>
      </c>
      <c r="Y368" s="161"/>
      <c r="Z368" s="450">
        <f t="shared" si="33"/>
        <v>0</v>
      </c>
      <c r="AA368" s="162">
        <f t="shared" si="34"/>
        <v>0</v>
      </c>
      <c r="AB368" s="165"/>
      <c r="AC368" s="163" t="str">
        <f t="shared" si="35"/>
        <v>КМСУ</v>
      </c>
      <c r="AE368" s="164" t="e">
        <f t="shared" si="36"/>
        <v>#N/A</v>
      </c>
      <c r="AF368" s="62" t="e">
        <f>VLOOKUP($B368,СтартОсобиста!$B:$M,11,FALSE)</f>
        <v>#N/A</v>
      </c>
    </row>
    <row r="369" spans="1:32" ht="15" hidden="1" customHeight="1" x14ac:dyDescent="0.25">
      <c r="A369" s="156">
        <v>83</v>
      </c>
      <c r="B369" s="48">
        <v>203</v>
      </c>
      <c r="C369" s="46" t="e">
        <f>VLOOKUP($B369,мандатка!$B:$I,2,FALSE)</f>
        <v>#N/A</v>
      </c>
      <c r="D369" s="157" t="e">
        <f>VLOOKUP($B369,мандатка!$B:$I,3,FALSE)</f>
        <v>#N/A</v>
      </c>
      <c r="E369" s="158" t="e">
        <f>VLOOKUP($B369,мандатка!$B:$I,5,FALSE)</f>
        <v>#N/A</v>
      </c>
      <c r="F369" s="48" t="e">
        <f>VLOOKUP($B369,мандатка!$B:$I,6,FALSE)</f>
        <v>#N/A</v>
      </c>
      <c r="G369" s="46" t="e">
        <f>VLOOKUP($B369,мандатка!$B:$I,7,FALSE)</f>
        <v>#N/A</v>
      </c>
      <c r="H369" s="47" t="e">
        <f>VLOOKUP($B369,мандатка!$B:$I,8,FALSE)</f>
        <v>#N/A</v>
      </c>
      <c r="I369" s="159"/>
      <c r="J369" s="165"/>
      <c r="K369" s="165"/>
      <c r="L369" s="165"/>
      <c r="M369" s="165"/>
      <c r="N369" s="165"/>
      <c r="O369" s="165"/>
      <c r="P369" s="165"/>
      <c r="Q369" s="165"/>
      <c r="R369" s="165"/>
      <c r="S369" s="308"/>
      <c r="T369" s="308"/>
      <c r="U369" s="308"/>
      <c r="V369" s="409">
        <f t="shared" si="32"/>
        <v>0</v>
      </c>
      <c r="W369" s="160"/>
      <c r="X369" s="451">
        <v>0</v>
      </c>
      <c r="Y369" s="161"/>
      <c r="Z369" s="450">
        <f t="shared" si="33"/>
        <v>0</v>
      </c>
      <c r="AA369" s="162">
        <f t="shared" si="34"/>
        <v>0</v>
      </c>
      <c r="AB369" s="165"/>
      <c r="AC369" s="163" t="str">
        <f t="shared" si="35"/>
        <v>КМСУ</v>
      </c>
      <c r="AE369" s="164" t="e">
        <f t="shared" si="36"/>
        <v>#N/A</v>
      </c>
      <c r="AF369" s="62" t="e">
        <f>VLOOKUP($B369,СтартОсобиста!$B:$M,11,FALSE)</f>
        <v>#N/A</v>
      </c>
    </row>
    <row r="370" spans="1:32" ht="15" hidden="1" customHeight="1" x14ac:dyDescent="0.25">
      <c r="A370" s="156">
        <v>84</v>
      </c>
      <c r="B370" s="48">
        <v>204</v>
      </c>
      <c r="C370" s="46" t="e">
        <f>VLOOKUP($B370,мандатка!$B:$I,2,FALSE)</f>
        <v>#N/A</v>
      </c>
      <c r="D370" s="157" t="e">
        <f>VLOOKUP($B370,мандатка!$B:$I,3,FALSE)</f>
        <v>#N/A</v>
      </c>
      <c r="E370" s="158" t="e">
        <f>VLOOKUP($B370,мандатка!$B:$I,5,FALSE)</f>
        <v>#N/A</v>
      </c>
      <c r="F370" s="48" t="e">
        <f>VLOOKUP($B370,мандатка!$B:$I,6,FALSE)</f>
        <v>#N/A</v>
      </c>
      <c r="G370" s="46" t="e">
        <f>VLOOKUP($B370,мандатка!$B:$I,7,FALSE)</f>
        <v>#N/A</v>
      </c>
      <c r="H370" s="47" t="e">
        <f>VLOOKUP($B370,мандатка!$B:$I,8,FALSE)</f>
        <v>#N/A</v>
      </c>
      <c r="I370" s="159"/>
      <c r="J370" s="165"/>
      <c r="K370" s="165"/>
      <c r="L370" s="165"/>
      <c r="M370" s="165"/>
      <c r="N370" s="165"/>
      <c r="O370" s="165"/>
      <c r="P370" s="165"/>
      <c r="Q370" s="165"/>
      <c r="R370" s="165"/>
      <c r="S370" s="308"/>
      <c r="T370" s="308"/>
      <c r="U370" s="308"/>
      <c r="V370" s="409">
        <f t="shared" si="32"/>
        <v>0</v>
      </c>
      <c r="W370" s="160"/>
      <c r="X370" s="451">
        <v>0</v>
      </c>
      <c r="Y370" s="161"/>
      <c r="Z370" s="450">
        <f t="shared" si="33"/>
        <v>0</v>
      </c>
      <c r="AA370" s="162">
        <f t="shared" si="34"/>
        <v>0</v>
      </c>
      <c r="AB370" s="165"/>
      <c r="AC370" s="163" t="str">
        <f t="shared" si="35"/>
        <v>КМСУ</v>
      </c>
      <c r="AE370" s="164" t="e">
        <f t="shared" si="36"/>
        <v>#N/A</v>
      </c>
      <c r="AF370" s="62" t="e">
        <f>VLOOKUP($B370,СтартОсобиста!$B:$M,11,FALSE)</f>
        <v>#N/A</v>
      </c>
    </row>
    <row r="371" spans="1:32" ht="15" hidden="1" customHeight="1" x14ac:dyDescent="0.25">
      <c r="A371" s="156">
        <v>85</v>
      </c>
      <c r="B371" s="48">
        <v>205</v>
      </c>
      <c r="C371" s="46" t="e">
        <f>VLOOKUP($B371,мандатка!$B:$I,2,FALSE)</f>
        <v>#N/A</v>
      </c>
      <c r="D371" s="157" t="e">
        <f>VLOOKUP($B371,мандатка!$B:$I,3,FALSE)</f>
        <v>#N/A</v>
      </c>
      <c r="E371" s="158" t="e">
        <f>VLOOKUP($B371,мандатка!$B:$I,5,FALSE)</f>
        <v>#N/A</v>
      </c>
      <c r="F371" s="48" t="e">
        <f>VLOOKUP($B371,мандатка!$B:$I,6,FALSE)</f>
        <v>#N/A</v>
      </c>
      <c r="G371" s="46" t="e">
        <f>VLOOKUP($B371,мандатка!$B:$I,7,FALSE)</f>
        <v>#N/A</v>
      </c>
      <c r="H371" s="47" t="e">
        <f>VLOOKUP($B371,мандатка!$B:$I,8,FALSE)</f>
        <v>#N/A</v>
      </c>
      <c r="I371" s="159"/>
      <c r="J371" s="165"/>
      <c r="K371" s="165"/>
      <c r="L371" s="165"/>
      <c r="M371" s="165"/>
      <c r="N371" s="165"/>
      <c r="O371" s="165"/>
      <c r="P371" s="165"/>
      <c r="Q371" s="165"/>
      <c r="R371" s="165"/>
      <c r="S371" s="308"/>
      <c r="T371" s="308"/>
      <c r="U371" s="308"/>
      <c r="V371" s="409">
        <f t="shared" si="32"/>
        <v>0</v>
      </c>
      <c r="W371" s="160"/>
      <c r="X371" s="451">
        <v>0</v>
      </c>
      <c r="Y371" s="161"/>
      <c r="Z371" s="450">
        <f t="shared" si="33"/>
        <v>0</v>
      </c>
      <c r="AA371" s="162">
        <f t="shared" si="34"/>
        <v>0</v>
      </c>
      <c r="AB371" s="165"/>
      <c r="AC371" s="163" t="str">
        <f t="shared" si="35"/>
        <v>КМСУ</v>
      </c>
      <c r="AE371" s="164" t="e">
        <f t="shared" si="36"/>
        <v>#N/A</v>
      </c>
      <c r="AF371" s="62" t="e">
        <f>VLOOKUP($B371,СтартОсобиста!$B:$M,11,FALSE)</f>
        <v>#N/A</v>
      </c>
    </row>
    <row r="372" spans="1:32" ht="15" hidden="1" customHeight="1" x14ac:dyDescent="0.25">
      <c r="A372" s="156">
        <v>86</v>
      </c>
      <c r="B372" s="48">
        <v>206</v>
      </c>
      <c r="C372" s="46" t="e">
        <f>VLOOKUP($B372,мандатка!$B:$I,2,FALSE)</f>
        <v>#N/A</v>
      </c>
      <c r="D372" s="157" t="e">
        <f>VLOOKUP($B372,мандатка!$B:$I,3,FALSE)</f>
        <v>#N/A</v>
      </c>
      <c r="E372" s="158" t="e">
        <f>VLOOKUP($B372,мандатка!$B:$I,5,FALSE)</f>
        <v>#N/A</v>
      </c>
      <c r="F372" s="48" t="e">
        <f>VLOOKUP($B372,мандатка!$B:$I,6,FALSE)</f>
        <v>#N/A</v>
      </c>
      <c r="G372" s="46" t="e">
        <f>VLOOKUP($B372,мандатка!$B:$I,7,FALSE)</f>
        <v>#N/A</v>
      </c>
      <c r="H372" s="47" t="e">
        <f>VLOOKUP($B372,мандатка!$B:$I,8,FALSE)</f>
        <v>#N/A</v>
      </c>
      <c r="I372" s="159"/>
      <c r="J372" s="165"/>
      <c r="K372" s="165"/>
      <c r="L372" s="165"/>
      <c r="M372" s="165"/>
      <c r="N372" s="165"/>
      <c r="O372" s="165"/>
      <c r="P372" s="165"/>
      <c r="Q372" s="165"/>
      <c r="R372" s="165"/>
      <c r="S372" s="308"/>
      <c r="T372" s="308"/>
      <c r="U372" s="308"/>
      <c r="V372" s="409">
        <f t="shared" si="32"/>
        <v>0</v>
      </c>
      <c r="W372" s="160"/>
      <c r="X372" s="451">
        <v>0</v>
      </c>
      <c r="Y372" s="161"/>
      <c r="Z372" s="450">
        <f t="shared" si="33"/>
        <v>0</v>
      </c>
      <c r="AA372" s="162">
        <f t="shared" si="34"/>
        <v>0</v>
      </c>
      <c r="AB372" s="165"/>
      <c r="AC372" s="163" t="str">
        <f t="shared" si="35"/>
        <v>КМСУ</v>
      </c>
      <c r="AE372" s="164" t="e">
        <f t="shared" si="36"/>
        <v>#N/A</v>
      </c>
      <c r="AF372" s="62" t="e">
        <f>VLOOKUP($B372,СтартОсобиста!$B:$M,11,FALSE)</f>
        <v>#N/A</v>
      </c>
    </row>
    <row r="373" spans="1:32" ht="15" hidden="1" customHeight="1" x14ac:dyDescent="0.25">
      <c r="A373" s="156">
        <v>87</v>
      </c>
      <c r="B373" s="48">
        <v>207</v>
      </c>
      <c r="C373" s="46" t="e">
        <f>VLOOKUP($B373,мандатка!$B:$I,2,FALSE)</f>
        <v>#N/A</v>
      </c>
      <c r="D373" s="157" t="e">
        <f>VLOOKUP($B373,мандатка!$B:$I,3,FALSE)</f>
        <v>#N/A</v>
      </c>
      <c r="E373" s="158" t="e">
        <f>VLOOKUP($B373,мандатка!$B:$I,5,FALSE)</f>
        <v>#N/A</v>
      </c>
      <c r="F373" s="48" t="e">
        <f>VLOOKUP($B373,мандатка!$B:$I,6,FALSE)</f>
        <v>#N/A</v>
      </c>
      <c r="G373" s="46" t="e">
        <f>VLOOKUP($B373,мандатка!$B:$I,7,FALSE)</f>
        <v>#N/A</v>
      </c>
      <c r="H373" s="47" t="e">
        <f>VLOOKUP($B373,мандатка!$B:$I,8,FALSE)</f>
        <v>#N/A</v>
      </c>
      <c r="I373" s="159"/>
      <c r="J373" s="165"/>
      <c r="K373" s="165"/>
      <c r="L373" s="165"/>
      <c r="M373" s="165"/>
      <c r="N373" s="165"/>
      <c r="O373" s="165"/>
      <c r="P373" s="165"/>
      <c r="Q373" s="165"/>
      <c r="R373" s="165"/>
      <c r="S373" s="308"/>
      <c r="T373" s="308"/>
      <c r="U373" s="308"/>
      <c r="V373" s="409">
        <f t="shared" si="32"/>
        <v>0</v>
      </c>
      <c r="W373" s="160"/>
      <c r="X373" s="451">
        <v>0</v>
      </c>
      <c r="Y373" s="161"/>
      <c r="Z373" s="450">
        <f t="shared" si="33"/>
        <v>0</v>
      </c>
      <c r="AA373" s="162">
        <f t="shared" si="34"/>
        <v>0</v>
      </c>
      <c r="AB373" s="165"/>
      <c r="AC373" s="163" t="str">
        <f t="shared" si="35"/>
        <v>КМСУ</v>
      </c>
      <c r="AE373" s="164" t="e">
        <f t="shared" si="36"/>
        <v>#N/A</v>
      </c>
      <c r="AF373" s="62" t="e">
        <f>VLOOKUP($B373,СтартОсобиста!$B:$M,11,FALSE)</f>
        <v>#N/A</v>
      </c>
    </row>
    <row r="374" spans="1:32" ht="15" hidden="1" customHeight="1" x14ac:dyDescent="0.25">
      <c r="A374" s="156">
        <v>88</v>
      </c>
      <c r="B374" s="48">
        <v>208</v>
      </c>
      <c r="C374" s="46" t="e">
        <f>VLOOKUP($B374,мандатка!$B:$I,2,FALSE)</f>
        <v>#N/A</v>
      </c>
      <c r="D374" s="157" t="e">
        <f>VLOOKUP($B374,мандатка!$B:$I,3,FALSE)</f>
        <v>#N/A</v>
      </c>
      <c r="E374" s="158" t="e">
        <f>VLOOKUP($B374,мандатка!$B:$I,5,FALSE)</f>
        <v>#N/A</v>
      </c>
      <c r="F374" s="48" t="e">
        <f>VLOOKUP($B374,мандатка!$B:$I,6,FALSE)</f>
        <v>#N/A</v>
      </c>
      <c r="G374" s="46" t="e">
        <f>VLOOKUP($B374,мандатка!$B:$I,7,FALSE)</f>
        <v>#N/A</v>
      </c>
      <c r="H374" s="47" t="e">
        <f>VLOOKUP($B374,мандатка!$B:$I,8,FALSE)</f>
        <v>#N/A</v>
      </c>
      <c r="I374" s="159"/>
      <c r="J374" s="165"/>
      <c r="K374" s="165"/>
      <c r="L374" s="165"/>
      <c r="M374" s="165"/>
      <c r="N374" s="165"/>
      <c r="O374" s="165"/>
      <c r="P374" s="165"/>
      <c r="Q374" s="165"/>
      <c r="R374" s="165"/>
      <c r="S374" s="308"/>
      <c r="T374" s="308"/>
      <c r="U374" s="308"/>
      <c r="V374" s="409">
        <f t="shared" si="32"/>
        <v>0</v>
      </c>
      <c r="W374" s="160"/>
      <c r="X374" s="451">
        <v>0</v>
      </c>
      <c r="Y374" s="161"/>
      <c r="Z374" s="450">
        <f t="shared" si="33"/>
        <v>0</v>
      </c>
      <c r="AA374" s="162">
        <f t="shared" si="34"/>
        <v>0</v>
      </c>
      <c r="AB374" s="165"/>
      <c r="AC374" s="163" t="str">
        <f t="shared" si="35"/>
        <v>КМСУ</v>
      </c>
      <c r="AE374" s="164" t="e">
        <f t="shared" si="36"/>
        <v>#N/A</v>
      </c>
      <c r="AF374" s="62" t="e">
        <f>VLOOKUP($B374,СтартОсобиста!$B:$M,11,FALSE)</f>
        <v>#N/A</v>
      </c>
    </row>
    <row r="375" spans="1:32" ht="15" hidden="1" customHeight="1" x14ac:dyDescent="0.25">
      <c r="A375" s="156">
        <v>89</v>
      </c>
      <c r="B375" s="48">
        <v>211</v>
      </c>
      <c r="C375" s="46" t="e">
        <f>VLOOKUP($B375,мандатка!$B:$I,2,FALSE)</f>
        <v>#N/A</v>
      </c>
      <c r="D375" s="157" t="e">
        <f>VLOOKUP($B375,мандатка!$B:$I,3,FALSE)</f>
        <v>#N/A</v>
      </c>
      <c r="E375" s="158" t="e">
        <f>VLOOKUP($B375,мандатка!$B:$I,5,FALSE)</f>
        <v>#N/A</v>
      </c>
      <c r="F375" s="48" t="e">
        <f>VLOOKUP($B375,мандатка!$B:$I,6,FALSE)</f>
        <v>#N/A</v>
      </c>
      <c r="G375" s="46" t="e">
        <f>VLOOKUP($B375,мандатка!$B:$I,7,FALSE)</f>
        <v>#N/A</v>
      </c>
      <c r="H375" s="47" t="e">
        <f>VLOOKUP($B375,мандатка!$B:$I,8,FALSE)</f>
        <v>#N/A</v>
      </c>
      <c r="I375" s="159"/>
      <c r="J375" s="165"/>
      <c r="K375" s="165"/>
      <c r="L375" s="165"/>
      <c r="M375" s="165"/>
      <c r="N375" s="165"/>
      <c r="O375" s="165"/>
      <c r="P375" s="165"/>
      <c r="Q375" s="165"/>
      <c r="R375" s="165"/>
      <c r="S375" s="308"/>
      <c r="T375" s="308"/>
      <c r="U375" s="308"/>
      <c r="V375" s="409">
        <f t="shared" si="32"/>
        <v>0</v>
      </c>
      <c r="W375" s="160"/>
      <c r="X375" s="451">
        <v>0</v>
      </c>
      <c r="Y375" s="161"/>
      <c r="Z375" s="450">
        <f t="shared" si="33"/>
        <v>0</v>
      </c>
      <c r="AA375" s="162">
        <f t="shared" si="34"/>
        <v>0</v>
      </c>
      <c r="AB375" s="165"/>
      <c r="AC375" s="163" t="str">
        <f t="shared" si="35"/>
        <v>КМСУ</v>
      </c>
      <c r="AE375" s="164" t="e">
        <f t="shared" si="36"/>
        <v>#N/A</v>
      </c>
      <c r="AF375" s="62" t="e">
        <f>VLOOKUP($B375,СтартОсобиста!$B:$M,11,FALSE)</f>
        <v>#N/A</v>
      </c>
    </row>
    <row r="376" spans="1:32" ht="15" hidden="1" customHeight="1" x14ac:dyDescent="0.25">
      <c r="A376" s="156">
        <v>90</v>
      </c>
      <c r="B376" s="48">
        <v>212</v>
      </c>
      <c r="C376" s="46" t="e">
        <f>VLOOKUP($B376,мандатка!$B:$I,2,FALSE)</f>
        <v>#N/A</v>
      </c>
      <c r="D376" s="157" t="e">
        <f>VLOOKUP($B376,мандатка!$B:$I,3,FALSE)</f>
        <v>#N/A</v>
      </c>
      <c r="E376" s="158" t="e">
        <f>VLOOKUP($B376,мандатка!$B:$I,5,FALSE)</f>
        <v>#N/A</v>
      </c>
      <c r="F376" s="48" t="e">
        <f>VLOOKUP($B376,мандатка!$B:$I,6,FALSE)</f>
        <v>#N/A</v>
      </c>
      <c r="G376" s="46" t="e">
        <f>VLOOKUP($B376,мандатка!$B:$I,7,FALSE)</f>
        <v>#N/A</v>
      </c>
      <c r="H376" s="47" t="e">
        <f>VLOOKUP($B376,мандатка!$B:$I,8,FALSE)</f>
        <v>#N/A</v>
      </c>
      <c r="I376" s="159"/>
      <c r="J376" s="165"/>
      <c r="K376" s="165"/>
      <c r="L376" s="165"/>
      <c r="M376" s="165"/>
      <c r="N376" s="165"/>
      <c r="O376" s="165"/>
      <c r="P376" s="165"/>
      <c r="Q376" s="165"/>
      <c r="R376" s="165"/>
      <c r="S376" s="308"/>
      <c r="T376" s="308"/>
      <c r="U376" s="308"/>
      <c r="V376" s="409">
        <f t="shared" si="32"/>
        <v>0</v>
      </c>
      <c r="W376" s="160"/>
      <c r="X376" s="451">
        <v>0</v>
      </c>
      <c r="Y376" s="161"/>
      <c r="Z376" s="450">
        <f t="shared" si="33"/>
        <v>0</v>
      </c>
      <c r="AA376" s="162">
        <f t="shared" si="34"/>
        <v>0</v>
      </c>
      <c r="AB376" s="165"/>
      <c r="AC376" s="163" t="str">
        <f t="shared" si="35"/>
        <v>КМСУ</v>
      </c>
      <c r="AE376" s="164" t="e">
        <f t="shared" si="36"/>
        <v>#N/A</v>
      </c>
      <c r="AF376" s="62" t="e">
        <f>VLOOKUP($B376,СтартОсобиста!$B:$M,11,FALSE)</f>
        <v>#N/A</v>
      </c>
    </row>
    <row r="377" spans="1:32" ht="15" hidden="1" customHeight="1" x14ac:dyDescent="0.25">
      <c r="A377" s="156">
        <v>91</v>
      </c>
      <c r="B377" s="48">
        <v>213</v>
      </c>
      <c r="C377" s="46" t="e">
        <f>VLOOKUP($B377,мандатка!$B:$I,2,FALSE)</f>
        <v>#N/A</v>
      </c>
      <c r="D377" s="157" t="e">
        <f>VLOOKUP($B377,мандатка!$B:$I,3,FALSE)</f>
        <v>#N/A</v>
      </c>
      <c r="E377" s="158" t="e">
        <f>VLOOKUP($B377,мандатка!$B:$I,5,FALSE)</f>
        <v>#N/A</v>
      </c>
      <c r="F377" s="48" t="e">
        <f>VLOOKUP($B377,мандатка!$B:$I,6,FALSE)</f>
        <v>#N/A</v>
      </c>
      <c r="G377" s="46" t="e">
        <f>VLOOKUP($B377,мандатка!$B:$I,7,FALSE)</f>
        <v>#N/A</v>
      </c>
      <c r="H377" s="47" t="e">
        <f>VLOOKUP($B377,мандатка!$B:$I,8,FALSE)</f>
        <v>#N/A</v>
      </c>
      <c r="I377" s="159"/>
      <c r="J377" s="165"/>
      <c r="K377" s="165"/>
      <c r="L377" s="165"/>
      <c r="M377" s="165"/>
      <c r="N377" s="165"/>
      <c r="O377" s="165"/>
      <c r="P377" s="165"/>
      <c r="Q377" s="165"/>
      <c r="R377" s="165"/>
      <c r="S377" s="308"/>
      <c r="T377" s="308"/>
      <c r="U377" s="308"/>
      <c r="V377" s="409">
        <f t="shared" si="32"/>
        <v>0</v>
      </c>
      <c r="W377" s="160"/>
      <c r="X377" s="451">
        <v>0</v>
      </c>
      <c r="Y377" s="161"/>
      <c r="Z377" s="450">
        <f t="shared" si="33"/>
        <v>0</v>
      </c>
      <c r="AA377" s="162">
        <f t="shared" si="34"/>
        <v>0</v>
      </c>
      <c r="AB377" s="165"/>
      <c r="AC377" s="163" t="str">
        <f t="shared" si="35"/>
        <v>КМСУ</v>
      </c>
      <c r="AE377" s="164" t="e">
        <f t="shared" si="36"/>
        <v>#N/A</v>
      </c>
      <c r="AF377" s="62" t="e">
        <f>VLOOKUP($B377,СтартОсобиста!$B:$M,11,FALSE)</f>
        <v>#N/A</v>
      </c>
    </row>
    <row r="378" spans="1:32" ht="15" hidden="1" customHeight="1" x14ac:dyDescent="0.25">
      <c r="A378" s="156">
        <v>92</v>
      </c>
      <c r="B378" s="48">
        <v>214</v>
      </c>
      <c r="C378" s="46" t="e">
        <f>VLOOKUP($B378,мандатка!$B:$I,2,FALSE)</f>
        <v>#N/A</v>
      </c>
      <c r="D378" s="157" t="e">
        <f>VLOOKUP($B378,мандатка!$B:$I,3,FALSE)</f>
        <v>#N/A</v>
      </c>
      <c r="E378" s="158" t="e">
        <f>VLOOKUP($B378,мандатка!$B:$I,5,FALSE)</f>
        <v>#N/A</v>
      </c>
      <c r="F378" s="48" t="e">
        <f>VLOOKUP($B378,мандатка!$B:$I,6,FALSE)</f>
        <v>#N/A</v>
      </c>
      <c r="G378" s="46" t="e">
        <f>VLOOKUP($B378,мандатка!$B:$I,7,FALSE)</f>
        <v>#N/A</v>
      </c>
      <c r="H378" s="47" t="e">
        <f>VLOOKUP($B378,мандатка!$B:$I,8,FALSE)</f>
        <v>#N/A</v>
      </c>
      <c r="I378" s="159"/>
      <c r="J378" s="165"/>
      <c r="K378" s="165"/>
      <c r="L378" s="165"/>
      <c r="M378" s="165"/>
      <c r="N378" s="165"/>
      <c r="O378" s="165"/>
      <c r="P378" s="165"/>
      <c r="Q378" s="165"/>
      <c r="R378" s="165"/>
      <c r="S378" s="308"/>
      <c r="T378" s="308"/>
      <c r="U378" s="308"/>
      <c r="V378" s="409">
        <f t="shared" si="32"/>
        <v>0</v>
      </c>
      <c r="W378" s="160"/>
      <c r="X378" s="451">
        <v>0</v>
      </c>
      <c r="Y378" s="161"/>
      <c r="Z378" s="450">
        <f t="shared" si="33"/>
        <v>0</v>
      </c>
      <c r="AA378" s="162">
        <f t="shared" si="34"/>
        <v>0</v>
      </c>
      <c r="AB378" s="165"/>
      <c r="AC378" s="163" t="str">
        <f t="shared" si="35"/>
        <v>КМСУ</v>
      </c>
      <c r="AE378" s="164" t="e">
        <f t="shared" si="36"/>
        <v>#N/A</v>
      </c>
      <c r="AF378" s="62" t="e">
        <f>VLOOKUP($B378,СтартОсобиста!$B:$M,11,FALSE)</f>
        <v>#N/A</v>
      </c>
    </row>
    <row r="379" spans="1:32" ht="15" hidden="1" customHeight="1" x14ac:dyDescent="0.25">
      <c r="A379" s="156">
        <v>93</v>
      </c>
      <c r="B379" s="48">
        <v>215</v>
      </c>
      <c r="C379" s="46" t="e">
        <f>VLOOKUP($B379,мандатка!$B:$I,2,FALSE)</f>
        <v>#N/A</v>
      </c>
      <c r="D379" s="157" t="e">
        <f>VLOOKUP($B379,мандатка!$B:$I,3,FALSE)</f>
        <v>#N/A</v>
      </c>
      <c r="E379" s="158" t="e">
        <f>VLOOKUP($B379,мандатка!$B:$I,5,FALSE)</f>
        <v>#N/A</v>
      </c>
      <c r="F379" s="48" t="e">
        <f>VLOOKUP($B379,мандатка!$B:$I,6,FALSE)</f>
        <v>#N/A</v>
      </c>
      <c r="G379" s="46" t="e">
        <f>VLOOKUP($B379,мандатка!$B:$I,7,FALSE)</f>
        <v>#N/A</v>
      </c>
      <c r="H379" s="47" t="e">
        <f>VLOOKUP($B379,мандатка!$B:$I,8,FALSE)</f>
        <v>#N/A</v>
      </c>
      <c r="I379" s="159"/>
      <c r="J379" s="165"/>
      <c r="K379" s="165"/>
      <c r="L379" s="165"/>
      <c r="M379" s="165"/>
      <c r="N379" s="165"/>
      <c r="O379" s="165"/>
      <c r="P379" s="165"/>
      <c r="Q379" s="165"/>
      <c r="R379" s="165"/>
      <c r="S379" s="308"/>
      <c r="T379" s="308"/>
      <c r="U379" s="308"/>
      <c r="V379" s="409">
        <f t="shared" si="32"/>
        <v>0</v>
      </c>
      <c r="W379" s="160"/>
      <c r="X379" s="451">
        <v>0</v>
      </c>
      <c r="Y379" s="161"/>
      <c r="Z379" s="450">
        <f t="shared" si="33"/>
        <v>0</v>
      </c>
      <c r="AA379" s="162">
        <f t="shared" si="34"/>
        <v>0</v>
      </c>
      <c r="AB379" s="165"/>
      <c r="AC379" s="163" t="str">
        <f t="shared" si="35"/>
        <v>КМСУ</v>
      </c>
      <c r="AE379" s="164" t="e">
        <f t="shared" si="36"/>
        <v>#N/A</v>
      </c>
      <c r="AF379" s="62" t="e">
        <f>VLOOKUP($B379,СтартОсобиста!$B:$M,11,FALSE)</f>
        <v>#N/A</v>
      </c>
    </row>
    <row r="380" spans="1:32" ht="15" hidden="1" customHeight="1" x14ac:dyDescent="0.25">
      <c r="A380" s="156">
        <v>94</v>
      </c>
      <c r="B380" s="48">
        <v>216</v>
      </c>
      <c r="C380" s="46" t="e">
        <f>VLOOKUP($B380,мандатка!$B:$I,2,FALSE)</f>
        <v>#N/A</v>
      </c>
      <c r="D380" s="157" t="e">
        <f>VLOOKUP($B380,мандатка!$B:$I,3,FALSE)</f>
        <v>#N/A</v>
      </c>
      <c r="E380" s="158" t="e">
        <f>VLOOKUP($B380,мандатка!$B:$I,5,FALSE)</f>
        <v>#N/A</v>
      </c>
      <c r="F380" s="48" t="e">
        <f>VLOOKUP($B380,мандатка!$B:$I,6,FALSE)</f>
        <v>#N/A</v>
      </c>
      <c r="G380" s="46" t="e">
        <f>VLOOKUP($B380,мандатка!$B:$I,7,FALSE)</f>
        <v>#N/A</v>
      </c>
      <c r="H380" s="47" t="e">
        <f>VLOOKUP($B380,мандатка!$B:$I,8,FALSE)</f>
        <v>#N/A</v>
      </c>
      <c r="I380" s="159"/>
      <c r="J380" s="165"/>
      <c r="K380" s="165"/>
      <c r="L380" s="165"/>
      <c r="M380" s="165"/>
      <c r="N380" s="165"/>
      <c r="O380" s="165"/>
      <c r="P380" s="165"/>
      <c r="Q380" s="165"/>
      <c r="R380" s="165"/>
      <c r="S380" s="308"/>
      <c r="T380" s="308"/>
      <c r="U380" s="308"/>
      <c r="V380" s="409">
        <f t="shared" si="32"/>
        <v>0</v>
      </c>
      <c r="W380" s="160"/>
      <c r="X380" s="451">
        <v>0</v>
      </c>
      <c r="Y380" s="161"/>
      <c r="Z380" s="450">
        <f t="shared" si="33"/>
        <v>0</v>
      </c>
      <c r="AA380" s="162">
        <f t="shared" si="34"/>
        <v>0</v>
      </c>
      <c r="AB380" s="165"/>
      <c r="AC380" s="163" t="str">
        <f t="shared" si="35"/>
        <v>КМСУ</v>
      </c>
      <c r="AE380" s="164" t="e">
        <f t="shared" si="36"/>
        <v>#N/A</v>
      </c>
      <c r="AF380" s="62" t="e">
        <f>VLOOKUP($B380,СтартОсобиста!$B:$M,11,FALSE)</f>
        <v>#N/A</v>
      </c>
    </row>
    <row r="381" spans="1:32" ht="15" hidden="1" customHeight="1" x14ac:dyDescent="0.25">
      <c r="A381" s="156">
        <v>95</v>
      </c>
      <c r="B381" s="48">
        <v>217</v>
      </c>
      <c r="C381" s="46" t="e">
        <f>VLOOKUP($B381,мандатка!$B:$I,2,FALSE)</f>
        <v>#N/A</v>
      </c>
      <c r="D381" s="157" t="e">
        <f>VLOOKUP($B381,мандатка!$B:$I,3,FALSE)</f>
        <v>#N/A</v>
      </c>
      <c r="E381" s="158" t="e">
        <f>VLOOKUP($B381,мандатка!$B:$I,5,FALSE)</f>
        <v>#N/A</v>
      </c>
      <c r="F381" s="48" t="e">
        <f>VLOOKUP($B381,мандатка!$B:$I,6,FALSE)</f>
        <v>#N/A</v>
      </c>
      <c r="G381" s="46" t="e">
        <f>VLOOKUP($B381,мандатка!$B:$I,7,FALSE)</f>
        <v>#N/A</v>
      </c>
      <c r="H381" s="47" t="e">
        <f>VLOOKUP($B381,мандатка!$B:$I,8,FALSE)</f>
        <v>#N/A</v>
      </c>
      <c r="I381" s="159"/>
      <c r="J381" s="165"/>
      <c r="K381" s="165"/>
      <c r="L381" s="165"/>
      <c r="M381" s="165"/>
      <c r="N381" s="165"/>
      <c r="O381" s="165"/>
      <c r="P381" s="165"/>
      <c r="Q381" s="165"/>
      <c r="R381" s="165"/>
      <c r="S381" s="308"/>
      <c r="T381" s="308"/>
      <c r="U381" s="308"/>
      <c r="V381" s="409">
        <f t="shared" si="32"/>
        <v>0</v>
      </c>
      <c r="W381" s="160"/>
      <c r="X381" s="451">
        <v>0</v>
      </c>
      <c r="Y381" s="161"/>
      <c r="Z381" s="450">
        <f t="shared" si="33"/>
        <v>0</v>
      </c>
      <c r="AA381" s="162">
        <f t="shared" si="34"/>
        <v>0</v>
      </c>
      <c r="AB381" s="165"/>
      <c r="AC381" s="163" t="str">
        <f t="shared" si="35"/>
        <v>КМСУ</v>
      </c>
      <c r="AE381" s="164" t="e">
        <f t="shared" si="36"/>
        <v>#N/A</v>
      </c>
      <c r="AF381" s="62" t="e">
        <f>VLOOKUP($B381,СтартОсобиста!$B:$M,11,FALSE)</f>
        <v>#N/A</v>
      </c>
    </row>
    <row r="382" spans="1:32" ht="15" hidden="1" customHeight="1" x14ac:dyDescent="0.25">
      <c r="A382" s="156">
        <v>96</v>
      </c>
      <c r="B382" s="48">
        <v>218</v>
      </c>
      <c r="C382" s="46" t="e">
        <f>VLOOKUP($B382,мандатка!$B:$I,2,FALSE)</f>
        <v>#N/A</v>
      </c>
      <c r="D382" s="157" t="e">
        <f>VLOOKUP($B382,мандатка!$B:$I,3,FALSE)</f>
        <v>#N/A</v>
      </c>
      <c r="E382" s="158" t="e">
        <f>VLOOKUP($B382,мандатка!$B:$I,5,FALSE)</f>
        <v>#N/A</v>
      </c>
      <c r="F382" s="48" t="e">
        <f>VLOOKUP($B382,мандатка!$B:$I,6,FALSE)</f>
        <v>#N/A</v>
      </c>
      <c r="G382" s="46" t="e">
        <f>VLOOKUP($B382,мандатка!$B:$I,7,FALSE)</f>
        <v>#N/A</v>
      </c>
      <c r="H382" s="47" t="e">
        <f>VLOOKUP($B382,мандатка!$B:$I,8,FALSE)</f>
        <v>#N/A</v>
      </c>
      <c r="I382" s="159"/>
      <c r="J382" s="165"/>
      <c r="K382" s="165"/>
      <c r="L382" s="165"/>
      <c r="M382" s="165"/>
      <c r="N382" s="165"/>
      <c r="O382" s="165"/>
      <c r="P382" s="165"/>
      <c r="Q382" s="165"/>
      <c r="R382" s="165"/>
      <c r="S382" s="308"/>
      <c r="T382" s="308"/>
      <c r="U382" s="308"/>
      <c r="V382" s="409">
        <f t="shared" si="32"/>
        <v>0</v>
      </c>
      <c r="W382" s="160"/>
      <c r="X382" s="451">
        <v>0</v>
      </c>
      <c r="Y382" s="161"/>
      <c r="Z382" s="450">
        <f t="shared" si="33"/>
        <v>0</v>
      </c>
      <c r="AA382" s="162">
        <f t="shared" si="34"/>
        <v>0</v>
      </c>
      <c r="AB382" s="165"/>
      <c r="AC382" s="163" t="str">
        <f t="shared" si="35"/>
        <v>КМСУ</v>
      </c>
      <c r="AE382" s="164" t="e">
        <f t="shared" si="36"/>
        <v>#N/A</v>
      </c>
      <c r="AF382" s="62" t="e">
        <f>VLOOKUP($B382,СтартОсобиста!$B:$M,11,FALSE)</f>
        <v>#N/A</v>
      </c>
    </row>
    <row r="383" spans="1:32" ht="15" hidden="1" customHeight="1" x14ac:dyDescent="0.25">
      <c r="A383" s="156">
        <v>97</v>
      </c>
      <c r="B383" s="48">
        <v>221</v>
      </c>
      <c r="C383" s="46" t="e">
        <f>VLOOKUP($B383,мандатка!$B:$I,2,FALSE)</f>
        <v>#N/A</v>
      </c>
      <c r="D383" s="157" t="e">
        <f>VLOOKUP($B383,мандатка!$B:$I,3,FALSE)</f>
        <v>#N/A</v>
      </c>
      <c r="E383" s="158" t="e">
        <f>VLOOKUP($B383,мандатка!$B:$I,5,FALSE)</f>
        <v>#N/A</v>
      </c>
      <c r="F383" s="48" t="e">
        <f>VLOOKUP($B383,мандатка!$B:$I,6,FALSE)</f>
        <v>#N/A</v>
      </c>
      <c r="G383" s="46" t="e">
        <f>VLOOKUP($B383,мандатка!$B:$I,7,FALSE)</f>
        <v>#N/A</v>
      </c>
      <c r="H383" s="47" t="e">
        <f>VLOOKUP($B383,мандатка!$B:$I,8,FALSE)</f>
        <v>#N/A</v>
      </c>
      <c r="I383" s="159"/>
      <c r="J383" s="165"/>
      <c r="K383" s="165"/>
      <c r="L383" s="165"/>
      <c r="M383" s="165"/>
      <c r="N383" s="165"/>
      <c r="O383" s="165"/>
      <c r="P383" s="165"/>
      <c r="Q383" s="165"/>
      <c r="R383" s="165"/>
      <c r="S383" s="308"/>
      <c r="T383" s="308"/>
      <c r="U383" s="308"/>
      <c r="V383" s="409">
        <f t="shared" si="32"/>
        <v>0</v>
      </c>
      <c r="W383" s="160"/>
      <c r="X383" s="451">
        <v>0</v>
      </c>
      <c r="Y383" s="161"/>
      <c r="Z383" s="450">
        <f t="shared" si="33"/>
        <v>0</v>
      </c>
      <c r="AA383" s="162">
        <f t="shared" si="34"/>
        <v>0</v>
      </c>
      <c r="AB383" s="165"/>
      <c r="AC383" s="163" t="str">
        <f t="shared" si="35"/>
        <v>КМСУ</v>
      </c>
      <c r="AE383" s="164" t="e">
        <f t="shared" si="36"/>
        <v>#N/A</v>
      </c>
      <c r="AF383" s="62" t="e">
        <f>VLOOKUP($B383,СтартОсобиста!$B:$M,11,FALSE)</f>
        <v>#N/A</v>
      </c>
    </row>
    <row r="384" spans="1:32" ht="15" hidden="1" customHeight="1" x14ac:dyDescent="0.25">
      <c r="A384" s="156">
        <v>98</v>
      </c>
      <c r="B384" s="48">
        <v>222</v>
      </c>
      <c r="C384" s="46" t="e">
        <f>VLOOKUP($B384,мандатка!$B:$I,2,FALSE)</f>
        <v>#N/A</v>
      </c>
      <c r="D384" s="157" t="e">
        <f>VLOOKUP($B384,мандатка!$B:$I,3,FALSE)</f>
        <v>#N/A</v>
      </c>
      <c r="E384" s="158" t="e">
        <f>VLOOKUP($B384,мандатка!$B:$I,5,FALSE)</f>
        <v>#N/A</v>
      </c>
      <c r="F384" s="48" t="e">
        <f>VLOOKUP($B384,мандатка!$B:$I,6,FALSE)</f>
        <v>#N/A</v>
      </c>
      <c r="G384" s="46" t="e">
        <f>VLOOKUP($B384,мандатка!$B:$I,7,FALSE)</f>
        <v>#N/A</v>
      </c>
      <c r="H384" s="47" t="e">
        <f>VLOOKUP($B384,мандатка!$B:$I,8,FALSE)</f>
        <v>#N/A</v>
      </c>
      <c r="I384" s="159"/>
      <c r="J384" s="165"/>
      <c r="K384" s="165"/>
      <c r="L384" s="165"/>
      <c r="M384" s="165"/>
      <c r="N384" s="165"/>
      <c r="O384" s="165"/>
      <c r="P384" s="165"/>
      <c r="Q384" s="165"/>
      <c r="R384" s="165"/>
      <c r="S384" s="308"/>
      <c r="T384" s="308"/>
      <c r="U384" s="308"/>
      <c r="V384" s="409">
        <f t="shared" si="32"/>
        <v>0</v>
      </c>
      <c r="W384" s="160"/>
      <c r="X384" s="451">
        <v>0</v>
      </c>
      <c r="Y384" s="161"/>
      <c r="Z384" s="450">
        <f t="shared" si="33"/>
        <v>0</v>
      </c>
      <c r="AA384" s="162">
        <f t="shared" si="34"/>
        <v>0</v>
      </c>
      <c r="AB384" s="165"/>
      <c r="AC384" s="163" t="str">
        <f t="shared" si="35"/>
        <v>КМСУ</v>
      </c>
      <c r="AE384" s="164" t="e">
        <f t="shared" si="36"/>
        <v>#N/A</v>
      </c>
      <c r="AF384" s="62" t="e">
        <f>VLOOKUP($B384,СтартОсобиста!$B:$M,11,FALSE)</f>
        <v>#N/A</v>
      </c>
    </row>
    <row r="385" spans="1:32" ht="15" hidden="1" customHeight="1" x14ac:dyDescent="0.25">
      <c r="A385" s="156">
        <v>99</v>
      </c>
      <c r="B385" s="48">
        <v>223</v>
      </c>
      <c r="C385" s="46" t="e">
        <f>VLOOKUP($B385,мандатка!$B:$I,2,FALSE)</f>
        <v>#N/A</v>
      </c>
      <c r="D385" s="157" t="e">
        <f>VLOOKUP($B385,мандатка!$B:$I,3,FALSE)</f>
        <v>#N/A</v>
      </c>
      <c r="E385" s="158" t="e">
        <f>VLOOKUP($B385,мандатка!$B:$I,5,FALSE)</f>
        <v>#N/A</v>
      </c>
      <c r="F385" s="48" t="e">
        <f>VLOOKUP($B385,мандатка!$B:$I,6,FALSE)</f>
        <v>#N/A</v>
      </c>
      <c r="G385" s="46" t="e">
        <f>VLOOKUP($B385,мандатка!$B:$I,7,FALSE)</f>
        <v>#N/A</v>
      </c>
      <c r="H385" s="47" t="e">
        <f>VLOOKUP($B385,мандатка!$B:$I,8,FALSE)</f>
        <v>#N/A</v>
      </c>
      <c r="I385" s="159"/>
      <c r="J385" s="165"/>
      <c r="K385" s="165"/>
      <c r="L385" s="165"/>
      <c r="M385" s="165"/>
      <c r="N385" s="165"/>
      <c r="O385" s="165"/>
      <c r="P385" s="165"/>
      <c r="Q385" s="165"/>
      <c r="R385" s="165"/>
      <c r="S385" s="308"/>
      <c r="T385" s="308"/>
      <c r="U385" s="308"/>
      <c r="V385" s="409">
        <f t="shared" si="32"/>
        <v>0</v>
      </c>
      <c r="W385" s="160"/>
      <c r="X385" s="451">
        <v>0</v>
      </c>
      <c r="Y385" s="161"/>
      <c r="Z385" s="450">
        <f t="shared" si="33"/>
        <v>0</v>
      </c>
      <c r="AA385" s="162">
        <f t="shared" si="34"/>
        <v>0</v>
      </c>
      <c r="AB385" s="165"/>
      <c r="AC385" s="163" t="str">
        <f t="shared" si="35"/>
        <v>КМСУ</v>
      </c>
      <c r="AE385" s="164" t="e">
        <f t="shared" si="36"/>
        <v>#N/A</v>
      </c>
      <c r="AF385" s="62" t="e">
        <f>VLOOKUP($B385,СтартОсобиста!$B:$M,11,FALSE)</f>
        <v>#N/A</v>
      </c>
    </row>
    <row r="386" spans="1:32" ht="15" hidden="1" customHeight="1" x14ac:dyDescent="0.25">
      <c r="A386" s="156">
        <v>100</v>
      </c>
      <c r="B386" s="48">
        <v>224</v>
      </c>
      <c r="C386" s="46" t="e">
        <f>VLOOKUP($B386,мандатка!$B:$I,2,FALSE)</f>
        <v>#N/A</v>
      </c>
      <c r="D386" s="157" t="e">
        <f>VLOOKUP($B386,мандатка!$B:$I,3,FALSE)</f>
        <v>#N/A</v>
      </c>
      <c r="E386" s="158" t="e">
        <f>VLOOKUP($B386,мандатка!$B:$I,5,FALSE)</f>
        <v>#N/A</v>
      </c>
      <c r="F386" s="48" t="e">
        <f>VLOOKUP($B386,мандатка!$B:$I,6,FALSE)</f>
        <v>#N/A</v>
      </c>
      <c r="G386" s="46" t="e">
        <f>VLOOKUP($B386,мандатка!$B:$I,7,FALSE)</f>
        <v>#N/A</v>
      </c>
      <c r="H386" s="47" t="e">
        <f>VLOOKUP($B386,мандатка!$B:$I,8,FALSE)</f>
        <v>#N/A</v>
      </c>
      <c r="I386" s="159"/>
      <c r="J386" s="165"/>
      <c r="K386" s="165"/>
      <c r="L386" s="165"/>
      <c r="M386" s="165"/>
      <c r="N386" s="165"/>
      <c r="O386" s="165"/>
      <c r="P386" s="165"/>
      <c r="Q386" s="165"/>
      <c r="R386" s="165"/>
      <c r="S386" s="308"/>
      <c r="T386" s="308"/>
      <c r="U386" s="308"/>
      <c r="V386" s="409">
        <f t="shared" si="32"/>
        <v>0</v>
      </c>
      <c r="W386" s="160"/>
      <c r="X386" s="451">
        <v>0</v>
      </c>
      <c r="Y386" s="161"/>
      <c r="Z386" s="450">
        <f t="shared" si="33"/>
        <v>0</v>
      </c>
      <c r="AA386" s="162">
        <f t="shared" si="34"/>
        <v>0</v>
      </c>
      <c r="AB386" s="165"/>
      <c r="AC386" s="163" t="str">
        <f t="shared" si="35"/>
        <v>КМСУ</v>
      </c>
      <c r="AE386" s="164" t="e">
        <f t="shared" si="36"/>
        <v>#N/A</v>
      </c>
      <c r="AF386" s="62" t="e">
        <f>VLOOKUP($B386,СтартОсобиста!$B:$M,11,FALSE)</f>
        <v>#N/A</v>
      </c>
    </row>
    <row r="387" spans="1:32" ht="15" hidden="1" customHeight="1" x14ac:dyDescent="0.25">
      <c r="A387" s="156">
        <v>101</v>
      </c>
      <c r="B387" s="48">
        <v>225</v>
      </c>
      <c r="C387" s="46" t="e">
        <f>VLOOKUP($B387,мандатка!$B:$I,2,FALSE)</f>
        <v>#N/A</v>
      </c>
      <c r="D387" s="157" t="e">
        <f>VLOOKUP($B387,мандатка!$B:$I,3,FALSE)</f>
        <v>#N/A</v>
      </c>
      <c r="E387" s="158" t="e">
        <f>VLOOKUP($B387,мандатка!$B:$I,5,FALSE)</f>
        <v>#N/A</v>
      </c>
      <c r="F387" s="48" t="e">
        <f>VLOOKUP($B387,мандатка!$B:$I,6,FALSE)</f>
        <v>#N/A</v>
      </c>
      <c r="G387" s="46" t="e">
        <f>VLOOKUP($B387,мандатка!$B:$I,7,FALSE)</f>
        <v>#N/A</v>
      </c>
      <c r="H387" s="47" t="e">
        <f>VLOOKUP($B387,мандатка!$B:$I,8,FALSE)</f>
        <v>#N/A</v>
      </c>
      <c r="I387" s="159"/>
      <c r="J387" s="165"/>
      <c r="K387" s="165"/>
      <c r="L387" s="165"/>
      <c r="M387" s="165"/>
      <c r="N387" s="165"/>
      <c r="O387" s="165"/>
      <c r="P387" s="165"/>
      <c r="Q387" s="165"/>
      <c r="R387" s="165"/>
      <c r="S387" s="308"/>
      <c r="T387" s="308"/>
      <c r="U387" s="308"/>
      <c r="V387" s="409">
        <f t="shared" si="32"/>
        <v>0</v>
      </c>
      <c r="W387" s="160"/>
      <c r="X387" s="451">
        <v>0</v>
      </c>
      <c r="Y387" s="161"/>
      <c r="Z387" s="450">
        <f t="shared" si="33"/>
        <v>0</v>
      </c>
      <c r="AA387" s="162">
        <f t="shared" si="34"/>
        <v>0</v>
      </c>
      <c r="AB387" s="165"/>
      <c r="AC387" s="163" t="str">
        <f t="shared" si="35"/>
        <v>КМСУ</v>
      </c>
      <c r="AE387" s="164" t="e">
        <f t="shared" si="36"/>
        <v>#N/A</v>
      </c>
      <c r="AF387" s="62" t="e">
        <f>VLOOKUP($B387,СтартОсобиста!$B:$M,11,FALSE)</f>
        <v>#N/A</v>
      </c>
    </row>
    <row r="388" spans="1:32" ht="15" hidden="1" customHeight="1" x14ac:dyDescent="0.25">
      <c r="A388" s="156">
        <v>102</v>
      </c>
      <c r="B388" s="48">
        <v>226</v>
      </c>
      <c r="C388" s="46" t="e">
        <f>VLOOKUP($B388,мандатка!$B:$I,2,FALSE)</f>
        <v>#N/A</v>
      </c>
      <c r="D388" s="157" t="e">
        <f>VLOOKUP($B388,мандатка!$B:$I,3,FALSE)</f>
        <v>#N/A</v>
      </c>
      <c r="E388" s="158" t="e">
        <f>VLOOKUP($B388,мандатка!$B:$I,5,FALSE)</f>
        <v>#N/A</v>
      </c>
      <c r="F388" s="48" t="e">
        <f>VLOOKUP($B388,мандатка!$B:$I,6,FALSE)</f>
        <v>#N/A</v>
      </c>
      <c r="G388" s="46" t="e">
        <f>VLOOKUP($B388,мандатка!$B:$I,7,FALSE)</f>
        <v>#N/A</v>
      </c>
      <c r="H388" s="47" t="e">
        <f>VLOOKUP($B388,мандатка!$B:$I,8,FALSE)</f>
        <v>#N/A</v>
      </c>
      <c r="I388" s="159"/>
      <c r="J388" s="165"/>
      <c r="K388" s="165"/>
      <c r="L388" s="165"/>
      <c r="M388" s="165"/>
      <c r="N388" s="165"/>
      <c r="O388" s="165"/>
      <c r="P388" s="165"/>
      <c r="Q388" s="165"/>
      <c r="R388" s="165"/>
      <c r="S388" s="308"/>
      <c r="T388" s="308"/>
      <c r="U388" s="308"/>
      <c r="V388" s="409">
        <f t="shared" si="32"/>
        <v>0</v>
      </c>
      <c r="W388" s="160"/>
      <c r="X388" s="451">
        <v>0</v>
      </c>
      <c r="Y388" s="161"/>
      <c r="Z388" s="450">
        <f t="shared" si="33"/>
        <v>0</v>
      </c>
      <c r="AA388" s="162">
        <f t="shared" si="34"/>
        <v>0</v>
      </c>
      <c r="AB388" s="165"/>
      <c r="AC388" s="163" t="str">
        <f t="shared" si="35"/>
        <v>КМСУ</v>
      </c>
      <c r="AE388" s="164" t="e">
        <f t="shared" si="36"/>
        <v>#N/A</v>
      </c>
      <c r="AF388" s="62" t="e">
        <f>VLOOKUP($B388,СтартОсобиста!$B:$M,11,FALSE)</f>
        <v>#N/A</v>
      </c>
    </row>
    <row r="389" spans="1:32" ht="15" hidden="1" customHeight="1" x14ac:dyDescent="0.25">
      <c r="A389" s="156">
        <v>103</v>
      </c>
      <c r="B389" s="48">
        <v>227</v>
      </c>
      <c r="C389" s="46" t="e">
        <f>VLOOKUP($B389,мандатка!$B:$I,2,FALSE)</f>
        <v>#N/A</v>
      </c>
      <c r="D389" s="157" t="e">
        <f>VLOOKUP($B389,мандатка!$B:$I,3,FALSE)</f>
        <v>#N/A</v>
      </c>
      <c r="E389" s="158" t="e">
        <f>VLOOKUP($B389,мандатка!$B:$I,5,FALSE)</f>
        <v>#N/A</v>
      </c>
      <c r="F389" s="48" t="e">
        <f>VLOOKUP($B389,мандатка!$B:$I,6,FALSE)</f>
        <v>#N/A</v>
      </c>
      <c r="G389" s="46" t="e">
        <f>VLOOKUP($B389,мандатка!$B:$I,7,FALSE)</f>
        <v>#N/A</v>
      </c>
      <c r="H389" s="47" t="e">
        <f>VLOOKUP($B389,мандатка!$B:$I,8,FALSE)</f>
        <v>#N/A</v>
      </c>
      <c r="I389" s="159"/>
      <c r="J389" s="165"/>
      <c r="K389" s="165"/>
      <c r="L389" s="165"/>
      <c r="M389" s="165"/>
      <c r="N389" s="165"/>
      <c r="O389" s="165"/>
      <c r="P389" s="165"/>
      <c r="Q389" s="165"/>
      <c r="R389" s="165"/>
      <c r="S389" s="308"/>
      <c r="T389" s="308"/>
      <c r="U389" s="308"/>
      <c r="V389" s="409">
        <f t="shared" si="32"/>
        <v>0</v>
      </c>
      <c r="W389" s="160"/>
      <c r="X389" s="451">
        <v>0</v>
      </c>
      <c r="Y389" s="161"/>
      <c r="Z389" s="450">
        <f t="shared" si="33"/>
        <v>0</v>
      </c>
      <c r="AA389" s="162">
        <f t="shared" si="34"/>
        <v>0</v>
      </c>
      <c r="AB389" s="165"/>
      <c r="AC389" s="163" t="str">
        <f t="shared" si="35"/>
        <v>КМСУ</v>
      </c>
      <c r="AE389" s="164" t="e">
        <f t="shared" si="36"/>
        <v>#N/A</v>
      </c>
      <c r="AF389" s="62" t="e">
        <f>VLOOKUP($B389,СтартОсобиста!$B:$M,11,FALSE)</f>
        <v>#N/A</v>
      </c>
    </row>
    <row r="390" spans="1:32" ht="15" hidden="1" customHeight="1" x14ac:dyDescent="0.25">
      <c r="A390" s="156">
        <v>104</v>
      </c>
      <c r="B390" s="48">
        <v>228</v>
      </c>
      <c r="C390" s="46" t="e">
        <f>VLOOKUP($B390,мандатка!$B:$I,2,FALSE)</f>
        <v>#N/A</v>
      </c>
      <c r="D390" s="157" t="e">
        <f>VLOOKUP($B390,мандатка!$B:$I,3,FALSE)</f>
        <v>#N/A</v>
      </c>
      <c r="E390" s="158" t="e">
        <f>VLOOKUP($B390,мандатка!$B:$I,5,FALSE)</f>
        <v>#N/A</v>
      </c>
      <c r="F390" s="48" t="e">
        <f>VLOOKUP($B390,мандатка!$B:$I,6,FALSE)</f>
        <v>#N/A</v>
      </c>
      <c r="G390" s="46" t="e">
        <f>VLOOKUP($B390,мандатка!$B:$I,7,FALSE)</f>
        <v>#N/A</v>
      </c>
      <c r="H390" s="47" t="e">
        <f>VLOOKUP($B390,мандатка!$B:$I,8,FALSE)</f>
        <v>#N/A</v>
      </c>
      <c r="I390" s="159"/>
      <c r="J390" s="165"/>
      <c r="K390" s="165"/>
      <c r="L390" s="165"/>
      <c r="M390" s="165"/>
      <c r="N390" s="165"/>
      <c r="O390" s="165"/>
      <c r="P390" s="165"/>
      <c r="Q390" s="165"/>
      <c r="R390" s="165"/>
      <c r="S390" s="308"/>
      <c r="T390" s="308"/>
      <c r="U390" s="308"/>
      <c r="V390" s="409">
        <f t="shared" si="32"/>
        <v>0</v>
      </c>
      <c r="W390" s="160"/>
      <c r="X390" s="451">
        <v>0</v>
      </c>
      <c r="Y390" s="161"/>
      <c r="Z390" s="450">
        <f t="shared" si="33"/>
        <v>0</v>
      </c>
      <c r="AA390" s="162">
        <f t="shared" si="34"/>
        <v>0</v>
      </c>
      <c r="AB390" s="165"/>
      <c r="AC390" s="163" t="str">
        <f t="shared" si="35"/>
        <v>КМСУ</v>
      </c>
      <c r="AE390" s="164" t="e">
        <f t="shared" si="36"/>
        <v>#N/A</v>
      </c>
      <c r="AF390" s="62" t="e">
        <f>VLOOKUP($B390,СтартОсобиста!$B:$M,11,FALSE)</f>
        <v>#N/A</v>
      </c>
    </row>
    <row r="391" spans="1:32" ht="15" hidden="1" customHeight="1" x14ac:dyDescent="0.25">
      <c r="A391" s="156">
        <v>105</v>
      </c>
      <c r="B391" s="48">
        <v>231</v>
      </c>
      <c r="C391" s="46" t="e">
        <f>VLOOKUP($B391,мандатка!$B:$I,2,FALSE)</f>
        <v>#N/A</v>
      </c>
      <c r="D391" s="157" t="e">
        <f>VLOOKUP($B391,мандатка!$B:$I,3,FALSE)</f>
        <v>#N/A</v>
      </c>
      <c r="E391" s="158" t="e">
        <f>VLOOKUP($B391,мандатка!$B:$I,5,FALSE)</f>
        <v>#N/A</v>
      </c>
      <c r="F391" s="48" t="e">
        <f>VLOOKUP($B391,мандатка!$B:$I,6,FALSE)</f>
        <v>#N/A</v>
      </c>
      <c r="G391" s="46" t="e">
        <f>VLOOKUP($B391,мандатка!$B:$I,7,FALSE)</f>
        <v>#N/A</v>
      </c>
      <c r="H391" s="47" t="e">
        <f>VLOOKUP($B391,мандатка!$B:$I,8,FALSE)</f>
        <v>#N/A</v>
      </c>
      <c r="I391" s="159"/>
      <c r="J391" s="165"/>
      <c r="K391" s="165"/>
      <c r="L391" s="165"/>
      <c r="M391" s="165"/>
      <c r="N391" s="165"/>
      <c r="O391" s="165"/>
      <c r="P391" s="165"/>
      <c r="Q391" s="165"/>
      <c r="R391" s="165"/>
      <c r="S391" s="308"/>
      <c r="T391" s="308"/>
      <c r="U391" s="308"/>
      <c r="V391" s="409">
        <f t="shared" si="32"/>
        <v>0</v>
      </c>
      <c r="W391" s="160"/>
      <c r="X391" s="451">
        <v>0</v>
      </c>
      <c r="Y391" s="161"/>
      <c r="Z391" s="450">
        <f t="shared" si="33"/>
        <v>0</v>
      </c>
      <c r="AA391" s="162">
        <f t="shared" si="34"/>
        <v>0</v>
      </c>
      <c r="AB391" s="165"/>
      <c r="AC391" s="163" t="str">
        <f t="shared" si="35"/>
        <v>КМСУ</v>
      </c>
      <c r="AE391" s="164" t="e">
        <f t="shared" si="36"/>
        <v>#N/A</v>
      </c>
      <c r="AF391" s="62" t="e">
        <f>VLOOKUP($B391,СтартОсобиста!$B:$M,11,FALSE)</f>
        <v>#N/A</v>
      </c>
    </row>
    <row r="392" spans="1:32" ht="15" hidden="1" customHeight="1" x14ac:dyDescent="0.25">
      <c r="A392" s="156">
        <v>106</v>
      </c>
      <c r="B392" s="48">
        <v>232</v>
      </c>
      <c r="C392" s="46" t="e">
        <f>VLOOKUP($B392,мандатка!$B:$I,2,FALSE)</f>
        <v>#N/A</v>
      </c>
      <c r="D392" s="157" t="e">
        <f>VLOOKUP($B392,мандатка!$B:$I,3,FALSE)</f>
        <v>#N/A</v>
      </c>
      <c r="E392" s="158" t="e">
        <f>VLOOKUP($B392,мандатка!$B:$I,5,FALSE)</f>
        <v>#N/A</v>
      </c>
      <c r="F392" s="48" t="e">
        <f>VLOOKUP($B392,мандатка!$B:$I,6,FALSE)</f>
        <v>#N/A</v>
      </c>
      <c r="G392" s="46" t="e">
        <f>VLOOKUP($B392,мандатка!$B:$I,7,FALSE)</f>
        <v>#N/A</v>
      </c>
      <c r="H392" s="47" t="e">
        <f>VLOOKUP($B392,мандатка!$B:$I,8,FALSE)</f>
        <v>#N/A</v>
      </c>
      <c r="I392" s="159"/>
      <c r="J392" s="165"/>
      <c r="K392" s="165"/>
      <c r="L392" s="165"/>
      <c r="M392" s="165"/>
      <c r="N392" s="165"/>
      <c r="O392" s="165"/>
      <c r="P392" s="165"/>
      <c r="Q392" s="165"/>
      <c r="R392" s="165"/>
      <c r="S392" s="308"/>
      <c r="T392" s="308"/>
      <c r="U392" s="308"/>
      <c r="V392" s="409">
        <f t="shared" si="32"/>
        <v>0</v>
      </c>
      <c r="W392" s="160"/>
      <c r="X392" s="451">
        <v>0</v>
      </c>
      <c r="Y392" s="161"/>
      <c r="Z392" s="450">
        <f t="shared" si="33"/>
        <v>0</v>
      </c>
      <c r="AA392" s="162">
        <f t="shared" si="34"/>
        <v>0</v>
      </c>
      <c r="AB392" s="165"/>
      <c r="AC392" s="163" t="str">
        <f t="shared" si="35"/>
        <v>КМСУ</v>
      </c>
      <c r="AE392" s="164" t="e">
        <f t="shared" si="36"/>
        <v>#N/A</v>
      </c>
      <c r="AF392" s="62" t="e">
        <f>VLOOKUP($B392,СтартОсобиста!$B:$M,11,FALSE)</f>
        <v>#N/A</v>
      </c>
    </row>
    <row r="393" spans="1:32" ht="15" hidden="1" customHeight="1" x14ac:dyDescent="0.25">
      <c r="A393" s="156">
        <v>107</v>
      </c>
      <c r="B393" s="48">
        <v>233</v>
      </c>
      <c r="C393" s="46" t="e">
        <f>VLOOKUP($B393,мандатка!$B:$I,2,FALSE)</f>
        <v>#N/A</v>
      </c>
      <c r="D393" s="157" t="e">
        <f>VLOOKUP($B393,мандатка!$B:$I,3,FALSE)</f>
        <v>#N/A</v>
      </c>
      <c r="E393" s="158" t="e">
        <f>VLOOKUP($B393,мандатка!$B:$I,5,FALSE)</f>
        <v>#N/A</v>
      </c>
      <c r="F393" s="48" t="e">
        <f>VLOOKUP($B393,мандатка!$B:$I,6,FALSE)</f>
        <v>#N/A</v>
      </c>
      <c r="G393" s="46" t="e">
        <f>VLOOKUP($B393,мандатка!$B:$I,7,FALSE)</f>
        <v>#N/A</v>
      </c>
      <c r="H393" s="47" t="e">
        <f>VLOOKUP($B393,мандатка!$B:$I,8,FALSE)</f>
        <v>#N/A</v>
      </c>
      <c r="I393" s="159"/>
      <c r="J393" s="165"/>
      <c r="K393" s="165"/>
      <c r="L393" s="165"/>
      <c r="M393" s="165"/>
      <c r="N393" s="165"/>
      <c r="O393" s="165"/>
      <c r="P393" s="165"/>
      <c r="Q393" s="165"/>
      <c r="R393" s="165"/>
      <c r="S393" s="308"/>
      <c r="T393" s="308"/>
      <c r="U393" s="308"/>
      <c r="V393" s="409">
        <f t="shared" si="32"/>
        <v>0</v>
      </c>
      <c r="W393" s="160"/>
      <c r="X393" s="451">
        <v>0</v>
      </c>
      <c r="Y393" s="161"/>
      <c r="Z393" s="450">
        <f t="shared" si="33"/>
        <v>0</v>
      </c>
      <c r="AA393" s="162">
        <f t="shared" si="34"/>
        <v>0</v>
      </c>
      <c r="AB393" s="165"/>
      <c r="AC393" s="163" t="str">
        <f t="shared" si="35"/>
        <v>КМСУ</v>
      </c>
      <c r="AE393" s="164" t="e">
        <f t="shared" si="36"/>
        <v>#N/A</v>
      </c>
      <c r="AF393" s="62" t="e">
        <f>VLOOKUP($B393,СтартОсобиста!$B:$M,11,FALSE)</f>
        <v>#N/A</v>
      </c>
    </row>
    <row r="394" spans="1:32" ht="15" hidden="1" customHeight="1" x14ac:dyDescent="0.25">
      <c r="A394" s="156">
        <v>108</v>
      </c>
      <c r="B394" s="48">
        <v>234</v>
      </c>
      <c r="C394" s="46" t="e">
        <f>VLOOKUP($B394,мандатка!$B:$I,2,FALSE)</f>
        <v>#N/A</v>
      </c>
      <c r="D394" s="157" t="e">
        <f>VLOOKUP($B394,мандатка!$B:$I,3,FALSE)</f>
        <v>#N/A</v>
      </c>
      <c r="E394" s="158" t="e">
        <f>VLOOKUP($B394,мандатка!$B:$I,5,FALSE)</f>
        <v>#N/A</v>
      </c>
      <c r="F394" s="48" t="e">
        <f>VLOOKUP($B394,мандатка!$B:$I,6,FALSE)</f>
        <v>#N/A</v>
      </c>
      <c r="G394" s="46" t="e">
        <f>VLOOKUP($B394,мандатка!$B:$I,7,FALSE)</f>
        <v>#N/A</v>
      </c>
      <c r="H394" s="47" t="e">
        <f>VLOOKUP($B394,мандатка!$B:$I,8,FALSE)</f>
        <v>#N/A</v>
      </c>
      <c r="I394" s="159"/>
      <c r="J394" s="165"/>
      <c r="K394" s="165"/>
      <c r="L394" s="165"/>
      <c r="M394" s="165"/>
      <c r="N394" s="165"/>
      <c r="O394" s="165"/>
      <c r="P394" s="165"/>
      <c r="Q394" s="165"/>
      <c r="R394" s="165"/>
      <c r="S394" s="308"/>
      <c r="T394" s="308"/>
      <c r="U394" s="308"/>
      <c r="V394" s="409">
        <f t="shared" si="32"/>
        <v>0</v>
      </c>
      <c r="W394" s="160"/>
      <c r="X394" s="451">
        <v>0</v>
      </c>
      <c r="Y394" s="161"/>
      <c r="Z394" s="450">
        <f t="shared" si="33"/>
        <v>0</v>
      </c>
      <c r="AA394" s="162">
        <f t="shared" si="34"/>
        <v>0</v>
      </c>
      <c r="AB394" s="165"/>
      <c r="AC394" s="163" t="str">
        <f t="shared" si="35"/>
        <v>КМСУ</v>
      </c>
      <c r="AE394" s="164" t="e">
        <f t="shared" si="36"/>
        <v>#N/A</v>
      </c>
      <c r="AF394" s="62" t="e">
        <f>VLOOKUP($B394,СтартОсобиста!$B:$M,11,FALSE)</f>
        <v>#N/A</v>
      </c>
    </row>
    <row r="395" spans="1:32" ht="15" hidden="1" customHeight="1" x14ac:dyDescent="0.25">
      <c r="A395" s="156">
        <v>109</v>
      </c>
      <c r="B395" s="48">
        <v>235</v>
      </c>
      <c r="C395" s="46" t="e">
        <f>VLOOKUP($B395,мандатка!$B:$I,2,FALSE)</f>
        <v>#N/A</v>
      </c>
      <c r="D395" s="157" t="e">
        <f>VLOOKUP($B395,мандатка!$B:$I,3,FALSE)</f>
        <v>#N/A</v>
      </c>
      <c r="E395" s="158" t="e">
        <f>VLOOKUP($B395,мандатка!$B:$I,5,FALSE)</f>
        <v>#N/A</v>
      </c>
      <c r="F395" s="48" t="e">
        <f>VLOOKUP($B395,мандатка!$B:$I,6,FALSE)</f>
        <v>#N/A</v>
      </c>
      <c r="G395" s="46" t="e">
        <f>VLOOKUP($B395,мандатка!$B:$I,7,FALSE)</f>
        <v>#N/A</v>
      </c>
      <c r="H395" s="47" t="e">
        <f>VLOOKUP($B395,мандатка!$B:$I,8,FALSE)</f>
        <v>#N/A</v>
      </c>
      <c r="I395" s="159"/>
      <c r="J395" s="165"/>
      <c r="K395" s="165"/>
      <c r="L395" s="165"/>
      <c r="M395" s="165"/>
      <c r="N395" s="165"/>
      <c r="O395" s="165"/>
      <c r="P395" s="165"/>
      <c r="Q395" s="165"/>
      <c r="R395" s="165"/>
      <c r="S395" s="308"/>
      <c r="T395" s="308"/>
      <c r="U395" s="308"/>
      <c r="V395" s="409">
        <f t="shared" si="32"/>
        <v>0</v>
      </c>
      <c r="W395" s="160"/>
      <c r="X395" s="451">
        <v>0</v>
      </c>
      <c r="Y395" s="161"/>
      <c r="Z395" s="450">
        <f t="shared" si="33"/>
        <v>0</v>
      </c>
      <c r="AA395" s="162">
        <f t="shared" si="34"/>
        <v>0</v>
      </c>
      <c r="AB395" s="165"/>
      <c r="AC395" s="163" t="str">
        <f t="shared" si="35"/>
        <v>КМСУ</v>
      </c>
      <c r="AE395" s="164" t="e">
        <f t="shared" si="36"/>
        <v>#N/A</v>
      </c>
      <c r="AF395" s="62" t="e">
        <f>VLOOKUP($B395,СтартОсобиста!$B:$M,11,FALSE)</f>
        <v>#N/A</v>
      </c>
    </row>
    <row r="396" spans="1:32" ht="15" hidden="1" customHeight="1" x14ac:dyDescent="0.25">
      <c r="A396" s="156">
        <v>110</v>
      </c>
      <c r="B396" s="48">
        <v>236</v>
      </c>
      <c r="C396" s="46" t="e">
        <f>VLOOKUP($B396,мандатка!$B:$I,2,FALSE)</f>
        <v>#N/A</v>
      </c>
      <c r="D396" s="157" t="e">
        <f>VLOOKUP($B396,мандатка!$B:$I,3,FALSE)</f>
        <v>#N/A</v>
      </c>
      <c r="E396" s="158" t="e">
        <f>VLOOKUP($B396,мандатка!$B:$I,5,FALSE)</f>
        <v>#N/A</v>
      </c>
      <c r="F396" s="48" t="e">
        <f>VLOOKUP($B396,мандатка!$B:$I,6,FALSE)</f>
        <v>#N/A</v>
      </c>
      <c r="G396" s="46" t="e">
        <f>VLOOKUP($B396,мандатка!$B:$I,7,FALSE)</f>
        <v>#N/A</v>
      </c>
      <c r="H396" s="47" t="e">
        <f>VLOOKUP($B396,мандатка!$B:$I,8,FALSE)</f>
        <v>#N/A</v>
      </c>
      <c r="I396" s="159"/>
      <c r="J396" s="165"/>
      <c r="K396" s="165"/>
      <c r="L396" s="165"/>
      <c r="M396" s="165"/>
      <c r="N396" s="165"/>
      <c r="O396" s="165"/>
      <c r="P396" s="165"/>
      <c r="Q396" s="165"/>
      <c r="R396" s="165"/>
      <c r="S396" s="308"/>
      <c r="T396" s="308"/>
      <c r="U396" s="308"/>
      <c r="V396" s="409">
        <f t="shared" si="32"/>
        <v>0</v>
      </c>
      <c r="W396" s="160"/>
      <c r="X396" s="451">
        <v>0</v>
      </c>
      <c r="Y396" s="161"/>
      <c r="Z396" s="450">
        <f t="shared" si="33"/>
        <v>0</v>
      </c>
      <c r="AA396" s="162">
        <f t="shared" si="34"/>
        <v>0</v>
      </c>
      <c r="AB396" s="165"/>
      <c r="AC396" s="163" t="str">
        <f t="shared" si="35"/>
        <v>КМСУ</v>
      </c>
      <c r="AE396" s="164" t="e">
        <f t="shared" si="36"/>
        <v>#N/A</v>
      </c>
      <c r="AF396" s="62" t="e">
        <f>VLOOKUP($B396,СтартОсобиста!$B:$M,11,FALSE)</f>
        <v>#N/A</v>
      </c>
    </row>
    <row r="397" spans="1:32" ht="15" hidden="1" customHeight="1" x14ac:dyDescent="0.25">
      <c r="A397" s="156">
        <v>111</v>
      </c>
      <c r="B397" s="48">
        <v>237</v>
      </c>
      <c r="C397" s="46" t="e">
        <f>VLOOKUP($B397,мандатка!$B:$I,2,FALSE)</f>
        <v>#N/A</v>
      </c>
      <c r="D397" s="157" t="e">
        <f>VLOOKUP($B397,мандатка!$B:$I,3,FALSE)</f>
        <v>#N/A</v>
      </c>
      <c r="E397" s="158" t="e">
        <f>VLOOKUP($B397,мандатка!$B:$I,5,FALSE)</f>
        <v>#N/A</v>
      </c>
      <c r="F397" s="48" t="e">
        <f>VLOOKUP($B397,мандатка!$B:$I,6,FALSE)</f>
        <v>#N/A</v>
      </c>
      <c r="G397" s="46" t="e">
        <f>VLOOKUP($B397,мандатка!$B:$I,7,FALSE)</f>
        <v>#N/A</v>
      </c>
      <c r="H397" s="47" t="e">
        <f>VLOOKUP($B397,мандатка!$B:$I,8,FALSE)</f>
        <v>#N/A</v>
      </c>
      <c r="I397" s="159"/>
      <c r="J397" s="165"/>
      <c r="K397" s="165"/>
      <c r="L397" s="165"/>
      <c r="M397" s="165"/>
      <c r="N397" s="165"/>
      <c r="O397" s="165"/>
      <c r="P397" s="165"/>
      <c r="Q397" s="165"/>
      <c r="R397" s="165"/>
      <c r="S397" s="308"/>
      <c r="T397" s="308"/>
      <c r="U397" s="308"/>
      <c r="V397" s="409">
        <f t="shared" si="32"/>
        <v>0</v>
      </c>
      <c r="W397" s="160"/>
      <c r="X397" s="451">
        <v>0</v>
      </c>
      <c r="Y397" s="161"/>
      <c r="Z397" s="450">
        <f t="shared" si="33"/>
        <v>0</v>
      </c>
      <c r="AA397" s="162">
        <f t="shared" si="34"/>
        <v>0</v>
      </c>
      <c r="AB397" s="165"/>
      <c r="AC397" s="163" t="str">
        <f t="shared" si="35"/>
        <v>КМСУ</v>
      </c>
      <c r="AE397" s="164" t="e">
        <f t="shared" si="36"/>
        <v>#N/A</v>
      </c>
      <c r="AF397" s="62" t="e">
        <f>VLOOKUP($B397,СтартОсобиста!$B:$M,11,FALSE)</f>
        <v>#N/A</v>
      </c>
    </row>
    <row r="398" spans="1:32" ht="15" hidden="1" customHeight="1" x14ac:dyDescent="0.25">
      <c r="A398" s="156">
        <v>112</v>
      </c>
      <c r="B398" s="48">
        <v>238</v>
      </c>
      <c r="C398" s="46" t="e">
        <f>VLOOKUP($B398,мандатка!$B:$I,2,FALSE)</f>
        <v>#N/A</v>
      </c>
      <c r="D398" s="157" t="e">
        <f>VLOOKUP($B398,мандатка!$B:$I,3,FALSE)</f>
        <v>#N/A</v>
      </c>
      <c r="E398" s="158" t="e">
        <f>VLOOKUP($B398,мандатка!$B:$I,5,FALSE)</f>
        <v>#N/A</v>
      </c>
      <c r="F398" s="48" t="e">
        <f>VLOOKUP($B398,мандатка!$B:$I,6,FALSE)</f>
        <v>#N/A</v>
      </c>
      <c r="G398" s="46" t="e">
        <f>VLOOKUP($B398,мандатка!$B:$I,7,FALSE)</f>
        <v>#N/A</v>
      </c>
      <c r="H398" s="47" t="e">
        <f>VLOOKUP($B398,мандатка!$B:$I,8,FALSE)</f>
        <v>#N/A</v>
      </c>
      <c r="I398" s="159"/>
      <c r="J398" s="165"/>
      <c r="K398" s="165"/>
      <c r="L398" s="165"/>
      <c r="M398" s="165"/>
      <c r="N398" s="165"/>
      <c r="O398" s="165"/>
      <c r="P398" s="165"/>
      <c r="Q398" s="165"/>
      <c r="R398" s="165"/>
      <c r="S398" s="308"/>
      <c r="T398" s="308"/>
      <c r="U398" s="308"/>
      <c r="V398" s="409">
        <f t="shared" si="32"/>
        <v>0</v>
      </c>
      <c r="W398" s="160"/>
      <c r="X398" s="451">
        <v>0</v>
      </c>
      <c r="Y398" s="161"/>
      <c r="Z398" s="450">
        <f t="shared" si="33"/>
        <v>0</v>
      </c>
      <c r="AA398" s="162">
        <f t="shared" si="34"/>
        <v>0</v>
      </c>
      <c r="AB398" s="165"/>
      <c r="AC398" s="163" t="str">
        <f t="shared" si="35"/>
        <v>КМСУ</v>
      </c>
      <c r="AE398" s="164" t="e">
        <f t="shared" si="36"/>
        <v>#N/A</v>
      </c>
      <c r="AF398" s="62" t="e">
        <f>VLOOKUP($B398,СтартОсобиста!$B:$M,11,FALSE)</f>
        <v>#N/A</v>
      </c>
    </row>
    <row r="399" spans="1:32" ht="15" hidden="1" customHeight="1" x14ac:dyDescent="0.25">
      <c r="A399" s="156">
        <v>113</v>
      </c>
      <c r="B399" s="48">
        <v>241</v>
      </c>
      <c r="C399" s="46" t="e">
        <f>VLOOKUP($B399,мандатка!$B:$I,2,FALSE)</f>
        <v>#N/A</v>
      </c>
      <c r="D399" s="157" t="e">
        <f>VLOOKUP($B399,мандатка!$B:$I,3,FALSE)</f>
        <v>#N/A</v>
      </c>
      <c r="E399" s="158" t="e">
        <f>VLOOKUP($B399,мандатка!$B:$I,5,FALSE)</f>
        <v>#N/A</v>
      </c>
      <c r="F399" s="48" t="e">
        <f>VLOOKUP($B399,мандатка!$B:$I,6,FALSE)</f>
        <v>#N/A</v>
      </c>
      <c r="G399" s="46" t="e">
        <f>VLOOKUP($B399,мандатка!$B:$I,7,FALSE)</f>
        <v>#N/A</v>
      </c>
      <c r="H399" s="47" t="e">
        <f>VLOOKUP($B399,мандатка!$B:$I,8,FALSE)</f>
        <v>#N/A</v>
      </c>
      <c r="I399" s="159"/>
      <c r="J399" s="165"/>
      <c r="K399" s="165"/>
      <c r="L399" s="165"/>
      <c r="M399" s="165"/>
      <c r="N399" s="165"/>
      <c r="O399" s="165"/>
      <c r="P399" s="165"/>
      <c r="Q399" s="165"/>
      <c r="R399" s="165"/>
      <c r="S399" s="308"/>
      <c r="T399" s="308"/>
      <c r="U399" s="308"/>
      <c r="V399" s="409">
        <f t="shared" si="32"/>
        <v>0</v>
      </c>
      <c r="W399" s="160"/>
      <c r="X399" s="451">
        <v>0</v>
      </c>
      <c r="Y399" s="161"/>
      <c r="Z399" s="450">
        <f t="shared" si="33"/>
        <v>0</v>
      </c>
      <c r="AA399" s="162">
        <f t="shared" si="34"/>
        <v>0</v>
      </c>
      <c r="AB399" s="165"/>
      <c r="AC399" s="163" t="str">
        <f t="shared" si="35"/>
        <v>КМСУ</v>
      </c>
      <c r="AE399" s="164" t="e">
        <f t="shared" si="36"/>
        <v>#N/A</v>
      </c>
      <c r="AF399" s="62" t="e">
        <f>VLOOKUP($B399,СтартОсобиста!$B:$M,11,FALSE)</f>
        <v>#N/A</v>
      </c>
    </row>
    <row r="400" spans="1:32" ht="15" hidden="1" customHeight="1" x14ac:dyDescent="0.25">
      <c r="A400" s="156">
        <v>114</v>
      </c>
      <c r="B400" s="48">
        <v>242</v>
      </c>
      <c r="C400" s="46" t="e">
        <f>VLOOKUP($B400,мандатка!$B:$I,2,FALSE)</f>
        <v>#N/A</v>
      </c>
      <c r="D400" s="157" t="e">
        <f>VLOOKUP($B400,мандатка!$B:$I,3,FALSE)</f>
        <v>#N/A</v>
      </c>
      <c r="E400" s="158" t="e">
        <f>VLOOKUP($B400,мандатка!$B:$I,5,FALSE)</f>
        <v>#N/A</v>
      </c>
      <c r="F400" s="48" t="e">
        <f>VLOOKUP($B400,мандатка!$B:$I,6,FALSE)</f>
        <v>#N/A</v>
      </c>
      <c r="G400" s="46" t="e">
        <f>VLOOKUP($B400,мандатка!$B:$I,7,FALSE)</f>
        <v>#N/A</v>
      </c>
      <c r="H400" s="47" t="e">
        <f>VLOOKUP($B400,мандатка!$B:$I,8,FALSE)</f>
        <v>#N/A</v>
      </c>
      <c r="I400" s="159"/>
      <c r="J400" s="165"/>
      <c r="K400" s="165"/>
      <c r="L400" s="165"/>
      <c r="M400" s="165"/>
      <c r="N400" s="165"/>
      <c r="O400" s="165"/>
      <c r="P400" s="165"/>
      <c r="Q400" s="165"/>
      <c r="R400" s="165"/>
      <c r="S400" s="308"/>
      <c r="T400" s="308"/>
      <c r="U400" s="308"/>
      <c r="V400" s="409">
        <f t="shared" si="32"/>
        <v>0</v>
      </c>
      <c r="W400" s="160"/>
      <c r="X400" s="451">
        <v>0</v>
      </c>
      <c r="Y400" s="161"/>
      <c r="Z400" s="450">
        <f t="shared" si="33"/>
        <v>0</v>
      </c>
      <c r="AA400" s="162">
        <f t="shared" si="34"/>
        <v>0</v>
      </c>
      <c r="AB400" s="165"/>
      <c r="AC400" s="163" t="str">
        <f t="shared" si="35"/>
        <v>КМСУ</v>
      </c>
      <c r="AE400" s="164" t="e">
        <f t="shared" si="36"/>
        <v>#N/A</v>
      </c>
      <c r="AF400" s="62" t="e">
        <f>VLOOKUP($B400,СтартОсобиста!$B:$M,11,FALSE)</f>
        <v>#N/A</v>
      </c>
    </row>
    <row r="401" spans="1:32" ht="15" hidden="1" customHeight="1" x14ac:dyDescent="0.25">
      <c r="A401" s="156">
        <v>115</v>
      </c>
      <c r="B401" s="48">
        <v>243</v>
      </c>
      <c r="C401" s="46" t="e">
        <f>VLOOKUP($B401,мандатка!$B:$I,2,FALSE)</f>
        <v>#N/A</v>
      </c>
      <c r="D401" s="157" t="e">
        <f>VLOOKUP($B401,мандатка!$B:$I,3,FALSE)</f>
        <v>#N/A</v>
      </c>
      <c r="E401" s="158" t="e">
        <f>VLOOKUP($B401,мандатка!$B:$I,5,FALSE)</f>
        <v>#N/A</v>
      </c>
      <c r="F401" s="48" t="e">
        <f>VLOOKUP($B401,мандатка!$B:$I,6,FALSE)</f>
        <v>#N/A</v>
      </c>
      <c r="G401" s="46" t="e">
        <f>VLOOKUP($B401,мандатка!$B:$I,7,FALSE)</f>
        <v>#N/A</v>
      </c>
      <c r="H401" s="47" t="e">
        <f>VLOOKUP($B401,мандатка!$B:$I,8,FALSE)</f>
        <v>#N/A</v>
      </c>
      <c r="I401" s="159"/>
      <c r="J401" s="165"/>
      <c r="K401" s="165"/>
      <c r="L401" s="165"/>
      <c r="M401" s="165"/>
      <c r="N401" s="165"/>
      <c r="O401" s="165"/>
      <c r="P401" s="165"/>
      <c r="Q401" s="165"/>
      <c r="R401" s="165"/>
      <c r="S401" s="308"/>
      <c r="T401" s="308"/>
      <c r="U401" s="308"/>
      <c r="V401" s="409">
        <f t="shared" si="32"/>
        <v>0</v>
      </c>
      <c r="W401" s="160"/>
      <c r="X401" s="451">
        <v>0</v>
      </c>
      <c r="Y401" s="161"/>
      <c r="Z401" s="450">
        <f t="shared" si="33"/>
        <v>0</v>
      </c>
      <c r="AA401" s="162">
        <f t="shared" si="34"/>
        <v>0</v>
      </c>
      <c r="AB401" s="165"/>
      <c r="AC401" s="163" t="str">
        <f t="shared" si="35"/>
        <v>КМСУ</v>
      </c>
      <c r="AE401" s="164" t="e">
        <f t="shared" si="36"/>
        <v>#N/A</v>
      </c>
      <c r="AF401" s="62" t="e">
        <f>VLOOKUP($B401,СтартОсобиста!$B:$M,11,FALSE)</f>
        <v>#N/A</v>
      </c>
    </row>
    <row r="402" spans="1:32" ht="15" hidden="1" customHeight="1" x14ac:dyDescent="0.25">
      <c r="A402" s="156">
        <v>116</v>
      </c>
      <c r="B402" s="48">
        <v>244</v>
      </c>
      <c r="C402" s="46" t="e">
        <f>VLOOKUP($B402,мандатка!$B:$I,2,FALSE)</f>
        <v>#N/A</v>
      </c>
      <c r="D402" s="157" t="e">
        <f>VLOOKUP($B402,мандатка!$B:$I,3,FALSE)</f>
        <v>#N/A</v>
      </c>
      <c r="E402" s="158" t="e">
        <f>VLOOKUP($B402,мандатка!$B:$I,5,FALSE)</f>
        <v>#N/A</v>
      </c>
      <c r="F402" s="48" t="e">
        <f>VLOOKUP($B402,мандатка!$B:$I,6,FALSE)</f>
        <v>#N/A</v>
      </c>
      <c r="G402" s="46" t="e">
        <f>VLOOKUP($B402,мандатка!$B:$I,7,FALSE)</f>
        <v>#N/A</v>
      </c>
      <c r="H402" s="47" t="e">
        <f>VLOOKUP($B402,мандатка!$B:$I,8,FALSE)</f>
        <v>#N/A</v>
      </c>
      <c r="I402" s="159"/>
      <c r="J402" s="165"/>
      <c r="K402" s="165"/>
      <c r="L402" s="165"/>
      <c r="M402" s="165"/>
      <c r="N402" s="165"/>
      <c r="O402" s="165"/>
      <c r="P402" s="165"/>
      <c r="Q402" s="165"/>
      <c r="R402" s="165"/>
      <c r="S402" s="308"/>
      <c r="T402" s="308"/>
      <c r="U402" s="308"/>
      <c r="V402" s="409">
        <f t="shared" si="32"/>
        <v>0</v>
      </c>
      <c r="W402" s="160"/>
      <c r="X402" s="451">
        <v>0</v>
      </c>
      <c r="Y402" s="161"/>
      <c r="Z402" s="450">
        <f t="shared" si="33"/>
        <v>0</v>
      </c>
      <c r="AA402" s="162">
        <f t="shared" si="34"/>
        <v>0</v>
      </c>
      <c r="AB402" s="165"/>
      <c r="AC402" s="163" t="str">
        <f t="shared" si="35"/>
        <v>КМСУ</v>
      </c>
      <c r="AE402" s="164" t="e">
        <f t="shared" si="36"/>
        <v>#N/A</v>
      </c>
      <c r="AF402" s="62" t="e">
        <f>VLOOKUP($B402,СтартОсобиста!$B:$M,11,FALSE)</f>
        <v>#N/A</v>
      </c>
    </row>
    <row r="403" spans="1:32" ht="15" hidden="1" customHeight="1" x14ac:dyDescent="0.25">
      <c r="A403" s="156">
        <v>117</v>
      </c>
      <c r="B403" s="48">
        <v>245</v>
      </c>
      <c r="C403" s="46" t="e">
        <f>VLOOKUP($B403,мандатка!$B:$I,2,FALSE)</f>
        <v>#N/A</v>
      </c>
      <c r="D403" s="157" t="e">
        <f>VLOOKUP($B403,мандатка!$B:$I,3,FALSE)</f>
        <v>#N/A</v>
      </c>
      <c r="E403" s="158" t="e">
        <f>VLOOKUP($B403,мандатка!$B:$I,5,FALSE)</f>
        <v>#N/A</v>
      </c>
      <c r="F403" s="48" t="e">
        <f>VLOOKUP($B403,мандатка!$B:$I,6,FALSE)</f>
        <v>#N/A</v>
      </c>
      <c r="G403" s="46" t="e">
        <f>VLOOKUP($B403,мандатка!$B:$I,7,FALSE)</f>
        <v>#N/A</v>
      </c>
      <c r="H403" s="47" t="e">
        <f>VLOOKUP($B403,мандатка!$B:$I,8,FALSE)</f>
        <v>#N/A</v>
      </c>
      <c r="I403" s="159"/>
      <c r="J403" s="165"/>
      <c r="K403" s="165"/>
      <c r="L403" s="165"/>
      <c r="M403" s="165"/>
      <c r="N403" s="165"/>
      <c r="O403" s="165"/>
      <c r="P403" s="165"/>
      <c r="Q403" s="165"/>
      <c r="R403" s="165"/>
      <c r="S403" s="308"/>
      <c r="T403" s="308"/>
      <c r="U403" s="308"/>
      <c r="V403" s="409">
        <f t="shared" si="32"/>
        <v>0</v>
      </c>
      <c r="W403" s="160"/>
      <c r="X403" s="451">
        <v>0</v>
      </c>
      <c r="Y403" s="161"/>
      <c r="Z403" s="450">
        <f t="shared" si="33"/>
        <v>0</v>
      </c>
      <c r="AA403" s="162">
        <f t="shared" si="34"/>
        <v>0</v>
      </c>
      <c r="AB403" s="165"/>
      <c r="AC403" s="163" t="str">
        <f t="shared" si="35"/>
        <v>КМСУ</v>
      </c>
      <c r="AE403" s="164" t="e">
        <f t="shared" si="36"/>
        <v>#N/A</v>
      </c>
      <c r="AF403" s="62" t="e">
        <f>VLOOKUP($B403,СтартОсобиста!$B:$M,11,FALSE)</f>
        <v>#N/A</v>
      </c>
    </row>
    <row r="404" spans="1:32" ht="15" hidden="1" customHeight="1" x14ac:dyDescent="0.25">
      <c r="A404" s="156">
        <v>118</v>
      </c>
      <c r="B404" s="48">
        <v>246</v>
      </c>
      <c r="C404" s="46" t="e">
        <f>VLOOKUP($B404,мандатка!$B:$I,2,FALSE)</f>
        <v>#N/A</v>
      </c>
      <c r="D404" s="157" t="e">
        <f>VLOOKUP($B404,мандатка!$B:$I,3,FALSE)</f>
        <v>#N/A</v>
      </c>
      <c r="E404" s="158" t="e">
        <f>VLOOKUP($B404,мандатка!$B:$I,5,FALSE)</f>
        <v>#N/A</v>
      </c>
      <c r="F404" s="48" t="e">
        <f>VLOOKUP($B404,мандатка!$B:$I,6,FALSE)</f>
        <v>#N/A</v>
      </c>
      <c r="G404" s="46" t="e">
        <f>VLOOKUP($B404,мандатка!$B:$I,7,FALSE)</f>
        <v>#N/A</v>
      </c>
      <c r="H404" s="47" t="e">
        <f>VLOOKUP($B404,мандатка!$B:$I,8,FALSE)</f>
        <v>#N/A</v>
      </c>
      <c r="I404" s="159"/>
      <c r="J404" s="165"/>
      <c r="K404" s="165"/>
      <c r="L404" s="165"/>
      <c r="M404" s="165"/>
      <c r="N404" s="165"/>
      <c r="O404" s="165"/>
      <c r="P404" s="165"/>
      <c r="Q404" s="165"/>
      <c r="R404" s="165"/>
      <c r="S404" s="308"/>
      <c r="T404" s="308"/>
      <c r="U404" s="308"/>
      <c r="V404" s="409">
        <f t="shared" si="32"/>
        <v>0</v>
      </c>
      <c r="W404" s="160"/>
      <c r="X404" s="451">
        <v>0</v>
      </c>
      <c r="Y404" s="161"/>
      <c r="Z404" s="450">
        <f t="shared" si="33"/>
        <v>0</v>
      </c>
      <c r="AA404" s="162">
        <f t="shared" si="34"/>
        <v>0</v>
      </c>
      <c r="AB404" s="165"/>
      <c r="AC404" s="163" t="str">
        <f t="shared" si="35"/>
        <v>КМСУ</v>
      </c>
      <c r="AE404" s="164" t="e">
        <f t="shared" si="36"/>
        <v>#N/A</v>
      </c>
      <c r="AF404" s="62" t="e">
        <f>VLOOKUP($B404,СтартОсобиста!$B:$M,11,FALSE)</f>
        <v>#N/A</v>
      </c>
    </row>
    <row r="405" spans="1:32" ht="15" hidden="1" customHeight="1" x14ac:dyDescent="0.25">
      <c r="A405" s="156">
        <v>119</v>
      </c>
      <c r="B405" s="48">
        <v>247</v>
      </c>
      <c r="C405" s="46" t="e">
        <f>VLOOKUP($B405,мандатка!$B:$I,2,FALSE)</f>
        <v>#N/A</v>
      </c>
      <c r="D405" s="157" t="e">
        <f>VLOOKUP($B405,мандатка!$B:$I,3,FALSE)</f>
        <v>#N/A</v>
      </c>
      <c r="E405" s="158" t="e">
        <f>VLOOKUP($B405,мандатка!$B:$I,5,FALSE)</f>
        <v>#N/A</v>
      </c>
      <c r="F405" s="48" t="e">
        <f>VLOOKUP($B405,мандатка!$B:$I,6,FALSE)</f>
        <v>#N/A</v>
      </c>
      <c r="G405" s="46" t="e">
        <f>VLOOKUP($B405,мандатка!$B:$I,7,FALSE)</f>
        <v>#N/A</v>
      </c>
      <c r="H405" s="47" t="e">
        <f>VLOOKUP($B405,мандатка!$B:$I,8,FALSE)</f>
        <v>#N/A</v>
      </c>
      <c r="I405" s="159"/>
      <c r="J405" s="165"/>
      <c r="K405" s="165"/>
      <c r="L405" s="165"/>
      <c r="M405" s="165"/>
      <c r="N405" s="165"/>
      <c r="O405" s="165"/>
      <c r="P405" s="165"/>
      <c r="Q405" s="165"/>
      <c r="R405" s="165"/>
      <c r="S405" s="308"/>
      <c r="T405" s="308"/>
      <c r="U405" s="308"/>
      <c r="V405" s="409">
        <f t="shared" si="32"/>
        <v>0</v>
      </c>
      <c r="W405" s="160"/>
      <c r="X405" s="451">
        <v>0</v>
      </c>
      <c r="Y405" s="161"/>
      <c r="Z405" s="450">
        <f t="shared" si="33"/>
        <v>0</v>
      </c>
      <c r="AA405" s="162">
        <f t="shared" si="34"/>
        <v>0</v>
      </c>
      <c r="AB405" s="165"/>
      <c r="AC405" s="163" t="str">
        <f t="shared" si="35"/>
        <v>КМСУ</v>
      </c>
      <c r="AE405" s="164" t="e">
        <f t="shared" si="36"/>
        <v>#N/A</v>
      </c>
      <c r="AF405" s="62" t="e">
        <f>VLOOKUP($B405,СтартОсобиста!$B:$M,11,FALSE)</f>
        <v>#N/A</v>
      </c>
    </row>
    <row r="406" spans="1:32" ht="15" hidden="1" customHeight="1" x14ac:dyDescent="0.25">
      <c r="A406" s="156">
        <v>120</v>
      </c>
      <c r="B406" s="48">
        <v>248</v>
      </c>
      <c r="C406" s="46" t="e">
        <f>VLOOKUP($B406,мандатка!$B:$I,2,FALSE)</f>
        <v>#N/A</v>
      </c>
      <c r="D406" s="157" t="e">
        <f>VLOOKUP($B406,мандатка!$B:$I,3,FALSE)</f>
        <v>#N/A</v>
      </c>
      <c r="E406" s="158" t="e">
        <f>VLOOKUP($B406,мандатка!$B:$I,5,FALSE)</f>
        <v>#N/A</v>
      </c>
      <c r="F406" s="48" t="e">
        <f>VLOOKUP($B406,мандатка!$B:$I,6,FALSE)</f>
        <v>#N/A</v>
      </c>
      <c r="G406" s="46" t="e">
        <f>VLOOKUP($B406,мандатка!$B:$I,7,FALSE)</f>
        <v>#N/A</v>
      </c>
      <c r="H406" s="47" t="e">
        <f>VLOOKUP($B406,мандатка!$B:$I,8,FALSE)</f>
        <v>#N/A</v>
      </c>
      <c r="I406" s="159"/>
      <c r="J406" s="165"/>
      <c r="K406" s="165"/>
      <c r="L406" s="165"/>
      <c r="M406" s="165"/>
      <c r="N406" s="165"/>
      <c r="O406" s="165"/>
      <c r="P406" s="165"/>
      <c r="Q406" s="165"/>
      <c r="R406" s="165"/>
      <c r="S406" s="308"/>
      <c r="T406" s="308"/>
      <c r="U406" s="308"/>
      <c r="V406" s="409">
        <f t="shared" si="32"/>
        <v>0</v>
      </c>
      <c r="W406" s="160"/>
      <c r="X406" s="451">
        <v>0</v>
      </c>
      <c r="Y406" s="161"/>
      <c r="Z406" s="450">
        <f t="shared" si="33"/>
        <v>0</v>
      </c>
      <c r="AA406" s="162">
        <f t="shared" si="34"/>
        <v>0</v>
      </c>
      <c r="AB406" s="165"/>
      <c r="AC406" s="163" t="str">
        <f t="shared" si="35"/>
        <v>КМСУ</v>
      </c>
      <c r="AE406" s="164" t="e">
        <f t="shared" si="36"/>
        <v>#N/A</v>
      </c>
      <c r="AF406" s="62" t="e">
        <f>VLOOKUP($B406,СтартОсобиста!$B:$M,11,FALSE)</f>
        <v>#N/A</v>
      </c>
    </row>
    <row r="407" spans="1:32" ht="15" hidden="1" customHeight="1" x14ac:dyDescent="0.25">
      <c r="A407" s="156">
        <v>121</v>
      </c>
      <c r="B407" s="48">
        <v>251</v>
      </c>
      <c r="C407" s="46" t="e">
        <f>VLOOKUP($B407,мандатка!$B:$I,2,FALSE)</f>
        <v>#N/A</v>
      </c>
      <c r="D407" s="157" t="e">
        <f>VLOOKUP($B407,мандатка!$B:$I,3,FALSE)</f>
        <v>#N/A</v>
      </c>
      <c r="E407" s="158" t="e">
        <f>VLOOKUP($B407,мандатка!$B:$I,5,FALSE)</f>
        <v>#N/A</v>
      </c>
      <c r="F407" s="48" t="e">
        <f>VLOOKUP($B407,мандатка!$B:$I,6,FALSE)</f>
        <v>#N/A</v>
      </c>
      <c r="G407" s="46" t="e">
        <f>VLOOKUP($B407,мандатка!$B:$I,7,FALSE)</f>
        <v>#N/A</v>
      </c>
      <c r="H407" s="47" t="e">
        <f>VLOOKUP($B407,мандатка!$B:$I,8,FALSE)</f>
        <v>#N/A</v>
      </c>
      <c r="I407" s="159"/>
      <c r="J407" s="165"/>
      <c r="K407" s="165"/>
      <c r="L407" s="165"/>
      <c r="M407" s="165"/>
      <c r="N407" s="165"/>
      <c r="O407" s="165"/>
      <c r="P407" s="165"/>
      <c r="Q407" s="165"/>
      <c r="R407" s="165"/>
      <c r="S407" s="308"/>
      <c r="T407" s="308"/>
      <c r="U407" s="308"/>
      <c r="V407" s="409">
        <f t="shared" si="32"/>
        <v>0</v>
      </c>
      <c r="W407" s="160"/>
      <c r="X407" s="451">
        <v>0</v>
      </c>
      <c r="Y407" s="161"/>
      <c r="Z407" s="450">
        <f t="shared" si="33"/>
        <v>0</v>
      </c>
      <c r="AA407" s="162">
        <f t="shared" si="34"/>
        <v>0</v>
      </c>
      <c r="AB407" s="165"/>
      <c r="AC407" s="163" t="str">
        <f t="shared" si="35"/>
        <v>КМСУ</v>
      </c>
      <c r="AE407" s="164" t="e">
        <f t="shared" si="36"/>
        <v>#N/A</v>
      </c>
      <c r="AF407" s="62" t="e">
        <f>VLOOKUP($B407,СтартОсобиста!$B:$M,11,FALSE)</f>
        <v>#N/A</v>
      </c>
    </row>
    <row r="408" spans="1:32" ht="15" hidden="1" customHeight="1" x14ac:dyDescent="0.25">
      <c r="A408" s="156">
        <v>122</v>
      </c>
      <c r="B408" s="48">
        <v>252</v>
      </c>
      <c r="C408" s="46" t="e">
        <f>VLOOKUP($B408,мандатка!$B:$I,2,FALSE)</f>
        <v>#N/A</v>
      </c>
      <c r="D408" s="157" t="e">
        <f>VLOOKUP($B408,мандатка!$B:$I,3,FALSE)</f>
        <v>#N/A</v>
      </c>
      <c r="E408" s="158" t="e">
        <f>VLOOKUP($B408,мандатка!$B:$I,5,FALSE)</f>
        <v>#N/A</v>
      </c>
      <c r="F408" s="48" t="e">
        <f>VLOOKUP($B408,мандатка!$B:$I,6,FALSE)</f>
        <v>#N/A</v>
      </c>
      <c r="G408" s="46" t="e">
        <f>VLOOKUP($B408,мандатка!$B:$I,7,FALSE)</f>
        <v>#N/A</v>
      </c>
      <c r="H408" s="47" t="e">
        <f>VLOOKUP($B408,мандатка!$B:$I,8,FALSE)</f>
        <v>#N/A</v>
      </c>
      <c r="I408" s="159"/>
      <c r="J408" s="165"/>
      <c r="K408" s="165"/>
      <c r="L408" s="165"/>
      <c r="M408" s="165"/>
      <c r="N408" s="165"/>
      <c r="O408" s="165"/>
      <c r="P408" s="165"/>
      <c r="Q408" s="165"/>
      <c r="R408" s="165"/>
      <c r="S408" s="308"/>
      <c r="T408" s="308"/>
      <c r="U408" s="308"/>
      <c r="V408" s="409">
        <f t="shared" si="32"/>
        <v>0</v>
      </c>
      <c r="W408" s="160"/>
      <c r="X408" s="451">
        <v>0</v>
      </c>
      <c r="Y408" s="161"/>
      <c r="Z408" s="450">
        <f t="shared" si="33"/>
        <v>0</v>
      </c>
      <c r="AA408" s="162">
        <f t="shared" si="34"/>
        <v>0</v>
      </c>
      <c r="AB408" s="165"/>
      <c r="AC408" s="163" t="str">
        <f t="shared" si="35"/>
        <v>КМСУ</v>
      </c>
      <c r="AE408" s="164" t="e">
        <f t="shared" si="36"/>
        <v>#N/A</v>
      </c>
      <c r="AF408" s="62" t="e">
        <f>VLOOKUP($B408,СтартОсобиста!$B:$M,11,FALSE)</f>
        <v>#N/A</v>
      </c>
    </row>
    <row r="409" spans="1:32" ht="15" hidden="1" customHeight="1" x14ac:dyDescent="0.25">
      <c r="A409" s="156">
        <v>123</v>
      </c>
      <c r="B409" s="46">
        <v>253</v>
      </c>
      <c r="C409" s="46" t="e">
        <f>VLOOKUP($B409,мандатка!$B:$I,2,FALSE)</f>
        <v>#N/A</v>
      </c>
      <c r="D409" s="157" t="e">
        <f>VLOOKUP($B409,мандатка!$B:$I,3,FALSE)</f>
        <v>#N/A</v>
      </c>
      <c r="E409" s="158" t="e">
        <f>VLOOKUP($B409,мандатка!$B:$I,5,FALSE)</f>
        <v>#N/A</v>
      </c>
      <c r="F409" s="48" t="e">
        <f>VLOOKUP($B409,мандатка!$B:$I,6,FALSE)</f>
        <v>#N/A</v>
      </c>
      <c r="G409" s="46" t="e">
        <f>VLOOKUP($B409,мандатка!$B:$I,7,FALSE)</f>
        <v>#N/A</v>
      </c>
      <c r="H409" s="47" t="e">
        <f>VLOOKUP($B409,мандатка!$B:$I,8,FALSE)</f>
        <v>#N/A</v>
      </c>
      <c r="I409" s="159"/>
      <c r="J409" s="165"/>
      <c r="K409" s="165"/>
      <c r="L409" s="165"/>
      <c r="M409" s="165"/>
      <c r="N409" s="165"/>
      <c r="O409" s="165"/>
      <c r="P409" s="165"/>
      <c r="Q409" s="165"/>
      <c r="R409" s="165"/>
      <c r="S409" s="308"/>
      <c r="T409" s="308"/>
      <c r="U409" s="308"/>
      <c r="V409" s="409">
        <f t="shared" si="32"/>
        <v>0</v>
      </c>
      <c r="W409" s="160"/>
      <c r="X409" s="451">
        <v>0</v>
      </c>
      <c r="Y409" s="161"/>
      <c r="Z409" s="450">
        <f t="shared" si="33"/>
        <v>0</v>
      </c>
      <c r="AA409" s="162">
        <f t="shared" si="34"/>
        <v>0</v>
      </c>
      <c r="AB409" s="165"/>
      <c r="AC409" s="163" t="str">
        <f t="shared" si="35"/>
        <v>КМСУ</v>
      </c>
      <c r="AE409" s="164" t="e">
        <f t="shared" si="36"/>
        <v>#N/A</v>
      </c>
      <c r="AF409" s="62" t="e">
        <f>VLOOKUP($B409,СтартОсобиста!$B:$M,11,FALSE)</f>
        <v>#N/A</v>
      </c>
    </row>
    <row r="410" spans="1:32" ht="15" hidden="1" customHeight="1" x14ac:dyDescent="0.25">
      <c r="A410" s="156">
        <v>124</v>
      </c>
      <c r="B410" s="48">
        <v>254</v>
      </c>
      <c r="C410" s="46" t="e">
        <f>VLOOKUP($B410,мандатка!$B:$I,2,FALSE)</f>
        <v>#N/A</v>
      </c>
      <c r="D410" s="157" t="e">
        <f>VLOOKUP($B410,мандатка!$B:$I,3,FALSE)</f>
        <v>#N/A</v>
      </c>
      <c r="E410" s="158" t="e">
        <f>VLOOKUP($B410,мандатка!$B:$I,5,FALSE)</f>
        <v>#N/A</v>
      </c>
      <c r="F410" s="48" t="e">
        <f>VLOOKUP($B410,мандатка!$B:$I,6,FALSE)</f>
        <v>#N/A</v>
      </c>
      <c r="G410" s="46" t="e">
        <f>VLOOKUP($B410,мандатка!$B:$I,7,FALSE)</f>
        <v>#N/A</v>
      </c>
      <c r="H410" s="47" t="e">
        <f>VLOOKUP($B410,мандатка!$B:$I,8,FALSE)</f>
        <v>#N/A</v>
      </c>
      <c r="I410" s="159"/>
      <c r="J410" s="165"/>
      <c r="K410" s="165"/>
      <c r="L410" s="165"/>
      <c r="M410" s="165"/>
      <c r="N410" s="165"/>
      <c r="O410" s="165"/>
      <c r="P410" s="165"/>
      <c r="Q410" s="165"/>
      <c r="R410" s="165"/>
      <c r="S410" s="308"/>
      <c r="T410" s="308"/>
      <c r="U410" s="308"/>
      <c r="V410" s="409">
        <f t="shared" si="32"/>
        <v>0</v>
      </c>
      <c r="W410" s="160"/>
      <c r="X410" s="451">
        <v>0</v>
      </c>
      <c r="Y410" s="161"/>
      <c r="Z410" s="450">
        <f t="shared" si="33"/>
        <v>0</v>
      </c>
      <c r="AA410" s="162">
        <f t="shared" si="34"/>
        <v>0</v>
      </c>
      <c r="AB410" s="165"/>
      <c r="AC410" s="163" t="str">
        <f t="shared" si="35"/>
        <v>КМСУ</v>
      </c>
      <c r="AE410" s="164" t="e">
        <f t="shared" si="36"/>
        <v>#N/A</v>
      </c>
      <c r="AF410" s="62" t="e">
        <f>VLOOKUP($B410,СтартОсобиста!$B:$M,11,FALSE)</f>
        <v>#N/A</v>
      </c>
    </row>
    <row r="411" spans="1:32" ht="15" hidden="1" customHeight="1" x14ac:dyDescent="0.25">
      <c r="A411" s="156">
        <v>125</v>
      </c>
      <c r="B411" s="48">
        <v>255</v>
      </c>
      <c r="C411" s="46" t="e">
        <f>VLOOKUP($B411,мандатка!$B:$I,2,FALSE)</f>
        <v>#N/A</v>
      </c>
      <c r="D411" s="157" t="e">
        <f>VLOOKUP($B411,мандатка!$B:$I,3,FALSE)</f>
        <v>#N/A</v>
      </c>
      <c r="E411" s="158" t="e">
        <f>VLOOKUP($B411,мандатка!$B:$I,5,FALSE)</f>
        <v>#N/A</v>
      </c>
      <c r="F411" s="48" t="e">
        <f>VLOOKUP($B411,мандатка!$B:$I,6,FALSE)</f>
        <v>#N/A</v>
      </c>
      <c r="G411" s="46" t="e">
        <f>VLOOKUP($B411,мандатка!$B:$I,7,FALSE)</f>
        <v>#N/A</v>
      </c>
      <c r="H411" s="47" t="e">
        <f>VLOOKUP($B411,мандатка!$B:$I,8,FALSE)</f>
        <v>#N/A</v>
      </c>
      <c r="I411" s="159"/>
      <c r="J411" s="165"/>
      <c r="K411" s="165"/>
      <c r="L411" s="165"/>
      <c r="M411" s="165"/>
      <c r="N411" s="165"/>
      <c r="O411" s="165"/>
      <c r="P411" s="165"/>
      <c r="Q411" s="165"/>
      <c r="R411" s="165"/>
      <c r="S411" s="308"/>
      <c r="T411" s="308"/>
      <c r="U411" s="308"/>
      <c r="V411" s="409">
        <f t="shared" si="32"/>
        <v>0</v>
      </c>
      <c r="W411" s="160"/>
      <c r="X411" s="451">
        <v>0</v>
      </c>
      <c r="Y411" s="161"/>
      <c r="Z411" s="450">
        <f t="shared" si="33"/>
        <v>0</v>
      </c>
      <c r="AA411" s="162">
        <f t="shared" si="34"/>
        <v>0</v>
      </c>
      <c r="AB411" s="165"/>
      <c r="AC411" s="163" t="str">
        <f t="shared" si="35"/>
        <v>КМСУ</v>
      </c>
      <c r="AE411" s="164" t="e">
        <f t="shared" si="36"/>
        <v>#N/A</v>
      </c>
      <c r="AF411" s="62" t="e">
        <f>VLOOKUP($B411,СтартОсобиста!$B:$M,11,FALSE)</f>
        <v>#N/A</v>
      </c>
    </row>
    <row r="412" spans="1:32" ht="15" hidden="1" customHeight="1" x14ac:dyDescent="0.25">
      <c r="A412" s="156">
        <v>126</v>
      </c>
      <c r="B412" s="48">
        <v>256</v>
      </c>
      <c r="C412" s="46" t="e">
        <f>VLOOKUP($B412,мандатка!$B:$I,2,FALSE)</f>
        <v>#N/A</v>
      </c>
      <c r="D412" s="157" t="e">
        <f>VLOOKUP($B412,мандатка!$B:$I,3,FALSE)</f>
        <v>#N/A</v>
      </c>
      <c r="E412" s="158" t="e">
        <f>VLOOKUP($B412,мандатка!$B:$I,5,FALSE)</f>
        <v>#N/A</v>
      </c>
      <c r="F412" s="48" t="e">
        <f>VLOOKUP($B412,мандатка!$B:$I,6,FALSE)</f>
        <v>#N/A</v>
      </c>
      <c r="G412" s="46" t="e">
        <f>VLOOKUP($B412,мандатка!$B:$I,7,FALSE)</f>
        <v>#N/A</v>
      </c>
      <c r="H412" s="47" t="e">
        <f>VLOOKUP($B412,мандатка!$B:$I,8,FALSE)</f>
        <v>#N/A</v>
      </c>
      <c r="I412" s="159"/>
      <c r="J412" s="165"/>
      <c r="K412" s="165"/>
      <c r="L412" s="165"/>
      <c r="M412" s="165"/>
      <c r="N412" s="165"/>
      <c r="O412" s="165"/>
      <c r="P412" s="165"/>
      <c r="Q412" s="165"/>
      <c r="R412" s="165"/>
      <c r="S412" s="308"/>
      <c r="T412" s="308"/>
      <c r="U412" s="308"/>
      <c r="V412" s="409">
        <f t="shared" si="32"/>
        <v>0</v>
      </c>
      <c r="W412" s="160"/>
      <c r="X412" s="451">
        <v>0</v>
      </c>
      <c r="Y412" s="161"/>
      <c r="Z412" s="450">
        <f t="shared" si="33"/>
        <v>0</v>
      </c>
      <c r="AA412" s="162">
        <f t="shared" si="34"/>
        <v>0</v>
      </c>
      <c r="AB412" s="165"/>
      <c r="AC412" s="163" t="str">
        <f t="shared" si="35"/>
        <v>КМСУ</v>
      </c>
      <c r="AE412" s="164" t="e">
        <f t="shared" si="36"/>
        <v>#N/A</v>
      </c>
      <c r="AF412" s="62" t="e">
        <f>VLOOKUP($B412,СтартОсобиста!$B:$M,11,FALSE)</f>
        <v>#N/A</v>
      </c>
    </row>
    <row r="413" spans="1:32" ht="15" hidden="1" customHeight="1" x14ac:dyDescent="0.25">
      <c r="A413" s="156">
        <v>127</v>
      </c>
      <c r="B413" s="48">
        <v>257</v>
      </c>
      <c r="C413" s="46" t="e">
        <f>VLOOKUP($B413,мандатка!$B:$I,2,FALSE)</f>
        <v>#N/A</v>
      </c>
      <c r="D413" s="157" t="e">
        <f>VLOOKUP($B413,мандатка!$B:$I,3,FALSE)</f>
        <v>#N/A</v>
      </c>
      <c r="E413" s="158" t="e">
        <f>VLOOKUP($B413,мандатка!$B:$I,5,FALSE)</f>
        <v>#N/A</v>
      </c>
      <c r="F413" s="48" t="e">
        <f>VLOOKUP($B413,мандатка!$B:$I,6,FALSE)</f>
        <v>#N/A</v>
      </c>
      <c r="G413" s="46" t="e">
        <f>VLOOKUP($B413,мандатка!$B:$I,7,FALSE)</f>
        <v>#N/A</v>
      </c>
      <c r="H413" s="47" t="e">
        <f>VLOOKUP($B413,мандатка!$B:$I,8,FALSE)</f>
        <v>#N/A</v>
      </c>
      <c r="I413" s="159"/>
      <c r="J413" s="165"/>
      <c r="K413" s="165"/>
      <c r="L413" s="165"/>
      <c r="M413" s="165"/>
      <c r="N413" s="165"/>
      <c r="O413" s="165"/>
      <c r="P413" s="165"/>
      <c r="Q413" s="165"/>
      <c r="R413" s="165"/>
      <c r="S413" s="308"/>
      <c r="T413" s="308"/>
      <c r="U413" s="308"/>
      <c r="V413" s="409">
        <f t="shared" si="32"/>
        <v>0</v>
      </c>
      <c r="W413" s="160"/>
      <c r="X413" s="451">
        <v>0</v>
      </c>
      <c r="Y413" s="161"/>
      <c r="Z413" s="450">
        <f t="shared" si="33"/>
        <v>0</v>
      </c>
      <c r="AA413" s="162">
        <f t="shared" si="34"/>
        <v>0</v>
      </c>
      <c r="AB413" s="165"/>
      <c r="AC413" s="163" t="str">
        <f t="shared" si="35"/>
        <v>КМСУ</v>
      </c>
      <c r="AE413" s="164" t="e">
        <f t="shared" si="36"/>
        <v>#N/A</v>
      </c>
      <c r="AF413" s="62" t="e">
        <f>VLOOKUP($B413,СтартОсобиста!$B:$M,11,FALSE)</f>
        <v>#N/A</v>
      </c>
    </row>
    <row r="414" spans="1:32" ht="15" hidden="1" customHeight="1" x14ac:dyDescent="0.25">
      <c r="A414" s="156">
        <v>128</v>
      </c>
      <c r="B414" s="48">
        <v>258</v>
      </c>
      <c r="C414" s="46" t="e">
        <f>VLOOKUP($B414,мандатка!$B:$I,2,FALSE)</f>
        <v>#N/A</v>
      </c>
      <c r="D414" s="157" t="e">
        <f>VLOOKUP($B414,мандатка!$B:$I,3,FALSE)</f>
        <v>#N/A</v>
      </c>
      <c r="E414" s="158" t="e">
        <f>VLOOKUP($B414,мандатка!$B:$I,5,FALSE)</f>
        <v>#N/A</v>
      </c>
      <c r="F414" s="48" t="e">
        <f>VLOOKUP($B414,мандатка!$B:$I,6,FALSE)</f>
        <v>#N/A</v>
      </c>
      <c r="G414" s="46" t="e">
        <f>VLOOKUP($B414,мандатка!$B:$I,7,FALSE)</f>
        <v>#N/A</v>
      </c>
      <c r="H414" s="47" t="e">
        <f>VLOOKUP($B414,мандатка!$B:$I,8,FALSE)</f>
        <v>#N/A</v>
      </c>
      <c r="I414" s="159"/>
      <c r="J414" s="165"/>
      <c r="K414" s="165"/>
      <c r="L414" s="165"/>
      <c r="M414" s="165"/>
      <c r="N414" s="165"/>
      <c r="O414" s="165"/>
      <c r="P414" s="165"/>
      <c r="Q414" s="165"/>
      <c r="R414" s="165"/>
      <c r="S414" s="308"/>
      <c r="T414" s="308"/>
      <c r="U414" s="308"/>
      <c r="V414" s="409">
        <f t="shared" si="32"/>
        <v>0</v>
      </c>
      <c r="W414" s="160"/>
      <c r="X414" s="451">
        <v>0</v>
      </c>
      <c r="Y414" s="161"/>
      <c r="Z414" s="450">
        <f t="shared" si="33"/>
        <v>0</v>
      </c>
      <c r="AA414" s="162">
        <f t="shared" si="34"/>
        <v>0</v>
      </c>
      <c r="AB414" s="165"/>
      <c r="AC414" s="163" t="str">
        <f t="shared" si="35"/>
        <v>КМСУ</v>
      </c>
      <c r="AE414" s="164" t="e">
        <f t="shared" si="36"/>
        <v>#N/A</v>
      </c>
      <c r="AF414" s="62" t="e">
        <f>VLOOKUP($B414,СтартОсобиста!$B:$M,11,FALSE)</f>
        <v>#N/A</v>
      </c>
    </row>
    <row r="415" spans="1:32" ht="15" hidden="1" customHeight="1" x14ac:dyDescent="0.25">
      <c r="A415" s="156">
        <v>129</v>
      </c>
      <c r="B415" s="48">
        <v>261</v>
      </c>
      <c r="C415" s="46" t="e">
        <f>VLOOKUP($B415,мандатка!$B:$I,2,FALSE)</f>
        <v>#N/A</v>
      </c>
      <c r="D415" s="157" t="e">
        <f>VLOOKUP($B415,мандатка!$B:$I,3,FALSE)</f>
        <v>#N/A</v>
      </c>
      <c r="E415" s="158" t="e">
        <f>VLOOKUP($B415,мандатка!$B:$I,5,FALSE)</f>
        <v>#N/A</v>
      </c>
      <c r="F415" s="48" t="e">
        <f>VLOOKUP($B415,мандатка!$B:$I,6,FALSE)</f>
        <v>#N/A</v>
      </c>
      <c r="G415" s="46" t="e">
        <f>VLOOKUP($B415,мандатка!$B:$I,7,FALSE)</f>
        <v>#N/A</v>
      </c>
      <c r="H415" s="47" t="e">
        <f>VLOOKUP($B415,мандатка!$B:$I,8,FALSE)</f>
        <v>#N/A</v>
      </c>
      <c r="I415" s="159"/>
      <c r="J415" s="165"/>
      <c r="K415" s="165"/>
      <c r="L415" s="165"/>
      <c r="M415" s="165"/>
      <c r="N415" s="165"/>
      <c r="O415" s="165"/>
      <c r="P415" s="165"/>
      <c r="Q415" s="165"/>
      <c r="R415" s="165"/>
      <c r="S415" s="308"/>
      <c r="T415" s="308"/>
      <c r="U415" s="308"/>
      <c r="V415" s="409">
        <f t="shared" ref="V415:V478" si="37">SUM(I415:R415)-T415</f>
        <v>0</v>
      </c>
      <c r="W415" s="160"/>
      <c r="X415" s="451">
        <v>0</v>
      </c>
      <c r="Y415" s="161"/>
      <c r="Z415" s="450">
        <f t="shared" ref="Z415:Z478" si="38">SUM(I415:R415)-T415</f>
        <v>0</v>
      </c>
      <c r="AA415" s="162">
        <f t="shared" ref="AA415:AA478" si="39">Z415/$AE$284</f>
        <v>0</v>
      </c>
      <c r="AB415" s="165"/>
      <c r="AC415" s="163" t="str">
        <f t="shared" ref="AC415:AC478" si="40">IF($I$536&gt;=$AA139,"КМСУ",IF($I$537&gt;=$AA139,"I",IF($I$538&gt;=$AA139,"II",IF($I$539&gt;=$AA139,"III",IF($I$540&gt;=$AA139,"I юн",IF($I$541&gt;=$AA139,"II юн","III юн"))))))</f>
        <v>КМСУ</v>
      </c>
      <c r="AE415" s="164" t="e">
        <f t="shared" si="36"/>
        <v>#N/A</v>
      </c>
      <c r="AF415" s="62" t="e">
        <f>VLOOKUP($B415,СтартОсобиста!$B:$M,11,FALSE)</f>
        <v>#N/A</v>
      </c>
    </row>
    <row r="416" spans="1:32" ht="15" hidden="1" customHeight="1" x14ac:dyDescent="0.25">
      <c r="A416" s="156">
        <v>130</v>
      </c>
      <c r="B416" s="48">
        <v>262</v>
      </c>
      <c r="C416" s="46" t="e">
        <f>VLOOKUP($B416,мандатка!$B:$I,2,FALSE)</f>
        <v>#N/A</v>
      </c>
      <c r="D416" s="157" t="e">
        <f>VLOOKUP($B416,мандатка!$B:$I,3,FALSE)</f>
        <v>#N/A</v>
      </c>
      <c r="E416" s="158" t="e">
        <f>VLOOKUP($B416,мандатка!$B:$I,5,FALSE)</f>
        <v>#N/A</v>
      </c>
      <c r="F416" s="48" t="e">
        <f>VLOOKUP($B416,мандатка!$B:$I,6,FALSE)</f>
        <v>#N/A</v>
      </c>
      <c r="G416" s="46" t="e">
        <f>VLOOKUP($B416,мандатка!$B:$I,7,FALSE)</f>
        <v>#N/A</v>
      </c>
      <c r="H416" s="47" t="e">
        <f>VLOOKUP($B416,мандатка!$B:$I,8,FALSE)</f>
        <v>#N/A</v>
      </c>
      <c r="I416" s="159"/>
      <c r="J416" s="165"/>
      <c r="K416" s="165"/>
      <c r="L416" s="165"/>
      <c r="M416" s="165"/>
      <c r="N416" s="165"/>
      <c r="O416" s="165"/>
      <c r="P416" s="165"/>
      <c r="Q416" s="165"/>
      <c r="R416" s="165"/>
      <c r="S416" s="308"/>
      <c r="T416" s="308"/>
      <c r="U416" s="308"/>
      <c r="V416" s="409">
        <f t="shared" si="37"/>
        <v>0</v>
      </c>
      <c r="W416" s="160"/>
      <c r="X416" s="451">
        <v>0</v>
      </c>
      <c r="Y416" s="161"/>
      <c r="Z416" s="450">
        <f t="shared" si="38"/>
        <v>0</v>
      </c>
      <c r="AA416" s="162">
        <f t="shared" si="39"/>
        <v>0</v>
      </c>
      <c r="AB416" s="165"/>
      <c r="AC416" s="163" t="str">
        <f t="shared" si="40"/>
        <v>КМСУ</v>
      </c>
      <c r="AE416" s="164" t="e">
        <f t="shared" ref="AE416:AE479" si="41">IF($F416="МС",100,IF($F416="КМС",30,IF($F416="І",10,IF($F416="ІІ",3,IF($F416="ІІІ",1,IF($F416="І юн",1,IF($F416="ІІ юн",0.3,IF($F416="ІІІ юн",0.1,0))))))))</f>
        <v>#N/A</v>
      </c>
      <c r="AF416" s="62" t="e">
        <f>VLOOKUP($B416,СтартОсобиста!$B:$M,11,FALSE)</f>
        <v>#N/A</v>
      </c>
    </row>
    <row r="417" spans="1:32" ht="15" hidden="1" customHeight="1" x14ac:dyDescent="0.25">
      <c r="A417" s="156">
        <v>131</v>
      </c>
      <c r="B417" s="48">
        <v>263</v>
      </c>
      <c r="C417" s="46" t="e">
        <f>VLOOKUP($B417,мандатка!$B:$I,2,FALSE)</f>
        <v>#N/A</v>
      </c>
      <c r="D417" s="157" t="e">
        <f>VLOOKUP($B417,мандатка!$B:$I,3,FALSE)</f>
        <v>#N/A</v>
      </c>
      <c r="E417" s="158" t="e">
        <f>VLOOKUP($B417,мандатка!$B:$I,5,FALSE)</f>
        <v>#N/A</v>
      </c>
      <c r="F417" s="48" t="e">
        <f>VLOOKUP($B417,мандатка!$B:$I,6,FALSE)</f>
        <v>#N/A</v>
      </c>
      <c r="G417" s="46" t="e">
        <f>VLOOKUP($B417,мандатка!$B:$I,7,FALSE)</f>
        <v>#N/A</v>
      </c>
      <c r="H417" s="47" t="e">
        <f>VLOOKUP($B417,мандатка!$B:$I,8,FALSE)</f>
        <v>#N/A</v>
      </c>
      <c r="I417" s="159"/>
      <c r="J417" s="165"/>
      <c r="K417" s="165"/>
      <c r="L417" s="165"/>
      <c r="M417" s="165"/>
      <c r="N417" s="165"/>
      <c r="O417" s="165"/>
      <c r="P417" s="165"/>
      <c r="Q417" s="165"/>
      <c r="R417" s="165"/>
      <c r="S417" s="308"/>
      <c r="T417" s="308"/>
      <c r="U417" s="308"/>
      <c r="V417" s="409">
        <f t="shared" si="37"/>
        <v>0</v>
      </c>
      <c r="W417" s="160"/>
      <c r="X417" s="451">
        <v>0</v>
      </c>
      <c r="Y417" s="161"/>
      <c r="Z417" s="450">
        <f t="shared" si="38"/>
        <v>0</v>
      </c>
      <c r="AA417" s="162">
        <f t="shared" si="39"/>
        <v>0</v>
      </c>
      <c r="AB417" s="165"/>
      <c r="AC417" s="163" t="str">
        <f t="shared" si="40"/>
        <v>КМСУ</v>
      </c>
      <c r="AE417" s="164" t="e">
        <f t="shared" si="41"/>
        <v>#N/A</v>
      </c>
      <c r="AF417" s="62" t="e">
        <f>VLOOKUP($B417,СтартОсобиста!$B:$M,11,FALSE)</f>
        <v>#N/A</v>
      </c>
    </row>
    <row r="418" spans="1:32" ht="15" hidden="1" customHeight="1" x14ac:dyDescent="0.25">
      <c r="A418" s="156">
        <v>132</v>
      </c>
      <c r="B418" s="48">
        <v>264</v>
      </c>
      <c r="C418" s="46" t="e">
        <f>VLOOKUP($B418,мандатка!$B:$I,2,FALSE)</f>
        <v>#N/A</v>
      </c>
      <c r="D418" s="157" t="e">
        <f>VLOOKUP($B418,мандатка!$B:$I,3,FALSE)</f>
        <v>#N/A</v>
      </c>
      <c r="E418" s="158" t="e">
        <f>VLOOKUP($B418,мандатка!$B:$I,5,FALSE)</f>
        <v>#N/A</v>
      </c>
      <c r="F418" s="48" t="e">
        <f>VLOOKUP($B418,мандатка!$B:$I,6,FALSE)</f>
        <v>#N/A</v>
      </c>
      <c r="G418" s="46" t="e">
        <f>VLOOKUP($B418,мандатка!$B:$I,7,FALSE)</f>
        <v>#N/A</v>
      </c>
      <c r="H418" s="47" t="e">
        <f>VLOOKUP($B418,мандатка!$B:$I,8,FALSE)</f>
        <v>#N/A</v>
      </c>
      <c r="I418" s="159"/>
      <c r="J418" s="165"/>
      <c r="K418" s="165"/>
      <c r="L418" s="165"/>
      <c r="M418" s="165"/>
      <c r="N418" s="165"/>
      <c r="O418" s="165"/>
      <c r="P418" s="165"/>
      <c r="Q418" s="165"/>
      <c r="R418" s="165"/>
      <c r="S418" s="308"/>
      <c r="T418" s="308"/>
      <c r="U418" s="308"/>
      <c r="V418" s="409">
        <f t="shared" si="37"/>
        <v>0</v>
      </c>
      <c r="W418" s="160"/>
      <c r="X418" s="451">
        <v>0</v>
      </c>
      <c r="Y418" s="161"/>
      <c r="Z418" s="450">
        <f t="shared" si="38"/>
        <v>0</v>
      </c>
      <c r="AA418" s="162">
        <f t="shared" si="39"/>
        <v>0</v>
      </c>
      <c r="AB418" s="165"/>
      <c r="AC418" s="163" t="str">
        <f t="shared" si="40"/>
        <v>КМСУ</v>
      </c>
      <c r="AE418" s="164" t="e">
        <f t="shared" si="41"/>
        <v>#N/A</v>
      </c>
      <c r="AF418" s="62" t="e">
        <f>VLOOKUP($B418,СтартОсобиста!$B:$M,11,FALSE)</f>
        <v>#N/A</v>
      </c>
    </row>
    <row r="419" spans="1:32" ht="15" hidden="1" customHeight="1" x14ac:dyDescent="0.25">
      <c r="A419" s="156">
        <v>133</v>
      </c>
      <c r="B419" s="48">
        <v>265</v>
      </c>
      <c r="C419" s="46" t="e">
        <f>VLOOKUP($B419,мандатка!$B:$I,2,FALSE)</f>
        <v>#N/A</v>
      </c>
      <c r="D419" s="157" t="e">
        <f>VLOOKUP($B419,мандатка!$B:$I,3,FALSE)</f>
        <v>#N/A</v>
      </c>
      <c r="E419" s="158" t="e">
        <f>VLOOKUP($B419,мандатка!$B:$I,5,FALSE)</f>
        <v>#N/A</v>
      </c>
      <c r="F419" s="48" t="e">
        <f>VLOOKUP($B419,мандатка!$B:$I,6,FALSE)</f>
        <v>#N/A</v>
      </c>
      <c r="G419" s="46" t="e">
        <f>VLOOKUP($B419,мандатка!$B:$I,7,FALSE)</f>
        <v>#N/A</v>
      </c>
      <c r="H419" s="47" t="e">
        <f>VLOOKUP($B419,мандатка!$B:$I,8,FALSE)</f>
        <v>#N/A</v>
      </c>
      <c r="I419" s="159"/>
      <c r="J419" s="165"/>
      <c r="K419" s="165"/>
      <c r="L419" s="165"/>
      <c r="M419" s="165"/>
      <c r="N419" s="165"/>
      <c r="O419" s="165"/>
      <c r="P419" s="165"/>
      <c r="Q419" s="165"/>
      <c r="R419" s="165"/>
      <c r="S419" s="308"/>
      <c r="T419" s="308"/>
      <c r="U419" s="308"/>
      <c r="V419" s="409">
        <f t="shared" si="37"/>
        <v>0</v>
      </c>
      <c r="W419" s="160"/>
      <c r="X419" s="451">
        <v>0</v>
      </c>
      <c r="Y419" s="161"/>
      <c r="Z419" s="450">
        <f t="shared" si="38"/>
        <v>0</v>
      </c>
      <c r="AA419" s="162">
        <f t="shared" si="39"/>
        <v>0</v>
      </c>
      <c r="AB419" s="165"/>
      <c r="AC419" s="163" t="str">
        <f t="shared" si="40"/>
        <v>КМСУ</v>
      </c>
      <c r="AE419" s="164" t="e">
        <f t="shared" si="41"/>
        <v>#N/A</v>
      </c>
      <c r="AF419" s="62" t="e">
        <f>VLOOKUP($B419,СтартОсобиста!$B:$M,11,FALSE)</f>
        <v>#N/A</v>
      </c>
    </row>
    <row r="420" spans="1:32" ht="15" hidden="1" customHeight="1" x14ac:dyDescent="0.25">
      <c r="A420" s="156">
        <v>134</v>
      </c>
      <c r="B420" s="48">
        <v>266</v>
      </c>
      <c r="C420" s="46" t="e">
        <f>VLOOKUP($B420,мандатка!$B:$I,2,FALSE)</f>
        <v>#N/A</v>
      </c>
      <c r="D420" s="157" t="e">
        <f>VLOOKUP($B420,мандатка!$B:$I,3,FALSE)</f>
        <v>#N/A</v>
      </c>
      <c r="E420" s="158" t="e">
        <f>VLOOKUP($B420,мандатка!$B:$I,5,FALSE)</f>
        <v>#N/A</v>
      </c>
      <c r="F420" s="48" t="e">
        <f>VLOOKUP($B420,мандатка!$B:$I,6,FALSE)</f>
        <v>#N/A</v>
      </c>
      <c r="G420" s="46" t="e">
        <f>VLOOKUP($B420,мандатка!$B:$I,7,FALSE)</f>
        <v>#N/A</v>
      </c>
      <c r="H420" s="47" t="e">
        <f>VLOOKUP($B420,мандатка!$B:$I,8,FALSE)</f>
        <v>#N/A</v>
      </c>
      <c r="I420" s="159"/>
      <c r="J420" s="165"/>
      <c r="K420" s="165"/>
      <c r="L420" s="165"/>
      <c r="M420" s="165"/>
      <c r="N420" s="165"/>
      <c r="O420" s="165"/>
      <c r="P420" s="165"/>
      <c r="Q420" s="165"/>
      <c r="R420" s="165"/>
      <c r="S420" s="308"/>
      <c r="T420" s="308"/>
      <c r="U420" s="308"/>
      <c r="V420" s="409">
        <f t="shared" si="37"/>
        <v>0</v>
      </c>
      <c r="W420" s="160"/>
      <c r="X420" s="451">
        <v>0</v>
      </c>
      <c r="Y420" s="161"/>
      <c r="Z420" s="450">
        <f t="shared" si="38"/>
        <v>0</v>
      </c>
      <c r="AA420" s="162">
        <f t="shared" si="39"/>
        <v>0</v>
      </c>
      <c r="AB420" s="165"/>
      <c r="AC420" s="163" t="str">
        <f t="shared" si="40"/>
        <v>КМСУ</v>
      </c>
      <c r="AE420" s="164" t="e">
        <f t="shared" si="41"/>
        <v>#N/A</v>
      </c>
      <c r="AF420" s="62" t="e">
        <f>VLOOKUP($B420,СтартОсобиста!$B:$M,11,FALSE)</f>
        <v>#N/A</v>
      </c>
    </row>
    <row r="421" spans="1:32" ht="15" hidden="1" customHeight="1" x14ac:dyDescent="0.25">
      <c r="A421" s="156">
        <v>135</v>
      </c>
      <c r="B421" s="48">
        <v>267</v>
      </c>
      <c r="C421" s="46" t="e">
        <f>VLOOKUP($B421,мандатка!$B:$I,2,FALSE)</f>
        <v>#N/A</v>
      </c>
      <c r="D421" s="157" t="e">
        <f>VLOOKUP($B421,мандатка!$B:$I,3,FALSE)</f>
        <v>#N/A</v>
      </c>
      <c r="E421" s="158" t="e">
        <f>VLOOKUP($B421,мандатка!$B:$I,5,FALSE)</f>
        <v>#N/A</v>
      </c>
      <c r="F421" s="48" t="e">
        <f>VLOOKUP($B421,мандатка!$B:$I,6,FALSE)</f>
        <v>#N/A</v>
      </c>
      <c r="G421" s="46" t="e">
        <f>VLOOKUP($B421,мандатка!$B:$I,7,FALSE)</f>
        <v>#N/A</v>
      </c>
      <c r="H421" s="47" t="e">
        <f>VLOOKUP($B421,мандатка!$B:$I,8,FALSE)</f>
        <v>#N/A</v>
      </c>
      <c r="I421" s="159"/>
      <c r="J421" s="165"/>
      <c r="K421" s="165"/>
      <c r="L421" s="165"/>
      <c r="M421" s="165"/>
      <c r="N421" s="165"/>
      <c r="O421" s="165"/>
      <c r="P421" s="165"/>
      <c r="Q421" s="165"/>
      <c r="R421" s="165"/>
      <c r="S421" s="308"/>
      <c r="T421" s="308"/>
      <c r="U421" s="308"/>
      <c r="V421" s="409">
        <f t="shared" si="37"/>
        <v>0</v>
      </c>
      <c r="W421" s="160"/>
      <c r="X421" s="451">
        <v>0</v>
      </c>
      <c r="Y421" s="161"/>
      <c r="Z421" s="450">
        <f t="shared" si="38"/>
        <v>0</v>
      </c>
      <c r="AA421" s="162">
        <f t="shared" si="39"/>
        <v>0</v>
      </c>
      <c r="AB421" s="165"/>
      <c r="AC421" s="163" t="str">
        <f t="shared" si="40"/>
        <v>КМСУ</v>
      </c>
      <c r="AE421" s="164" t="e">
        <f t="shared" si="41"/>
        <v>#N/A</v>
      </c>
      <c r="AF421" s="62" t="e">
        <f>VLOOKUP($B421,СтартОсобиста!$B:$M,11,FALSE)</f>
        <v>#N/A</v>
      </c>
    </row>
    <row r="422" spans="1:32" ht="15" hidden="1" customHeight="1" x14ac:dyDescent="0.25">
      <c r="A422" s="156">
        <v>136</v>
      </c>
      <c r="B422" s="48">
        <v>268</v>
      </c>
      <c r="C422" s="46" t="e">
        <f>VLOOKUP($B422,мандатка!$B:$I,2,FALSE)</f>
        <v>#N/A</v>
      </c>
      <c r="D422" s="157" t="e">
        <f>VLOOKUP($B422,мандатка!$B:$I,3,FALSE)</f>
        <v>#N/A</v>
      </c>
      <c r="E422" s="158" t="e">
        <f>VLOOKUP($B422,мандатка!$B:$I,5,FALSE)</f>
        <v>#N/A</v>
      </c>
      <c r="F422" s="48" t="e">
        <f>VLOOKUP($B422,мандатка!$B:$I,6,FALSE)</f>
        <v>#N/A</v>
      </c>
      <c r="G422" s="46" t="e">
        <f>VLOOKUP($B422,мандатка!$B:$I,7,FALSE)</f>
        <v>#N/A</v>
      </c>
      <c r="H422" s="47" t="e">
        <f>VLOOKUP($B422,мандатка!$B:$I,8,FALSE)</f>
        <v>#N/A</v>
      </c>
      <c r="I422" s="159"/>
      <c r="J422" s="165"/>
      <c r="K422" s="165"/>
      <c r="L422" s="165"/>
      <c r="M422" s="165"/>
      <c r="N422" s="165"/>
      <c r="O422" s="165"/>
      <c r="P422" s="165"/>
      <c r="Q422" s="165"/>
      <c r="R422" s="165"/>
      <c r="S422" s="308"/>
      <c r="T422" s="308"/>
      <c r="U422" s="308"/>
      <c r="V422" s="409">
        <f t="shared" si="37"/>
        <v>0</v>
      </c>
      <c r="W422" s="160"/>
      <c r="X422" s="451">
        <v>0</v>
      </c>
      <c r="Y422" s="161"/>
      <c r="Z422" s="450">
        <f t="shared" si="38"/>
        <v>0</v>
      </c>
      <c r="AA422" s="162">
        <f t="shared" si="39"/>
        <v>0</v>
      </c>
      <c r="AB422" s="165"/>
      <c r="AC422" s="163" t="str">
        <f t="shared" si="40"/>
        <v>КМСУ</v>
      </c>
      <c r="AE422" s="164" t="e">
        <f t="shared" si="41"/>
        <v>#N/A</v>
      </c>
      <c r="AF422" s="62" t="e">
        <f>VLOOKUP($B422,СтартОсобиста!$B:$M,11,FALSE)</f>
        <v>#N/A</v>
      </c>
    </row>
    <row r="423" spans="1:32" ht="15" hidden="1" customHeight="1" x14ac:dyDescent="0.25">
      <c r="A423" s="156">
        <v>137</v>
      </c>
      <c r="B423" s="48">
        <v>271</v>
      </c>
      <c r="C423" s="46" t="e">
        <f>VLOOKUP($B423,мандатка!$B:$I,2,FALSE)</f>
        <v>#N/A</v>
      </c>
      <c r="D423" s="157" t="e">
        <f>VLOOKUP($B423,мандатка!$B:$I,3,FALSE)</f>
        <v>#N/A</v>
      </c>
      <c r="E423" s="158" t="e">
        <f>VLOOKUP($B423,мандатка!$B:$I,5,FALSE)</f>
        <v>#N/A</v>
      </c>
      <c r="F423" s="48" t="e">
        <f>VLOOKUP($B423,мандатка!$B:$I,6,FALSE)</f>
        <v>#N/A</v>
      </c>
      <c r="G423" s="46" t="e">
        <f>VLOOKUP($B423,мандатка!$B:$I,7,FALSE)</f>
        <v>#N/A</v>
      </c>
      <c r="H423" s="47" t="e">
        <f>VLOOKUP($B423,мандатка!$B:$I,8,FALSE)</f>
        <v>#N/A</v>
      </c>
      <c r="I423" s="159"/>
      <c r="J423" s="165"/>
      <c r="K423" s="165"/>
      <c r="L423" s="165"/>
      <c r="M423" s="165"/>
      <c r="N423" s="165"/>
      <c r="O423" s="165"/>
      <c r="P423" s="165"/>
      <c r="Q423" s="165"/>
      <c r="R423" s="165"/>
      <c r="S423" s="308"/>
      <c r="T423" s="308"/>
      <c r="U423" s="308"/>
      <c r="V423" s="409">
        <f t="shared" si="37"/>
        <v>0</v>
      </c>
      <c r="W423" s="160"/>
      <c r="X423" s="451">
        <v>0</v>
      </c>
      <c r="Y423" s="161"/>
      <c r="Z423" s="450">
        <f t="shared" si="38"/>
        <v>0</v>
      </c>
      <c r="AA423" s="162">
        <f t="shared" si="39"/>
        <v>0</v>
      </c>
      <c r="AB423" s="165"/>
      <c r="AC423" s="163" t="str">
        <f t="shared" si="40"/>
        <v>КМСУ</v>
      </c>
      <c r="AE423" s="164" t="e">
        <f t="shared" si="41"/>
        <v>#N/A</v>
      </c>
      <c r="AF423" s="62" t="e">
        <f>VLOOKUP($B423,СтартОсобиста!$B:$M,11,FALSE)</f>
        <v>#N/A</v>
      </c>
    </row>
    <row r="424" spans="1:32" ht="15" hidden="1" customHeight="1" x14ac:dyDescent="0.25">
      <c r="A424" s="156">
        <v>138</v>
      </c>
      <c r="B424" s="48">
        <v>272</v>
      </c>
      <c r="C424" s="46" t="e">
        <f>VLOOKUP($B424,мандатка!$B:$I,2,FALSE)</f>
        <v>#N/A</v>
      </c>
      <c r="D424" s="157" t="e">
        <f>VLOOKUP($B424,мандатка!$B:$I,3,FALSE)</f>
        <v>#N/A</v>
      </c>
      <c r="E424" s="158" t="e">
        <f>VLOOKUP($B424,мандатка!$B:$I,5,FALSE)</f>
        <v>#N/A</v>
      </c>
      <c r="F424" s="48" t="e">
        <f>VLOOKUP($B424,мандатка!$B:$I,6,FALSE)</f>
        <v>#N/A</v>
      </c>
      <c r="G424" s="46" t="e">
        <f>VLOOKUP($B424,мандатка!$B:$I,7,FALSE)</f>
        <v>#N/A</v>
      </c>
      <c r="H424" s="47" t="e">
        <f>VLOOKUP($B424,мандатка!$B:$I,8,FALSE)</f>
        <v>#N/A</v>
      </c>
      <c r="I424" s="159"/>
      <c r="J424" s="165"/>
      <c r="K424" s="165"/>
      <c r="L424" s="165"/>
      <c r="M424" s="165"/>
      <c r="N424" s="165"/>
      <c r="O424" s="165"/>
      <c r="P424" s="165"/>
      <c r="Q424" s="165"/>
      <c r="R424" s="165"/>
      <c r="S424" s="308"/>
      <c r="T424" s="308"/>
      <c r="U424" s="308"/>
      <c r="V424" s="409">
        <f t="shared" si="37"/>
        <v>0</v>
      </c>
      <c r="W424" s="160"/>
      <c r="X424" s="451">
        <v>0</v>
      </c>
      <c r="Y424" s="161"/>
      <c r="Z424" s="450">
        <f t="shared" si="38"/>
        <v>0</v>
      </c>
      <c r="AA424" s="162">
        <f t="shared" si="39"/>
        <v>0</v>
      </c>
      <c r="AB424" s="165"/>
      <c r="AC424" s="163" t="str">
        <f t="shared" si="40"/>
        <v>КМСУ</v>
      </c>
      <c r="AE424" s="164" t="e">
        <f t="shared" si="41"/>
        <v>#N/A</v>
      </c>
      <c r="AF424" s="62" t="e">
        <f>VLOOKUP($B424,СтартОсобиста!$B:$M,11,FALSE)</f>
        <v>#N/A</v>
      </c>
    </row>
    <row r="425" spans="1:32" ht="15" hidden="1" customHeight="1" x14ac:dyDescent="0.25">
      <c r="A425" s="156">
        <v>139</v>
      </c>
      <c r="B425" s="48">
        <v>273</v>
      </c>
      <c r="C425" s="46" t="e">
        <f>VLOOKUP($B425,мандатка!$B:$I,2,FALSE)</f>
        <v>#N/A</v>
      </c>
      <c r="D425" s="157" t="e">
        <f>VLOOKUP($B425,мандатка!$B:$I,3,FALSE)</f>
        <v>#N/A</v>
      </c>
      <c r="E425" s="158" t="e">
        <f>VLOOKUP($B425,мандатка!$B:$I,5,FALSE)</f>
        <v>#N/A</v>
      </c>
      <c r="F425" s="48" t="e">
        <f>VLOOKUP($B425,мандатка!$B:$I,6,FALSE)</f>
        <v>#N/A</v>
      </c>
      <c r="G425" s="46" t="e">
        <f>VLOOKUP($B425,мандатка!$B:$I,7,FALSE)</f>
        <v>#N/A</v>
      </c>
      <c r="H425" s="47" t="e">
        <f>VLOOKUP($B425,мандатка!$B:$I,8,FALSE)</f>
        <v>#N/A</v>
      </c>
      <c r="I425" s="159"/>
      <c r="J425" s="165"/>
      <c r="K425" s="165"/>
      <c r="L425" s="165"/>
      <c r="M425" s="165"/>
      <c r="N425" s="165"/>
      <c r="O425" s="165"/>
      <c r="P425" s="165"/>
      <c r="Q425" s="165"/>
      <c r="R425" s="165"/>
      <c r="S425" s="308"/>
      <c r="T425" s="308"/>
      <c r="U425" s="308"/>
      <c r="V425" s="409">
        <f t="shared" si="37"/>
        <v>0</v>
      </c>
      <c r="W425" s="160"/>
      <c r="X425" s="451">
        <v>0</v>
      </c>
      <c r="Y425" s="161"/>
      <c r="Z425" s="450">
        <f t="shared" si="38"/>
        <v>0</v>
      </c>
      <c r="AA425" s="162">
        <f t="shared" si="39"/>
        <v>0</v>
      </c>
      <c r="AB425" s="165"/>
      <c r="AC425" s="163" t="str">
        <f t="shared" si="40"/>
        <v>КМСУ</v>
      </c>
      <c r="AE425" s="164" t="e">
        <f t="shared" si="41"/>
        <v>#N/A</v>
      </c>
      <c r="AF425" s="62" t="e">
        <f>VLOOKUP($B425,СтартОсобиста!$B:$M,11,FALSE)</f>
        <v>#N/A</v>
      </c>
    </row>
    <row r="426" spans="1:32" ht="15" hidden="1" customHeight="1" x14ac:dyDescent="0.25">
      <c r="A426" s="156">
        <v>140</v>
      </c>
      <c r="B426" s="48">
        <v>274</v>
      </c>
      <c r="C426" s="46" t="e">
        <f>VLOOKUP($B426,мандатка!$B:$I,2,FALSE)</f>
        <v>#N/A</v>
      </c>
      <c r="D426" s="157" t="e">
        <f>VLOOKUP($B426,мандатка!$B:$I,3,FALSE)</f>
        <v>#N/A</v>
      </c>
      <c r="E426" s="158" t="e">
        <f>VLOOKUP($B426,мандатка!$B:$I,5,FALSE)</f>
        <v>#N/A</v>
      </c>
      <c r="F426" s="48" t="e">
        <f>VLOOKUP($B426,мандатка!$B:$I,6,FALSE)</f>
        <v>#N/A</v>
      </c>
      <c r="G426" s="46" t="e">
        <f>VLOOKUP($B426,мандатка!$B:$I,7,FALSE)</f>
        <v>#N/A</v>
      </c>
      <c r="H426" s="47" t="e">
        <f>VLOOKUP($B426,мандатка!$B:$I,8,FALSE)</f>
        <v>#N/A</v>
      </c>
      <c r="I426" s="159"/>
      <c r="J426" s="165"/>
      <c r="K426" s="165"/>
      <c r="L426" s="165"/>
      <c r="M426" s="165"/>
      <c r="N426" s="165"/>
      <c r="O426" s="165"/>
      <c r="P426" s="165"/>
      <c r="Q426" s="165"/>
      <c r="R426" s="165"/>
      <c r="S426" s="308"/>
      <c r="T426" s="308"/>
      <c r="U426" s="308"/>
      <c r="V426" s="409">
        <f t="shared" si="37"/>
        <v>0</v>
      </c>
      <c r="W426" s="160"/>
      <c r="X426" s="451">
        <v>0</v>
      </c>
      <c r="Y426" s="161"/>
      <c r="Z426" s="450">
        <f t="shared" si="38"/>
        <v>0</v>
      </c>
      <c r="AA426" s="162">
        <f t="shared" si="39"/>
        <v>0</v>
      </c>
      <c r="AB426" s="165"/>
      <c r="AC426" s="163" t="str">
        <f t="shared" si="40"/>
        <v>КМСУ</v>
      </c>
      <c r="AE426" s="164" t="e">
        <f t="shared" si="41"/>
        <v>#N/A</v>
      </c>
      <c r="AF426" s="62" t="e">
        <f>VLOOKUP($B426,СтартОсобиста!$B:$M,11,FALSE)</f>
        <v>#N/A</v>
      </c>
    </row>
    <row r="427" spans="1:32" ht="15" hidden="1" customHeight="1" x14ac:dyDescent="0.25">
      <c r="A427" s="156">
        <v>141</v>
      </c>
      <c r="B427" s="48">
        <v>275</v>
      </c>
      <c r="C427" s="46" t="e">
        <f>VLOOKUP($B427,мандатка!$B:$I,2,FALSE)</f>
        <v>#N/A</v>
      </c>
      <c r="D427" s="157" t="e">
        <f>VLOOKUP($B427,мандатка!$B:$I,3,FALSE)</f>
        <v>#N/A</v>
      </c>
      <c r="E427" s="158" t="e">
        <f>VLOOKUP($B427,мандатка!$B:$I,5,FALSE)</f>
        <v>#N/A</v>
      </c>
      <c r="F427" s="48" t="e">
        <f>VLOOKUP($B427,мандатка!$B:$I,6,FALSE)</f>
        <v>#N/A</v>
      </c>
      <c r="G427" s="46" t="e">
        <f>VLOOKUP($B427,мандатка!$B:$I,7,FALSE)</f>
        <v>#N/A</v>
      </c>
      <c r="H427" s="47" t="e">
        <f>VLOOKUP($B427,мандатка!$B:$I,8,FALSE)</f>
        <v>#N/A</v>
      </c>
      <c r="I427" s="159"/>
      <c r="J427" s="165"/>
      <c r="K427" s="165"/>
      <c r="L427" s="165"/>
      <c r="M427" s="165"/>
      <c r="N427" s="165"/>
      <c r="O427" s="165"/>
      <c r="P427" s="165"/>
      <c r="Q427" s="165"/>
      <c r="R427" s="165"/>
      <c r="S427" s="308"/>
      <c r="T427" s="308"/>
      <c r="U427" s="308"/>
      <c r="V427" s="409">
        <f t="shared" si="37"/>
        <v>0</v>
      </c>
      <c r="W427" s="160"/>
      <c r="X427" s="451">
        <v>0</v>
      </c>
      <c r="Y427" s="161"/>
      <c r="Z427" s="450">
        <f t="shared" si="38"/>
        <v>0</v>
      </c>
      <c r="AA427" s="162">
        <f t="shared" si="39"/>
        <v>0</v>
      </c>
      <c r="AB427" s="165"/>
      <c r="AC427" s="163" t="str">
        <f t="shared" si="40"/>
        <v>КМСУ</v>
      </c>
      <c r="AE427" s="164" t="e">
        <f t="shared" si="41"/>
        <v>#N/A</v>
      </c>
      <c r="AF427" s="62" t="e">
        <f>VLOOKUP($B427,СтартОсобиста!$B:$M,11,FALSE)</f>
        <v>#N/A</v>
      </c>
    </row>
    <row r="428" spans="1:32" ht="15" hidden="1" customHeight="1" x14ac:dyDescent="0.25">
      <c r="A428" s="156">
        <v>142</v>
      </c>
      <c r="B428" s="48">
        <v>276</v>
      </c>
      <c r="C428" s="46" t="e">
        <f>VLOOKUP($B428,мандатка!$B:$I,2,FALSE)</f>
        <v>#N/A</v>
      </c>
      <c r="D428" s="157" t="e">
        <f>VLOOKUP($B428,мандатка!$B:$I,3,FALSE)</f>
        <v>#N/A</v>
      </c>
      <c r="E428" s="158" t="e">
        <f>VLOOKUP($B428,мандатка!$B:$I,5,FALSE)</f>
        <v>#N/A</v>
      </c>
      <c r="F428" s="48" t="e">
        <f>VLOOKUP($B428,мандатка!$B:$I,6,FALSE)</f>
        <v>#N/A</v>
      </c>
      <c r="G428" s="46" t="e">
        <f>VLOOKUP($B428,мандатка!$B:$I,7,FALSE)</f>
        <v>#N/A</v>
      </c>
      <c r="H428" s="47" t="e">
        <f>VLOOKUP($B428,мандатка!$B:$I,8,FALSE)</f>
        <v>#N/A</v>
      </c>
      <c r="I428" s="159"/>
      <c r="J428" s="165"/>
      <c r="K428" s="165"/>
      <c r="L428" s="165"/>
      <c r="M428" s="165"/>
      <c r="N428" s="165"/>
      <c r="O428" s="165"/>
      <c r="P428" s="165"/>
      <c r="Q428" s="165"/>
      <c r="R428" s="165"/>
      <c r="S428" s="308"/>
      <c r="T428" s="308"/>
      <c r="U428" s="308"/>
      <c r="V428" s="409">
        <f t="shared" si="37"/>
        <v>0</v>
      </c>
      <c r="W428" s="160"/>
      <c r="X428" s="451">
        <v>0</v>
      </c>
      <c r="Y428" s="161"/>
      <c r="Z428" s="450">
        <f t="shared" si="38"/>
        <v>0</v>
      </c>
      <c r="AA428" s="162">
        <f t="shared" si="39"/>
        <v>0</v>
      </c>
      <c r="AB428" s="165"/>
      <c r="AC428" s="163" t="str">
        <f t="shared" si="40"/>
        <v>КМСУ</v>
      </c>
      <c r="AE428" s="164" t="e">
        <f t="shared" si="41"/>
        <v>#N/A</v>
      </c>
      <c r="AF428" s="62" t="e">
        <f>VLOOKUP($B428,СтартОсобиста!$B:$M,11,FALSE)</f>
        <v>#N/A</v>
      </c>
    </row>
    <row r="429" spans="1:32" ht="15" hidden="1" customHeight="1" x14ac:dyDescent="0.25">
      <c r="A429" s="156">
        <v>143</v>
      </c>
      <c r="B429" s="48">
        <v>277</v>
      </c>
      <c r="C429" s="46" t="e">
        <f>VLOOKUP($B429,мандатка!$B:$I,2,FALSE)</f>
        <v>#N/A</v>
      </c>
      <c r="D429" s="157" t="e">
        <f>VLOOKUP($B429,мандатка!$B:$I,3,FALSE)</f>
        <v>#N/A</v>
      </c>
      <c r="E429" s="158" t="e">
        <f>VLOOKUP($B429,мандатка!$B:$I,5,FALSE)</f>
        <v>#N/A</v>
      </c>
      <c r="F429" s="48" t="e">
        <f>VLOOKUP($B429,мандатка!$B:$I,6,FALSE)</f>
        <v>#N/A</v>
      </c>
      <c r="G429" s="46" t="e">
        <f>VLOOKUP($B429,мандатка!$B:$I,7,FALSE)</f>
        <v>#N/A</v>
      </c>
      <c r="H429" s="47" t="e">
        <f>VLOOKUP($B429,мандатка!$B:$I,8,FALSE)</f>
        <v>#N/A</v>
      </c>
      <c r="I429" s="159"/>
      <c r="J429" s="165"/>
      <c r="K429" s="165"/>
      <c r="L429" s="165"/>
      <c r="M429" s="165"/>
      <c r="N429" s="165"/>
      <c r="O429" s="165"/>
      <c r="P429" s="165"/>
      <c r="Q429" s="165"/>
      <c r="R429" s="165"/>
      <c r="S429" s="308"/>
      <c r="T429" s="308"/>
      <c r="U429" s="308"/>
      <c r="V429" s="409">
        <f t="shared" si="37"/>
        <v>0</v>
      </c>
      <c r="W429" s="160"/>
      <c r="X429" s="451">
        <v>0</v>
      </c>
      <c r="Y429" s="161"/>
      <c r="Z429" s="450">
        <f t="shared" si="38"/>
        <v>0</v>
      </c>
      <c r="AA429" s="162">
        <f t="shared" si="39"/>
        <v>0</v>
      </c>
      <c r="AB429" s="165"/>
      <c r="AC429" s="163" t="str">
        <f t="shared" si="40"/>
        <v>КМСУ</v>
      </c>
      <c r="AE429" s="164" t="e">
        <f t="shared" si="41"/>
        <v>#N/A</v>
      </c>
      <c r="AF429" s="62" t="e">
        <f>VLOOKUP($B429,СтартОсобиста!$B:$M,11,FALSE)</f>
        <v>#N/A</v>
      </c>
    </row>
    <row r="430" spans="1:32" ht="15" hidden="1" customHeight="1" x14ac:dyDescent="0.25">
      <c r="A430" s="156">
        <v>144</v>
      </c>
      <c r="B430" s="48">
        <v>278</v>
      </c>
      <c r="C430" s="46" t="e">
        <f>VLOOKUP($B430,мандатка!$B:$I,2,FALSE)</f>
        <v>#N/A</v>
      </c>
      <c r="D430" s="157" t="e">
        <f>VLOOKUP($B430,мандатка!$B:$I,3,FALSE)</f>
        <v>#N/A</v>
      </c>
      <c r="E430" s="158" t="e">
        <f>VLOOKUP($B430,мандатка!$B:$I,5,FALSE)</f>
        <v>#N/A</v>
      </c>
      <c r="F430" s="48" t="e">
        <f>VLOOKUP($B430,мандатка!$B:$I,6,FALSE)</f>
        <v>#N/A</v>
      </c>
      <c r="G430" s="46" t="e">
        <f>VLOOKUP($B430,мандатка!$B:$I,7,FALSE)</f>
        <v>#N/A</v>
      </c>
      <c r="H430" s="47" t="e">
        <f>VLOOKUP($B430,мандатка!$B:$I,8,FALSE)</f>
        <v>#N/A</v>
      </c>
      <c r="I430" s="159"/>
      <c r="J430" s="165"/>
      <c r="K430" s="165"/>
      <c r="L430" s="165"/>
      <c r="M430" s="165"/>
      <c r="N430" s="165"/>
      <c r="O430" s="165"/>
      <c r="P430" s="165"/>
      <c r="Q430" s="165"/>
      <c r="R430" s="165"/>
      <c r="S430" s="308"/>
      <c r="T430" s="308"/>
      <c r="U430" s="308"/>
      <c r="V430" s="409">
        <f t="shared" si="37"/>
        <v>0</v>
      </c>
      <c r="W430" s="160"/>
      <c r="X430" s="451">
        <v>0</v>
      </c>
      <c r="Y430" s="161"/>
      <c r="Z430" s="450">
        <f t="shared" si="38"/>
        <v>0</v>
      </c>
      <c r="AA430" s="162">
        <f t="shared" si="39"/>
        <v>0</v>
      </c>
      <c r="AB430" s="165"/>
      <c r="AC430" s="163" t="str">
        <f t="shared" si="40"/>
        <v>КМСУ</v>
      </c>
      <c r="AE430" s="164" t="e">
        <f t="shared" si="41"/>
        <v>#N/A</v>
      </c>
      <c r="AF430" s="62" t="e">
        <f>VLOOKUP($B430,СтартОсобиста!$B:$M,11,FALSE)</f>
        <v>#N/A</v>
      </c>
    </row>
    <row r="431" spans="1:32" ht="15" hidden="1" customHeight="1" x14ac:dyDescent="0.25">
      <c r="A431" s="156">
        <v>145</v>
      </c>
      <c r="B431" s="48">
        <v>281</v>
      </c>
      <c r="C431" s="46" t="e">
        <f>VLOOKUP($B431,мандатка!$B:$I,2,FALSE)</f>
        <v>#N/A</v>
      </c>
      <c r="D431" s="157" t="e">
        <f>VLOOKUP($B431,мандатка!$B:$I,3,FALSE)</f>
        <v>#N/A</v>
      </c>
      <c r="E431" s="158" t="e">
        <f>VLOOKUP($B431,мандатка!$B:$I,5,FALSE)</f>
        <v>#N/A</v>
      </c>
      <c r="F431" s="48" t="e">
        <f>VLOOKUP($B431,мандатка!$B:$I,6,FALSE)</f>
        <v>#N/A</v>
      </c>
      <c r="G431" s="46" t="e">
        <f>VLOOKUP($B431,мандатка!$B:$I,7,FALSE)</f>
        <v>#N/A</v>
      </c>
      <c r="H431" s="47" t="e">
        <f>VLOOKUP($B431,мандатка!$B:$I,8,FALSE)</f>
        <v>#N/A</v>
      </c>
      <c r="I431" s="159"/>
      <c r="J431" s="165"/>
      <c r="K431" s="165"/>
      <c r="L431" s="165"/>
      <c r="M431" s="165"/>
      <c r="N431" s="165"/>
      <c r="O431" s="165"/>
      <c r="P431" s="165"/>
      <c r="Q431" s="165"/>
      <c r="R431" s="165"/>
      <c r="S431" s="308"/>
      <c r="T431" s="308"/>
      <c r="U431" s="308"/>
      <c r="V431" s="409">
        <f t="shared" si="37"/>
        <v>0</v>
      </c>
      <c r="W431" s="160"/>
      <c r="X431" s="451">
        <v>0</v>
      </c>
      <c r="Y431" s="161"/>
      <c r="Z431" s="450">
        <f t="shared" si="38"/>
        <v>0</v>
      </c>
      <c r="AA431" s="162">
        <f t="shared" si="39"/>
        <v>0</v>
      </c>
      <c r="AB431" s="165"/>
      <c r="AC431" s="163" t="str">
        <f t="shared" si="40"/>
        <v>КМСУ</v>
      </c>
      <c r="AE431" s="164" t="e">
        <f t="shared" si="41"/>
        <v>#N/A</v>
      </c>
      <c r="AF431" s="62" t="e">
        <f>VLOOKUP($B431,СтартОсобиста!$B:$M,11,FALSE)</f>
        <v>#N/A</v>
      </c>
    </row>
    <row r="432" spans="1:32" ht="15" hidden="1" customHeight="1" x14ac:dyDescent="0.25">
      <c r="A432" s="156">
        <v>146</v>
      </c>
      <c r="B432" s="48">
        <v>282</v>
      </c>
      <c r="C432" s="46" t="e">
        <f>VLOOKUP($B432,мандатка!$B:$I,2,FALSE)</f>
        <v>#N/A</v>
      </c>
      <c r="D432" s="157" t="e">
        <f>VLOOKUP($B432,мандатка!$B:$I,3,FALSE)</f>
        <v>#N/A</v>
      </c>
      <c r="E432" s="158" t="e">
        <f>VLOOKUP($B432,мандатка!$B:$I,5,FALSE)</f>
        <v>#N/A</v>
      </c>
      <c r="F432" s="48" t="e">
        <f>VLOOKUP($B432,мандатка!$B:$I,6,FALSE)</f>
        <v>#N/A</v>
      </c>
      <c r="G432" s="46" t="e">
        <f>VLOOKUP($B432,мандатка!$B:$I,7,FALSE)</f>
        <v>#N/A</v>
      </c>
      <c r="H432" s="47" t="e">
        <f>VLOOKUP($B432,мандатка!$B:$I,8,FALSE)</f>
        <v>#N/A</v>
      </c>
      <c r="I432" s="159"/>
      <c r="J432" s="165"/>
      <c r="K432" s="165"/>
      <c r="L432" s="165"/>
      <c r="M432" s="165"/>
      <c r="N432" s="165"/>
      <c r="O432" s="165"/>
      <c r="P432" s="165"/>
      <c r="Q432" s="165"/>
      <c r="R432" s="165"/>
      <c r="S432" s="308"/>
      <c r="T432" s="308"/>
      <c r="U432" s="308"/>
      <c r="V432" s="409">
        <f t="shared" si="37"/>
        <v>0</v>
      </c>
      <c r="W432" s="160"/>
      <c r="X432" s="451">
        <v>0</v>
      </c>
      <c r="Y432" s="161"/>
      <c r="Z432" s="450">
        <f t="shared" si="38"/>
        <v>0</v>
      </c>
      <c r="AA432" s="162">
        <f t="shared" si="39"/>
        <v>0</v>
      </c>
      <c r="AB432" s="165"/>
      <c r="AC432" s="163" t="str">
        <f t="shared" si="40"/>
        <v>КМСУ</v>
      </c>
      <c r="AE432" s="164" t="e">
        <f t="shared" si="41"/>
        <v>#N/A</v>
      </c>
      <c r="AF432" s="62" t="e">
        <f>VLOOKUP($B432,СтартОсобиста!$B:$M,11,FALSE)</f>
        <v>#N/A</v>
      </c>
    </row>
    <row r="433" spans="1:32" ht="15" hidden="1" customHeight="1" x14ac:dyDescent="0.25">
      <c r="A433" s="156">
        <v>147</v>
      </c>
      <c r="B433" s="48">
        <v>283</v>
      </c>
      <c r="C433" s="46" t="e">
        <f>VLOOKUP($B433,мандатка!$B:$I,2,FALSE)</f>
        <v>#N/A</v>
      </c>
      <c r="D433" s="157" t="e">
        <f>VLOOKUP($B433,мандатка!$B:$I,3,FALSE)</f>
        <v>#N/A</v>
      </c>
      <c r="E433" s="158" t="e">
        <f>VLOOKUP($B433,мандатка!$B:$I,5,FALSE)</f>
        <v>#N/A</v>
      </c>
      <c r="F433" s="48" t="e">
        <f>VLOOKUP($B433,мандатка!$B:$I,6,FALSE)</f>
        <v>#N/A</v>
      </c>
      <c r="G433" s="46" t="e">
        <f>VLOOKUP($B433,мандатка!$B:$I,7,FALSE)</f>
        <v>#N/A</v>
      </c>
      <c r="H433" s="47" t="e">
        <f>VLOOKUP($B433,мандатка!$B:$I,8,FALSE)</f>
        <v>#N/A</v>
      </c>
      <c r="I433" s="159"/>
      <c r="J433" s="165"/>
      <c r="K433" s="165"/>
      <c r="L433" s="165"/>
      <c r="M433" s="165"/>
      <c r="N433" s="165"/>
      <c r="O433" s="165"/>
      <c r="P433" s="165"/>
      <c r="Q433" s="165"/>
      <c r="R433" s="165"/>
      <c r="S433" s="308"/>
      <c r="T433" s="308"/>
      <c r="U433" s="308"/>
      <c r="V433" s="409">
        <f t="shared" si="37"/>
        <v>0</v>
      </c>
      <c r="W433" s="160"/>
      <c r="X433" s="451">
        <v>0</v>
      </c>
      <c r="Y433" s="161"/>
      <c r="Z433" s="450">
        <f t="shared" si="38"/>
        <v>0</v>
      </c>
      <c r="AA433" s="162">
        <f t="shared" si="39"/>
        <v>0</v>
      </c>
      <c r="AB433" s="165"/>
      <c r="AC433" s="163" t="str">
        <f t="shared" si="40"/>
        <v>КМСУ</v>
      </c>
      <c r="AE433" s="164" t="e">
        <f t="shared" si="41"/>
        <v>#N/A</v>
      </c>
      <c r="AF433" s="62" t="e">
        <f>VLOOKUP($B433,СтартОсобиста!$B:$M,11,FALSE)</f>
        <v>#N/A</v>
      </c>
    </row>
    <row r="434" spans="1:32" ht="15" hidden="1" customHeight="1" x14ac:dyDescent="0.25">
      <c r="A434" s="156">
        <v>148</v>
      </c>
      <c r="B434" s="48">
        <v>284</v>
      </c>
      <c r="C434" s="46" t="e">
        <f>VLOOKUP($B434,мандатка!$B:$I,2,FALSE)</f>
        <v>#N/A</v>
      </c>
      <c r="D434" s="157" t="e">
        <f>VLOOKUP($B434,мандатка!$B:$I,3,FALSE)</f>
        <v>#N/A</v>
      </c>
      <c r="E434" s="158" t="e">
        <f>VLOOKUP($B434,мандатка!$B:$I,5,FALSE)</f>
        <v>#N/A</v>
      </c>
      <c r="F434" s="48" t="e">
        <f>VLOOKUP($B434,мандатка!$B:$I,6,FALSE)</f>
        <v>#N/A</v>
      </c>
      <c r="G434" s="46" t="e">
        <f>VLOOKUP($B434,мандатка!$B:$I,7,FALSE)</f>
        <v>#N/A</v>
      </c>
      <c r="H434" s="47" t="e">
        <f>VLOOKUP($B434,мандатка!$B:$I,8,FALSE)</f>
        <v>#N/A</v>
      </c>
      <c r="I434" s="159"/>
      <c r="J434" s="165"/>
      <c r="K434" s="165"/>
      <c r="L434" s="165"/>
      <c r="M434" s="165"/>
      <c r="N434" s="165"/>
      <c r="O434" s="165"/>
      <c r="P434" s="165"/>
      <c r="Q434" s="165"/>
      <c r="R434" s="165"/>
      <c r="S434" s="308"/>
      <c r="T434" s="308"/>
      <c r="U434" s="308"/>
      <c r="V434" s="409">
        <f t="shared" si="37"/>
        <v>0</v>
      </c>
      <c r="W434" s="160"/>
      <c r="X434" s="451">
        <v>0</v>
      </c>
      <c r="Y434" s="161"/>
      <c r="Z434" s="450">
        <f t="shared" si="38"/>
        <v>0</v>
      </c>
      <c r="AA434" s="162">
        <f t="shared" si="39"/>
        <v>0</v>
      </c>
      <c r="AB434" s="165"/>
      <c r="AC434" s="163" t="str">
        <f t="shared" si="40"/>
        <v>КМСУ</v>
      </c>
      <c r="AE434" s="164" t="e">
        <f t="shared" si="41"/>
        <v>#N/A</v>
      </c>
      <c r="AF434" s="62" t="e">
        <f>VLOOKUP($B434,СтартОсобиста!$B:$M,11,FALSE)</f>
        <v>#N/A</v>
      </c>
    </row>
    <row r="435" spans="1:32" ht="15" hidden="1" customHeight="1" x14ac:dyDescent="0.25">
      <c r="A435" s="156">
        <v>149</v>
      </c>
      <c r="B435" s="48">
        <v>285</v>
      </c>
      <c r="C435" s="46" t="e">
        <f>VLOOKUP($B435,мандатка!$B:$I,2,FALSE)</f>
        <v>#N/A</v>
      </c>
      <c r="D435" s="157" t="e">
        <f>VLOOKUP($B435,мандатка!$B:$I,3,FALSE)</f>
        <v>#N/A</v>
      </c>
      <c r="E435" s="158" t="e">
        <f>VLOOKUP($B435,мандатка!$B:$I,5,FALSE)</f>
        <v>#N/A</v>
      </c>
      <c r="F435" s="48" t="e">
        <f>VLOOKUP($B435,мандатка!$B:$I,6,FALSE)</f>
        <v>#N/A</v>
      </c>
      <c r="G435" s="46" t="e">
        <f>VLOOKUP($B435,мандатка!$B:$I,7,FALSE)</f>
        <v>#N/A</v>
      </c>
      <c r="H435" s="47" t="e">
        <f>VLOOKUP($B435,мандатка!$B:$I,8,FALSE)</f>
        <v>#N/A</v>
      </c>
      <c r="I435" s="159"/>
      <c r="J435" s="165"/>
      <c r="K435" s="165"/>
      <c r="L435" s="165"/>
      <c r="M435" s="165"/>
      <c r="N435" s="165"/>
      <c r="O435" s="165"/>
      <c r="P435" s="165"/>
      <c r="Q435" s="165"/>
      <c r="R435" s="165"/>
      <c r="S435" s="308"/>
      <c r="T435" s="308"/>
      <c r="U435" s="308"/>
      <c r="V435" s="409">
        <f t="shared" si="37"/>
        <v>0</v>
      </c>
      <c r="W435" s="160"/>
      <c r="X435" s="451">
        <v>0</v>
      </c>
      <c r="Y435" s="161"/>
      <c r="Z435" s="450">
        <f t="shared" si="38"/>
        <v>0</v>
      </c>
      <c r="AA435" s="162">
        <f t="shared" si="39"/>
        <v>0</v>
      </c>
      <c r="AB435" s="165"/>
      <c r="AC435" s="163" t="str">
        <f t="shared" si="40"/>
        <v>КМСУ</v>
      </c>
      <c r="AE435" s="164" t="e">
        <f t="shared" si="41"/>
        <v>#N/A</v>
      </c>
      <c r="AF435" s="62" t="e">
        <f>VLOOKUP($B435,СтартОсобиста!$B:$M,11,FALSE)</f>
        <v>#N/A</v>
      </c>
    </row>
    <row r="436" spans="1:32" ht="15" hidden="1" customHeight="1" x14ac:dyDescent="0.25">
      <c r="A436" s="156">
        <v>150</v>
      </c>
      <c r="B436" s="48">
        <v>286</v>
      </c>
      <c r="C436" s="46" t="e">
        <f>VLOOKUP($B436,мандатка!$B:$I,2,FALSE)</f>
        <v>#N/A</v>
      </c>
      <c r="D436" s="157" t="e">
        <f>VLOOKUP($B436,мандатка!$B:$I,3,FALSE)</f>
        <v>#N/A</v>
      </c>
      <c r="E436" s="158" t="e">
        <f>VLOOKUP($B436,мандатка!$B:$I,5,FALSE)</f>
        <v>#N/A</v>
      </c>
      <c r="F436" s="48" t="e">
        <f>VLOOKUP($B436,мандатка!$B:$I,6,FALSE)</f>
        <v>#N/A</v>
      </c>
      <c r="G436" s="46" t="e">
        <f>VLOOKUP($B436,мандатка!$B:$I,7,FALSE)</f>
        <v>#N/A</v>
      </c>
      <c r="H436" s="47" t="e">
        <f>VLOOKUP($B436,мандатка!$B:$I,8,FALSE)</f>
        <v>#N/A</v>
      </c>
      <c r="I436" s="159"/>
      <c r="J436" s="165"/>
      <c r="K436" s="165"/>
      <c r="L436" s="165"/>
      <c r="M436" s="165"/>
      <c r="N436" s="165"/>
      <c r="O436" s="165"/>
      <c r="P436" s="165"/>
      <c r="Q436" s="165"/>
      <c r="R436" s="165"/>
      <c r="S436" s="308"/>
      <c r="T436" s="308"/>
      <c r="U436" s="308"/>
      <c r="V436" s="409">
        <f t="shared" si="37"/>
        <v>0</v>
      </c>
      <c r="W436" s="160"/>
      <c r="X436" s="451">
        <v>0</v>
      </c>
      <c r="Y436" s="161"/>
      <c r="Z436" s="450">
        <f t="shared" si="38"/>
        <v>0</v>
      </c>
      <c r="AA436" s="162">
        <f t="shared" si="39"/>
        <v>0</v>
      </c>
      <c r="AB436" s="165"/>
      <c r="AC436" s="163" t="str">
        <f t="shared" si="40"/>
        <v>КМСУ</v>
      </c>
      <c r="AE436" s="164" t="e">
        <f t="shared" si="41"/>
        <v>#N/A</v>
      </c>
      <c r="AF436" s="62" t="e">
        <f>VLOOKUP($B436,СтартОсобиста!$B:$M,11,FALSE)</f>
        <v>#N/A</v>
      </c>
    </row>
    <row r="437" spans="1:32" ht="15" hidden="1" customHeight="1" x14ac:dyDescent="0.25">
      <c r="A437" s="156">
        <v>151</v>
      </c>
      <c r="B437" s="48">
        <v>287</v>
      </c>
      <c r="C437" s="46" t="e">
        <f>VLOOKUP($B437,мандатка!$B:$I,2,FALSE)</f>
        <v>#N/A</v>
      </c>
      <c r="D437" s="157" t="e">
        <f>VLOOKUP($B437,мандатка!$B:$I,3,FALSE)</f>
        <v>#N/A</v>
      </c>
      <c r="E437" s="158" t="e">
        <f>VLOOKUP($B437,мандатка!$B:$I,5,FALSE)</f>
        <v>#N/A</v>
      </c>
      <c r="F437" s="48" t="e">
        <f>VLOOKUP($B437,мандатка!$B:$I,6,FALSE)</f>
        <v>#N/A</v>
      </c>
      <c r="G437" s="46" t="e">
        <f>VLOOKUP($B437,мандатка!$B:$I,7,FALSE)</f>
        <v>#N/A</v>
      </c>
      <c r="H437" s="47" t="e">
        <f>VLOOKUP($B437,мандатка!$B:$I,8,FALSE)</f>
        <v>#N/A</v>
      </c>
      <c r="I437" s="159"/>
      <c r="J437" s="165"/>
      <c r="K437" s="165"/>
      <c r="L437" s="165"/>
      <c r="M437" s="165"/>
      <c r="N437" s="165"/>
      <c r="O437" s="165"/>
      <c r="P437" s="165"/>
      <c r="Q437" s="165"/>
      <c r="R437" s="165"/>
      <c r="S437" s="308"/>
      <c r="T437" s="308"/>
      <c r="U437" s="308"/>
      <c r="V437" s="409">
        <f t="shared" si="37"/>
        <v>0</v>
      </c>
      <c r="W437" s="160"/>
      <c r="X437" s="451">
        <v>0</v>
      </c>
      <c r="Y437" s="161"/>
      <c r="Z437" s="450">
        <f t="shared" si="38"/>
        <v>0</v>
      </c>
      <c r="AA437" s="162">
        <f t="shared" si="39"/>
        <v>0</v>
      </c>
      <c r="AB437" s="165"/>
      <c r="AC437" s="163" t="str">
        <f t="shared" si="40"/>
        <v>КМСУ</v>
      </c>
      <c r="AE437" s="164" t="e">
        <f t="shared" si="41"/>
        <v>#N/A</v>
      </c>
      <c r="AF437" s="62" t="e">
        <f>VLOOKUP($B437,СтартОсобиста!$B:$M,11,FALSE)</f>
        <v>#N/A</v>
      </c>
    </row>
    <row r="438" spans="1:32" ht="15" hidden="1" customHeight="1" x14ac:dyDescent="0.25">
      <c r="A438" s="156">
        <v>152</v>
      </c>
      <c r="B438" s="48">
        <v>288</v>
      </c>
      <c r="C438" s="46" t="e">
        <f>VLOOKUP($B438,мандатка!$B:$I,2,FALSE)</f>
        <v>#N/A</v>
      </c>
      <c r="D438" s="157" t="e">
        <f>VLOOKUP($B438,мандатка!$B:$I,3,FALSE)</f>
        <v>#N/A</v>
      </c>
      <c r="E438" s="158" t="e">
        <f>VLOOKUP($B438,мандатка!$B:$I,5,FALSE)</f>
        <v>#N/A</v>
      </c>
      <c r="F438" s="48" t="e">
        <f>VLOOKUP($B438,мандатка!$B:$I,6,FALSE)</f>
        <v>#N/A</v>
      </c>
      <c r="G438" s="46" t="e">
        <f>VLOOKUP($B438,мандатка!$B:$I,7,FALSE)</f>
        <v>#N/A</v>
      </c>
      <c r="H438" s="47" t="e">
        <f>VLOOKUP($B438,мандатка!$B:$I,8,FALSE)</f>
        <v>#N/A</v>
      </c>
      <c r="I438" s="159"/>
      <c r="J438" s="165"/>
      <c r="K438" s="165"/>
      <c r="L438" s="165"/>
      <c r="M438" s="165"/>
      <c r="N438" s="165"/>
      <c r="O438" s="165"/>
      <c r="P438" s="165"/>
      <c r="Q438" s="165"/>
      <c r="R438" s="165"/>
      <c r="S438" s="308"/>
      <c r="T438" s="308"/>
      <c r="U438" s="308"/>
      <c r="V438" s="409">
        <f t="shared" si="37"/>
        <v>0</v>
      </c>
      <c r="W438" s="160"/>
      <c r="X438" s="451">
        <v>0</v>
      </c>
      <c r="Y438" s="161"/>
      <c r="Z438" s="450">
        <f t="shared" si="38"/>
        <v>0</v>
      </c>
      <c r="AA438" s="162">
        <f t="shared" si="39"/>
        <v>0</v>
      </c>
      <c r="AB438" s="165"/>
      <c r="AC438" s="163" t="str">
        <f t="shared" si="40"/>
        <v>КМСУ</v>
      </c>
      <c r="AE438" s="164" t="e">
        <f t="shared" si="41"/>
        <v>#N/A</v>
      </c>
      <c r="AF438" s="62" t="e">
        <f>VLOOKUP($B438,СтартОсобиста!$B:$M,11,FALSE)</f>
        <v>#N/A</v>
      </c>
    </row>
    <row r="439" spans="1:32" ht="15" hidden="1" customHeight="1" x14ac:dyDescent="0.25">
      <c r="A439" s="156">
        <v>153</v>
      </c>
      <c r="B439" s="48">
        <v>291</v>
      </c>
      <c r="C439" s="46" t="e">
        <f>VLOOKUP($B439,мандатка!$B:$I,2,FALSE)</f>
        <v>#N/A</v>
      </c>
      <c r="D439" s="157" t="e">
        <f>VLOOKUP($B439,мандатка!$B:$I,3,FALSE)</f>
        <v>#N/A</v>
      </c>
      <c r="E439" s="158" t="e">
        <f>VLOOKUP($B439,мандатка!$B:$I,5,FALSE)</f>
        <v>#N/A</v>
      </c>
      <c r="F439" s="48" t="e">
        <f>VLOOKUP($B439,мандатка!$B:$I,6,FALSE)</f>
        <v>#N/A</v>
      </c>
      <c r="G439" s="46" t="e">
        <f>VLOOKUP($B439,мандатка!$B:$I,7,FALSE)</f>
        <v>#N/A</v>
      </c>
      <c r="H439" s="47" t="e">
        <f>VLOOKUP($B439,мандатка!$B:$I,8,FALSE)</f>
        <v>#N/A</v>
      </c>
      <c r="I439" s="159"/>
      <c r="J439" s="165"/>
      <c r="K439" s="165"/>
      <c r="L439" s="165"/>
      <c r="M439" s="165"/>
      <c r="N439" s="165"/>
      <c r="O439" s="165"/>
      <c r="P439" s="165"/>
      <c r="Q439" s="165"/>
      <c r="R439" s="165"/>
      <c r="S439" s="308"/>
      <c r="T439" s="308"/>
      <c r="U439" s="308"/>
      <c r="V439" s="409">
        <f t="shared" si="37"/>
        <v>0</v>
      </c>
      <c r="W439" s="160"/>
      <c r="X439" s="451">
        <v>0</v>
      </c>
      <c r="Y439" s="161"/>
      <c r="Z439" s="450">
        <f t="shared" si="38"/>
        <v>0</v>
      </c>
      <c r="AA439" s="162">
        <f t="shared" si="39"/>
        <v>0</v>
      </c>
      <c r="AB439" s="165"/>
      <c r="AC439" s="163" t="str">
        <f t="shared" si="40"/>
        <v>КМСУ</v>
      </c>
      <c r="AE439" s="164" t="e">
        <f t="shared" si="41"/>
        <v>#N/A</v>
      </c>
      <c r="AF439" s="62" t="e">
        <f>VLOOKUP($B439,СтартОсобиста!$B:$M,11,FALSE)</f>
        <v>#N/A</v>
      </c>
    </row>
    <row r="440" spans="1:32" ht="15" hidden="1" customHeight="1" x14ac:dyDescent="0.25">
      <c r="A440" s="156">
        <v>154</v>
      </c>
      <c r="B440" s="48">
        <v>292</v>
      </c>
      <c r="C440" s="46" t="e">
        <f>VLOOKUP($B440,мандатка!$B:$I,2,FALSE)</f>
        <v>#N/A</v>
      </c>
      <c r="D440" s="157" t="e">
        <f>VLOOKUP($B440,мандатка!$B:$I,3,FALSE)</f>
        <v>#N/A</v>
      </c>
      <c r="E440" s="158" t="e">
        <f>VLOOKUP($B440,мандатка!$B:$I,5,FALSE)</f>
        <v>#N/A</v>
      </c>
      <c r="F440" s="48" t="e">
        <f>VLOOKUP($B440,мандатка!$B:$I,6,FALSE)</f>
        <v>#N/A</v>
      </c>
      <c r="G440" s="46" t="e">
        <f>VLOOKUP($B440,мандатка!$B:$I,7,FALSE)</f>
        <v>#N/A</v>
      </c>
      <c r="H440" s="47" t="e">
        <f>VLOOKUP($B440,мандатка!$B:$I,8,FALSE)</f>
        <v>#N/A</v>
      </c>
      <c r="I440" s="159"/>
      <c r="J440" s="165"/>
      <c r="K440" s="165"/>
      <c r="L440" s="165"/>
      <c r="M440" s="165"/>
      <c r="N440" s="165"/>
      <c r="O440" s="165"/>
      <c r="P440" s="165"/>
      <c r="Q440" s="165"/>
      <c r="R440" s="165"/>
      <c r="S440" s="308"/>
      <c r="T440" s="308"/>
      <c r="U440" s="308"/>
      <c r="V440" s="409">
        <f t="shared" si="37"/>
        <v>0</v>
      </c>
      <c r="W440" s="160"/>
      <c r="X440" s="451">
        <v>0</v>
      </c>
      <c r="Y440" s="161"/>
      <c r="Z440" s="450">
        <f t="shared" si="38"/>
        <v>0</v>
      </c>
      <c r="AA440" s="162">
        <f t="shared" si="39"/>
        <v>0</v>
      </c>
      <c r="AB440" s="165"/>
      <c r="AC440" s="163" t="str">
        <f t="shared" si="40"/>
        <v>КМСУ</v>
      </c>
      <c r="AE440" s="164" t="e">
        <f t="shared" si="41"/>
        <v>#N/A</v>
      </c>
      <c r="AF440" s="62" t="e">
        <f>VLOOKUP($B440,СтартОсобиста!$B:$M,11,FALSE)</f>
        <v>#N/A</v>
      </c>
    </row>
    <row r="441" spans="1:32" ht="15" hidden="1" customHeight="1" x14ac:dyDescent="0.25">
      <c r="A441" s="156">
        <v>155</v>
      </c>
      <c r="B441" s="48">
        <v>293</v>
      </c>
      <c r="C441" s="46" t="e">
        <f>VLOOKUP($B441,мандатка!$B:$I,2,FALSE)</f>
        <v>#N/A</v>
      </c>
      <c r="D441" s="157" t="e">
        <f>VLOOKUP($B441,мандатка!$B:$I,3,FALSE)</f>
        <v>#N/A</v>
      </c>
      <c r="E441" s="158" t="e">
        <f>VLOOKUP($B441,мандатка!$B:$I,5,FALSE)</f>
        <v>#N/A</v>
      </c>
      <c r="F441" s="48" t="e">
        <f>VLOOKUP($B441,мандатка!$B:$I,6,FALSE)</f>
        <v>#N/A</v>
      </c>
      <c r="G441" s="46" t="e">
        <f>VLOOKUP($B441,мандатка!$B:$I,7,FALSE)</f>
        <v>#N/A</v>
      </c>
      <c r="H441" s="47" t="e">
        <f>VLOOKUP($B441,мандатка!$B:$I,8,FALSE)</f>
        <v>#N/A</v>
      </c>
      <c r="I441" s="159"/>
      <c r="J441" s="165"/>
      <c r="K441" s="165"/>
      <c r="L441" s="165"/>
      <c r="M441" s="165"/>
      <c r="N441" s="165"/>
      <c r="O441" s="165"/>
      <c r="P441" s="165"/>
      <c r="Q441" s="165"/>
      <c r="R441" s="165"/>
      <c r="S441" s="308"/>
      <c r="T441" s="308"/>
      <c r="U441" s="308"/>
      <c r="V441" s="409">
        <f t="shared" si="37"/>
        <v>0</v>
      </c>
      <c r="W441" s="160"/>
      <c r="X441" s="451">
        <v>0</v>
      </c>
      <c r="Y441" s="161"/>
      <c r="Z441" s="450">
        <f t="shared" si="38"/>
        <v>0</v>
      </c>
      <c r="AA441" s="162">
        <f t="shared" si="39"/>
        <v>0</v>
      </c>
      <c r="AB441" s="165"/>
      <c r="AC441" s="163" t="str">
        <f t="shared" si="40"/>
        <v>КМСУ</v>
      </c>
      <c r="AE441" s="164" t="e">
        <f t="shared" si="41"/>
        <v>#N/A</v>
      </c>
      <c r="AF441" s="62" t="e">
        <f>VLOOKUP($B441,СтартОсобиста!$B:$M,11,FALSE)</f>
        <v>#N/A</v>
      </c>
    </row>
    <row r="442" spans="1:32" ht="15" hidden="1" customHeight="1" x14ac:dyDescent="0.25">
      <c r="A442" s="156">
        <v>156</v>
      </c>
      <c r="B442" s="48">
        <v>294</v>
      </c>
      <c r="C442" s="46" t="e">
        <f>VLOOKUP($B442,мандатка!$B:$I,2,FALSE)</f>
        <v>#N/A</v>
      </c>
      <c r="D442" s="157" t="e">
        <f>VLOOKUP($B442,мандатка!$B:$I,3,FALSE)</f>
        <v>#N/A</v>
      </c>
      <c r="E442" s="158" t="e">
        <f>VLOOKUP($B442,мандатка!$B:$I,5,FALSE)</f>
        <v>#N/A</v>
      </c>
      <c r="F442" s="48" t="e">
        <f>VLOOKUP($B442,мандатка!$B:$I,6,FALSE)</f>
        <v>#N/A</v>
      </c>
      <c r="G442" s="46" t="e">
        <f>VLOOKUP($B442,мандатка!$B:$I,7,FALSE)</f>
        <v>#N/A</v>
      </c>
      <c r="H442" s="47" t="e">
        <f>VLOOKUP($B442,мандатка!$B:$I,8,FALSE)</f>
        <v>#N/A</v>
      </c>
      <c r="I442" s="159"/>
      <c r="J442" s="165"/>
      <c r="K442" s="165"/>
      <c r="L442" s="165"/>
      <c r="M442" s="165"/>
      <c r="N442" s="165"/>
      <c r="O442" s="165"/>
      <c r="P442" s="165"/>
      <c r="Q442" s="165"/>
      <c r="R442" s="165"/>
      <c r="S442" s="308"/>
      <c r="T442" s="308"/>
      <c r="U442" s="308"/>
      <c r="V442" s="409">
        <f t="shared" si="37"/>
        <v>0</v>
      </c>
      <c r="W442" s="160"/>
      <c r="X442" s="451">
        <v>0</v>
      </c>
      <c r="Y442" s="161"/>
      <c r="Z442" s="450">
        <f t="shared" si="38"/>
        <v>0</v>
      </c>
      <c r="AA442" s="162">
        <f t="shared" si="39"/>
        <v>0</v>
      </c>
      <c r="AB442" s="165"/>
      <c r="AC442" s="163" t="str">
        <f t="shared" si="40"/>
        <v>КМСУ</v>
      </c>
      <c r="AE442" s="164" t="e">
        <f t="shared" si="41"/>
        <v>#N/A</v>
      </c>
      <c r="AF442" s="62" t="e">
        <f>VLOOKUP($B442,СтартОсобиста!$B:$M,11,FALSE)</f>
        <v>#N/A</v>
      </c>
    </row>
    <row r="443" spans="1:32" ht="15" hidden="1" customHeight="1" x14ac:dyDescent="0.25">
      <c r="A443" s="156">
        <v>157</v>
      </c>
      <c r="B443" s="48">
        <v>295</v>
      </c>
      <c r="C443" s="46" t="e">
        <f>VLOOKUP($B443,мандатка!$B:$I,2,FALSE)</f>
        <v>#N/A</v>
      </c>
      <c r="D443" s="157" t="e">
        <f>VLOOKUP($B443,мандатка!$B:$I,3,FALSE)</f>
        <v>#N/A</v>
      </c>
      <c r="E443" s="158" t="e">
        <f>VLOOKUP($B443,мандатка!$B:$I,5,FALSE)</f>
        <v>#N/A</v>
      </c>
      <c r="F443" s="48" t="e">
        <f>VLOOKUP($B443,мандатка!$B:$I,6,FALSE)</f>
        <v>#N/A</v>
      </c>
      <c r="G443" s="46" t="e">
        <f>VLOOKUP($B443,мандатка!$B:$I,7,FALSE)</f>
        <v>#N/A</v>
      </c>
      <c r="H443" s="47" t="e">
        <f>VLOOKUP($B443,мандатка!$B:$I,8,FALSE)</f>
        <v>#N/A</v>
      </c>
      <c r="I443" s="159"/>
      <c r="J443" s="165"/>
      <c r="K443" s="165"/>
      <c r="L443" s="165"/>
      <c r="M443" s="165"/>
      <c r="N443" s="165"/>
      <c r="O443" s="165"/>
      <c r="P443" s="165"/>
      <c r="Q443" s="165"/>
      <c r="R443" s="165"/>
      <c r="S443" s="308"/>
      <c r="T443" s="308"/>
      <c r="U443" s="308"/>
      <c r="V443" s="409">
        <f t="shared" si="37"/>
        <v>0</v>
      </c>
      <c r="W443" s="160"/>
      <c r="X443" s="451">
        <v>0</v>
      </c>
      <c r="Y443" s="161"/>
      <c r="Z443" s="450">
        <f t="shared" si="38"/>
        <v>0</v>
      </c>
      <c r="AA443" s="162">
        <f t="shared" si="39"/>
        <v>0</v>
      </c>
      <c r="AB443" s="165"/>
      <c r="AC443" s="163" t="str">
        <f t="shared" si="40"/>
        <v>КМСУ</v>
      </c>
      <c r="AE443" s="164" t="e">
        <f t="shared" si="41"/>
        <v>#N/A</v>
      </c>
      <c r="AF443" s="62" t="e">
        <f>VLOOKUP($B443,СтартОсобиста!$B:$M,11,FALSE)</f>
        <v>#N/A</v>
      </c>
    </row>
    <row r="444" spans="1:32" ht="15" hidden="1" customHeight="1" x14ac:dyDescent="0.25">
      <c r="A444" s="156">
        <v>158</v>
      </c>
      <c r="B444" s="48">
        <v>296</v>
      </c>
      <c r="C444" s="46" t="e">
        <f>VLOOKUP($B444,мандатка!$B:$I,2,FALSE)</f>
        <v>#N/A</v>
      </c>
      <c r="D444" s="157" t="e">
        <f>VLOOKUP($B444,мандатка!$B:$I,3,FALSE)</f>
        <v>#N/A</v>
      </c>
      <c r="E444" s="158" t="e">
        <f>VLOOKUP($B444,мандатка!$B:$I,5,FALSE)</f>
        <v>#N/A</v>
      </c>
      <c r="F444" s="48" t="e">
        <f>VLOOKUP($B444,мандатка!$B:$I,6,FALSE)</f>
        <v>#N/A</v>
      </c>
      <c r="G444" s="46" t="e">
        <f>VLOOKUP($B444,мандатка!$B:$I,7,FALSE)</f>
        <v>#N/A</v>
      </c>
      <c r="H444" s="47" t="e">
        <f>VLOOKUP($B444,мандатка!$B:$I,8,FALSE)</f>
        <v>#N/A</v>
      </c>
      <c r="I444" s="159"/>
      <c r="J444" s="165"/>
      <c r="K444" s="165"/>
      <c r="L444" s="165"/>
      <c r="M444" s="165"/>
      <c r="N444" s="165"/>
      <c r="O444" s="165"/>
      <c r="P444" s="165"/>
      <c r="Q444" s="165"/>
      <c r="R444" s="165"/>
      <c r="S444" s="308"/>
      <c r="T444" s="308"/>
      <c r="U444" s="308"/>
      <c r="V444" s="409">
        <f t="shared" si="37"/>
        <v>0</v>
      </c>
      <c r="W444" s="160"/>
      <c r="X444" s="451">
        <v>0</v>
      </c>
      <c r="Y444" s="161"/>
      <c r="Z444" s="450">
        <f t="shared" si="38"/>
        <v>0</v>
      </c>
      <c r="AA444" s="162">
        <f t="shared" si="39"/>
        <v>0</v>
      </c>
      <c r="AB444" s="165"/>
      <c r="AC444" s="163" t="str">
        <f t="shared" si="40"/>
        <v>КМСУ</v>
      </c>
      <c r="AE444" s="164" t="e">
        <f t="shared" si="41"/>
        <v>#N/A</v>
      </c>
      <c r="AF444" s="62" t="e">
        <f>VLOOKUP($B444,СтартОсобиста!$B:$M,11,FALSE)</f>
        <v>#N/A</v>
      </c>
    </row>
    <row r="445" spans="1:32" ht="15" hidden="1" customHeight="1" x14ac:dyDescent="0.25">
      <c r="A445" s="156">
        <v>159</v>
      </c>
      <c r="B445" s="48">
        <v>297</v>
      </c>
      <c r="C445" s="46" t="e">
        <f>VLOOKUP($B445,мандатка!$B:$I,2,FALSE)</f>
        <v>#N/A</v>
      </c>
      <c r="D445" s="157" t="e">
        <f>VLOOKUP($B445,мандатка!$B:$I,3,FALSE)</f>
        <v>#N/A</v>
      </c>
      <c r="E445" s="158" t="e">
        <f>VLOOKUP($B445,мандатка!$B:$I,5,FALSE)</f>
        <v>#N/A</v>
      </c>
      <c r="F445" s="48" t="e">
        <f>VLOOKUP($B445,мандатка!$B:$I,6,FALSE)</f>
        <v>#N/A</v>
      </c>
      <c r="G445" s="46" t="e">
        <f>VLOOKUP($B445,мандатка!$B:$I,7,FALSE)</f>
        <v>#N/A</v>
      </c>
      <c r="H445" s="47" t="e">
        <f>VLOOKUP($B445,мандатка!$B:$I,8,FALSE)</f>
        <v>#N/A</v>
      </c>
      <c r="I445" s="159"/>
      <c r="J445" s="165"/>
      <c r="K445" s="165"/>
      <c r="L445" s="165"/>
      <c r="M445" s="165"/>
      <c r="N445" s="165"/>
      <c r="O445" s="165"/>
      <c r="P445" s="165"/>
      <c r="Q445" s="165"/>
      <c r="R445" s="165"/>
      <c r="S445" s="308"/>
      <c r="T445" s="308"/>
      <c r="U445" s="308"/>
      <c r="V445" s="409">
        <f t="shared" si="37"/>
        <v>0</v>
      </c>
      <c r="W445" s="160"/>
      <c r="X445" s="451">
        <v>0</v>
      </c>
      <c r="Y445" s="161"/>
      <c r="Z445" s="450">
        <f t="shared" si="38"/>
        <v>0</v>
      </c>
      <c r="AA445" s="162">
        <f t="shared" si="39"/>
        <v>0</v>
      </c>
      <c r="AB445" s="165"/>
      <c r="AC445" s="163" t="str">
        <f t="shared" si="40"/>
        <v>КМСУ</v>
      </c>
      <c r="AE445" s="164" t="e">
        <f t="shared" si="41"/>
        <v>#N/A</v>
      </c>
      <c r="AF445" s="62" t="e">
        <f>VLOOKUP($B445,СтартОсобиста!$B:$M,11,FALSE)</f>
        <v>#N/A</v>
      </c>
    </row>
    <row r="446" spans="1:32" ht="15" hidden="1" customHeight="1" x14ac:dyDescent="0.25">
      <c r="A446" s="156">
        <v>160</v>
      </c>
      <c r="B446" s="48">
        <v>298</v>
      </c>
      <c r="C446" s="46" t="e">
        <f>VLOOKUP($B446,мандатка!$B:$I,2,FALSE)</f>
        <v>#N/A</v>
      </c>
      <c r="D446" s="157" t="e">
        <f>VLOOKUP($B446,мандатка!$B:$I,3,FALSE)</f>
        <v>#N/A</v>
      </c>
      <c r="E446" s="158" t="e">
        <f>VLOOKUP($B446,мандатка!$B:$I,5,FALSE)</f>
        <v>#N/A</v>
      </c>
      <c r="F446" s="48" t="e">
        <f>VLOOKUP($B446,мандатка!$B:$I,6,FALSE)</f>
        <v>#N/A</v>
      </c>
      <c r="G446" s="46" t="e">
        <f>VLOOKUP($B446,мандатка!$B:$I,7,FALSE)</f>
        <v>#N/A</v>
      </c>
      <c r="H446" s="47" t="e">
        <f>VLOOKUP($B446,мандатка!$B:$I,8,FALSE)</f>
        <v>#N/A</v>
      </c>
      <c r="I446" s="159"/>
      <c r="J446" s="165"/>
      <c r="K446" s="165"/>
      <c r="L446" s="165"/>
      <c r="M446" s="165"/>
      <c r="N446" s="165"/>
      <c r="O446" s="165"/>
      <c r="P446" s="165"/>
      <c r="Q446" s="165"/>
      <c r="R446" s="165"/>
      <c r="S446" s="308"/>
      <c r="T446" s="308"/>
      <c r="U446" s="308"/>
      <c r="V446" s="409">
        <f t="shared" si="37"/>
        <v>0</v>
      </c>
      <c r="W446" s="160"/>
      <c r="X446" s="451">
        <v>0</v>
      </c>
      <c r="Y446" s="161"/>
      <c r="Z446" s="450">
        <f t="shared" si="38"/>
        <v>0</v>
      </c>
      <c r="AA446" s="162">
        <f t="shared" si="39"/>
        <v>0</v>
      </c>
      <c r="AB446" s="165"/>
      <c r="AC446" s="163" t="str">
        <f t="shared" si="40"/>
        <v>КМСУ</v>
      </c>
      <c r="AE446" s="164" t="e">
        <f t="shared" si="41"/>
        <v>#N/A</v>
      </c>
      <c r="AF446" s="62" t="e">
        <f>VLOOKUP($B446,СтартОсобиста!$B:$M,11,FALSE)</f>
        <v>#N/A</v>
      </c>
    </row>
    <row r="447" spans="1:32" ht="15" hidden="1" customHeight="1" x14ac:dyDescent="0.25">
      <c r="A447" s="156">
        <v>161</v>
      </c>
      <c r="B447" s="48">
        <v>301</v>
      </c>
      <c r="C447" s="46" t="e">
        <f>VLOOKUP($B447,мандатка!$B:$I,2,FALSE)</f>
        <v>#N/A</v>
      </c>
      <c r="D447" s="157" t="e">
        <f>VLOOKUP($B447,мандатка!$B:$I,3,FALSE)</f>
        <v>#N/A</v>
      </c>
      <c r="E447" s="158" t="e">
        <f>VLOOKUP($B447,мандатка!$B:$I,5,FALSE)</f>
        <v>#N/A</v>
      </c>
      <c r="F447" s="48" t="e">
        <f>VLOOKUP($B447,мандатка!$B:$I,6,FALSE)</f>
        <v>#N/A</v>
      </c>
      <c r="G447" s="46" t="e">
        <f>VLOOKUP($B447,мандатка!$B:$I,7,FALSE)</f>
        <v>#N/A</v>
      </c>
      <c r="H447" s="47" t="e">
        <f>VLOOKUP($B447,мандатка!$B:$I,8,FALSE)</f>
        <v>#N/A</v>
      </c>
      <c r="I447" s="159"/>
      <c r="J447" s="165"/>
      <c r="K447" s="165"/>
      <c r="L447" s="165"/>
      <c r="M447" s="165"/>
      <c r="N447" s="165"/>
      <c r="O447" s="165"/>
      <c r="P447" s="165"/>
      <c r="Q447" s="165"/>
      <c r="R447" s="165"/>
      <c r="S447" s="308"/>
      <c r="T447" s="308"/>
      <c r="U447" s="308"/>
      <c r="V447" s="409">
        <f t="shared" si="37"/>
        <v>0</v>
      </c>
      <c r="W447" s="160"/>
      <c r="X447" s="451">
        <v>0</v>
      </c>
      <c r="Y447" s="161"/>
      <c r="Z447" s="450">
        <f t="shared" si="38"/>
        <v>0</v>
      </c>
      <c r="AA447" s="162">
        <f t="shared" si="39"/>
        <v>0</v>
      </c>
      <c r="AB447" s="165"/>
      <c r="AC447" s="163" t="str">
        <f t="shared" si="40"/>
        <v>КМСУ</v>
      </c>
      <c r="AE447" s="164" t="e">
        <f t="shared" si="41"/>
        <v>#N/A</v>
      </c>
      <c r="AF447" s="62" t="e">
        <f>VLOOKUP($B447,СтартОсобиста!$B:$M,11,FALSE)</f>
        <v>#N/A</v>
      </c>
    </row>
    <row r="448" spans="1:32" ht="15" hidden="1" customHeight="1" x14ac:dyDescent="0.25">
      <c r="A448" s="156">
        <v>162</v>
      </c>
      <c r="B448" s="48">
        <v>302</v>
      </c>
      <c r="C448" s="46" t="e">
        <f>VLOOKUP($B448,мандатка!$B:$I,2,FALSE)</f>
        <v>#N/A</v>
      </c>
      <c r="D448" s="157" t="e">
        <f>VLOOKUP($B448,мандатка!$B:$I,3,FALSE)</f>
        <v>#N/A</v>
      </c>
      <c r="E448" s="158" t="e">
        <f>VLOOKUP($B448,мандатка!$B:$I,5,FALSE)</f>
        <v>#N/A</v>
      </c>
      <c r="F448" s="48" t="e">
        <f>VLOOKUP($B448,мандатка!$B:$I,6,FALSE)</f>
        <v>#N/A</v>
      </c>
      <c r="G448" s="46" t="e">
        <f>VLOOKUP($B448,мандатка!$B:$I,7,FALSE)</f>
        <v>#N/A</v>
      </c>
      <c r="H448" s="47" t="e">
        <f>VLOOKUP($B448,мандатка!$B:$I,8,FALSE)</f>
        <v>#N/A</v>
      </c>
      <c r="I448" s="159"/>
      <c r="J448" s="165"/>
      <c r="K448" s="165"/>
      <c r="L448" s="165"/>
      <c r="M448" s="165"/>
      <c r="N448" s="165"/>
      <c r="O448" s="165"/>
      <c r="P448" s="165"/>
      <c r="Q448" s="165"/>
      <c r="R448" s="165"/>
      <c r="S448" s="308"/>
      <c r="T448" s="308"/>
      <c r="U448" s="308"/>
      <c r="V448" s="409">
        <f t="shared" si="37"/>
        <v>0</v>
      </c>
      <c r="W448" s="160"/>
      <c r="X448" s="451">
        <v>0</v>
      </c>
      <c r="Y448" s="161"/>
      <c r="Z448" s="450">
        <f t="shared" si="38"/>
        <v>0</v>
      </c>
      <c r="AA448" s="162">
        <f t="shared" si="39"/>
        <v>0</v>
      </c>
      <c r="AB448" s="165"/>
      <c r="AC448" s="163" t="str">
        <f t="shared" si="40"/>
        <v>КМСУ</v>
      </c>
      <c r="AE448" s="164" t="e">
        <f t="shared" si="41"/>
        <v>#N/A</v>
      </c>
      <c r="AF448" s="62" t="e">
        <f>VLOOKUP($B448,СтартОсобиста!$B:$M,11,FALSE)</f>
        <v>#N/A</v>
      </c>
    </row>
    <row r="449" spans="1:32" ht="15" hidden="1" customHeight="1" x14ac:dyDescent="0.25">
      <c r="A449" s="156">
        <v>163</v>
      </c>
      <c r="B449" s="48">
        <v>303</v>
      </c>
      <c r="C449" s="46" t="e">
        <f>VLOOKUP($B449,мандатка!$B:$I,2,FALSE)</f>
        <v>#N/A</v>
      </c>
      <c r="D449" s="157" t="e">
        <f>VLOOKUP($B449,мандатка!$B:$I,3,FALSE)</f>
        <v>#N/A</v>
      </c>
      <c r="E449" s="158" t="e">
        <f>VLOOKUP($B449,мандатка!$B:$I,5,FALSE)</f>
        <v>#N/A</v>
      </c>
      <c r="F449" s="48" t="e">
        <f>VLOOKUP($B449,мандатка!$B:$I,6,FALSE)</f>
        <v>#N/A</v>
      </c>
      <c r="G449" s="46" t="e">
        <f>VLOOKUP($B449,мандатка!$B:$I,7,FALSE)</f>
        <v>#N/A</v>
      </c>
      <c r="H449" s="47" t="e">
        <f>VLOOKUP($B449,мандатка!$B:$I,8,FALSE)</f>
        <v>#N/A</v>
      </c>
      <c r="I449" s="159"/>
      <c r="J449" s="165"/>
      <c r="K449" s="165"/>
      <c r="L449" s="165"/>
      <c r="M449" s="165"/>
      <c r="N449" s="165"/>
      <c r="O449" s="165"/>
      <c r="P449" s="165"/>
      <c r="Q449" s="165"/>
      <c r="R449" s="165"/>
      <c r="S449" s="308"/>
      <c r="T449" s="308"/>
      <c r="U449" s="308"/>
      <c r="V449" s="409">
        <f t="shared" si="37"/>
        <v>0</v>
      </c>
      <c r="W449" s="160"/>
      <c r="X449" s="451">
        <v>0</v>
      </c>
      <c r="Y449" s="161"/>
      <c r="Z449" s="450">
        <f t="shared" si="38"/>
        <v>0</v>
      </c>
      <c r="AA449" s="162">
        <f t="shared" si="39"/>
        <v>0</v>
      </c>
      <c r="AB449" s="165"/>
      <c r="AC449" s="163" t="str">
        <f t="shared" si="40"/>
        <v>КМСУ</v>
      </c>
      <c r="AE449" s="164" t="e">
        <f t="shared" si="41"/>
        <v>#N/A</v>
      </c>
      <c r="AF449" s="62" t="e">
        <f>VLOOKUP($B449,СтартОсобиста!$B:$M,11,FALSE)</f>
        <v>#N/A</v>
      </c>
    </row>
    <row r="450" spans="1:32" ht="15" hidden="1" customHeight="1" x14ac:dyDescent="0.25">
      <c r="A450" s="156">
        <v>164</v>
      </c>
      <c r="B450" s="46">
        <v>304</v>
      </c>
      <c r="C450" s="46" t="e">
        <f>VLOOKUP($B450,мандатка!$B:$I,2,FALSE)</f>
        <v>#N/A</v>
      </c>
      <c r="D450" s="157" t="e">
        <f>VLOOKUP($B450,мандатка!$B:$I,3,FALSE)</f>
        <v>#N/A</v>
      </c>
      <c r="E450" s="158" t="e">
        <f>VLOOKUP($B450,мандатка!$B:$I,5,FALSE)</f>
        <v>#N/A</v>
      </c>
      <c r="F450" s="48" t="e">
        <f>VLOOKUP($B450,мандатка!$B:$I,6,FALSE)</f>
        <v>#N/A</v>
      </c>
      <c r="G450" s="46" t="e">
        <f>VLOOKUP($B450,мандатка!$B:$I,7,FALSE)</f>
        <v>#N/A</v>
      </c>
      <c r="H450" s="47" t="e">
        <f>VLOOKUP($B450,мандатка!$B:$I,8,FALSE)</f>
        <v>#N/A</v>
      </c>
      <c r="I450" s="159"/>
      <c r="J450" s="165"/>
      <c r="K450" s="165"/>
      <c r="L450" s="165"/>
      <c r="M450" s="165"/>
      <c r="N450" s="165"/>
      <c r="O450" s="165"/>
      <c r="P450" s="165"/>
      <c r="Q450" s="165"/>
      <c r="R450" s="165"/>
      <c r="S450" s="308"/>
      <c r="T450" s="308"/>
      <c r="U450" s="308"/>
      <c r="V450" s="409">
        <f t="shared" si="37"/>
        <v>0</v>
      </c>
      <c r="W450" s="160"/>
      <c r="X450" s="451">
        <v>0</v>
      </c>
      <c r="Y450" s="161"/>
      <c r="Z450" s="450">
        <f t="shared" si="38"/>
        <v>0</v>
      </c>
      <c r="AA450" s="162">
        <f t="shared" si="39"/>
        <v>0</v>
      </c>
      <c r="AB450" s="165"/>
      <c r="AC450" s="163" t="str">
        <f t="shared" si="40"/>
        <v>КМСУ</v>
      </c>
      <c r="AE450" s="164" t="e">
        <f t="shared" si="41"/>
        <v>#N/A</v>
      </c>
      <c r="AF450" s="62" t="e">
        <f>VLOOKUP($B450,СтартОсобиста!$B:$M,11,FALSE)</f>
        <v>#N/A</v>
      </c>
    </row>
    <row r="451" spans="1:32" ht="15" hidden="1" customHeight="1" x14ac:dyDescent="0.25">
      <c r="A451" s="156">
        <v>165</v>
      </c>
      <c r="B451" s="48">
        <v>305</v>
      </c>
      <c r="C451" s="46" t="e">
        <f>VLOOKUP($B451,мандатка!$B:$I,2,FALSE)</f>
        <v>#N/A</v>
      </c>
      <c r="D451" s="157" t="e">
        <f>VLOOKUP($B451,мандатка!$B:$I,3,FALSE)</f>
        <v>#N/A</v>
      </c>
      <c r="E451" s="158" t="e">
        <f>VLOOKUP($B451,мандатка!$B:$I,5,FALSE)</f>
        <v>#N/A</v>
      </c>
      <c r="F451" s="48" t="e">
        <f>VLOOKUP($B451,мандатка!$B:$I,6,FALSE)</f>
        <v>#N/A</v>
      </c>
      <c r="G451" s="46" t="e">
        <f>VLOOKUP($B451,мандатка!$B:$I,7,FALSE)</f>
        <v>#N/A</v>
      </c>
      <c r="H451" s="47" t="e">
        <f>VLOOKUP($B451,мандатка!$B:$I,8,FALSE)</f>
        <v>#N/A</v>
      </c>
      <c r="I451" s="159"/>
      <c r="J451" s="165"/>
      <c r="K451" s="165"/>
      <c r="L451" s="165"/>
      <c r="M451" s="165"/>
      <c r="N451" s="165"/>
      <c r="O451" s="165"/>
      <c r="P451" s="165"/>
      <c r="Q451" s="165"/>
      <c r="R451" s="165"/>
      <c r="S451" s="308"/>
      <c r="T451" s="308"/>
      <c r="U451" s="308"/>
      <c r="V451" s="409">
        <f t="shared" si="37"/>
        <v>0</v>
      </c>
      <c r="W451" s="160"/>
      <c r="X451" s="451">
        <v>0</v>
      </c>
      <c r="Y451" s="161"/>
      <c r="Z451" s="450">
        <f t="shared" si="38"/>
        <v>0</v>
      </c>
      <c r="AA451" s="162">
        <f t="shared" si="39"/>
        <v>0</v>
      </c>
      <c r="AB451" s="165"/>
      <c r="AC451" s="163" t="str">
        <f t="shared" si="40"/>
        <v>КМСУ</v>
      </c>
      <c r="AE451" s="164" t="e">
        <f t="shared" si="41"/>
        <v>#N/A</v>
      </c>
      <c r="AF451" s="62" t="e">
        <f>VLOOKUP($B451,СтартОсобиста!$B:$M,11,FALSE)</f>
        <v>#N/A</v>
      </c>
    </row>
    <row r="452" spans="1:32" ht="15" hidden="1" customHeight="1" x14ac:dyDescent="0.25">
      <c r="A452" s="156">
        <v>166</v>
      </c>
      <c r="B452" s="48">
        <v>306</v>
      </c>
      <c r="C452" s="46" t="e">
        <f>VLOOKUP($B452,мандатка!$B:$I,2,FALSE)</f>
        <v>#N/A</v>
      </c>
      <c r="D452" s="157" t="e">
        <f>VLOOKUP($B452,мандатка!$B:$I,3,FALSE)</f>
        <v>#N/A</v>
      </c>
      <c r="E452" s="158" t="e">
        <f>VLOOKUP($B452,мандатка!$B:$I,5,FALSE)</f>
        <v>#N/A</v>
      </c>
      <c r="F452" s="48" t="e">
        <f>VLOOKUP($B452,мандатка!$B:$I,6,FALSE)</f>
        <v>#N/A</v>
      </c>
      <c r="G452" s="46" t="e">
        <f>VLOOKUP($B452,мандатка!$B:$I,7,FALSE)</f>
        <v>#N/A</v>
      </c>
      <c r="H452" s="47" t="e">
        <f>VLOOKUP($B452,мандатка!$B:$I,8,FALSE)</f>
        <v>#N/A</v>
      </c>
      <c r="I452" s="159"/>
      <c r="J452" s="165"/>
      <c r="K452" s="165"/>
      <c r="L452" s="165"/>
      <c r="M452" s="165"/>
      <c r="N452" s="165"/>
      <c r="O452" s="165"/>
      <c r="P452" s="165"/>
      <c r="Q452" s="165"/>
      <c r="R452" s="165"/>
      <c r="S452" s="308"/>
      <c r="T452" s="308"/>
      <c r="U452" s="308"/>
      <c r="V452" s="409">
        <f t="shared" si="37"/>
        <v>0</v>
      </c>
      <c r="W452" s="160"/>
      <c r="X452" s="451">
        <v>0</v>
      </c>
      <c r="Y452" s="161"/>
      <c r="Z452" s="450">
        <f t="shared" si="38"/>
        <v>0</v>
      </c>
      <c r="AA452" s="162">
        <f t="shared" si="39"/>
        <v>0</v>
      </c>
      <c r="AB452" s="165"/>
      <c r="AC452" s="163" t="str">
        <f t="shared" si="40"/>
        <v>КМСУ</v>
      </c>
      <c r="AE452" s="164" t="e">
        <f t="shared" si="41"/>
        <v>#N/A</v>
      </c>
      <c r="AF452" s="62" t="e">
        <f>VLOOKUP($B452,СтартОсобиста!$B:$M,11,FALSE)</f>
        <v>#N/A</v>
      </c>
    </row>
    <row r="453" spans="1:32" ht="15" hidden="1" customHeight="1" x14ac:dyDescent="0.25">
      <c r="A453" s="156">
        <v>167</v>
      </c>
      <c r="B453" s="48">
        <v>307</v>
      </c>
      <c r="C453" s="46" t="e">
        <f>VLOOKUP($B453,мандатка!$B:$I,2,FALSE)</f>
        <v>#N/A</v>
      </c>
      <c r="D453" s="157" t="e">
        <f>VLOOKUP($B453,мандатка!$B:$I,3,FALSE)</f>
        <v>#N/A</v>
      </c>
      <c r="E453" s="158" t="e">
        <f>VLOOKUP($B453,мандатка!$B:$I,5,FALSE)</f>
        <v>#N/A</v>
      </c>
      <c r="F453" s="48" t="e">
        <f>VLOOKUP($B453,мандатка!$B:$I,6,FALSE)</f>
        <v>#N/A</v>
      </c>
      <c r="G453" s="46" t="e">
        <f>VLOOKUP($B453,мандатка!$B:$I,7,FALSE)</f>
        <v>#N/A</v>
      </c>
      <c r="H453" s="47" t="e">
        <f>VLOOKUP($B453,мандатка!$B:$I,8,FALSE)</f>
        <v>#N/A</v>
      </c>
      <c r="I453" s="159"/>
      <c r="J453" s="165"/>
      <c r="K453" s="165"/>
      <c r="L453" s="165"/>
      <c r="M453" s="165"/>
      <c r="N453" s="165"/>
      <c r="O453" s="165"/>
      <c r="P453" s="165"/>
      <c r="Q453" s="165"/>
      <c r="R453" s="165"/>
      <c r="S453" s="308"/>
      <c r="T453" s="308"/>
      <c r="U453" s="308"/>
      <c r="V453" s="409">
        <f t="shared" si="37"/>
        <v>0</v>
      </c>
      <c r="W453" s="160"/>
      <c r="X453" s="451">
        <v>0</v>
      </c>
      <c r="Y453" s="161"/>
      <c r="Z453" s="450">
        <f t="shared" si="38"/>
        <v>0</v>
      </c>
      <c r="AA453" s="162">
        <f t="shared" si="39"/>
        <v>0</v>
      </c>
      <c r="AB453" s="165"/>
      <c r="AC453" s="163" t="str">
        <f t="shared" si="40"/>
        <v>КМСУ</v>
      </c>
      <c r="AE453" s="164" t="e">
        <f t="shared" si="41"/>
        <v>#N/A</v>
      </c>
      <c r="AF453" s="62" t="e">
        <f>VLOOKUP($B453,СтартОсобиста!$B:$M,11,FALSE)</f>
        <v>#N/A</v>
      </c>
    </row>
    <row r="454" spans="1:32" ht="15" hidden="1" customHeight="1" x14ac:dyDescent="0.25">
      <c r="A454" s="156">
        <v>168</v>
      </c>
      <c r="B454" s="48">
        <v>308</v>
      </c>
      <c r="C454" s="46" t="e">
        <f>VLOOKUP($B454,мандатка!$B:$I,2,FALSE)</f>
        <v>#N/A</v>
      </c>
      <c r="D454" s="157" t="e">
        <f>VLOOKUP($B454,мандатка!$B:$I,3,FALSE)</f>
        <v>#N/A</v>
      </c>
      <c r="E454" s="158" t="e">
        <f>VLOOKUP($B454,мандатка!$B:$I,5,FALSE)</f>
        <v>#N/A</v>
      </c>
      <c r="F454" s="48" t="e">
        <f>VLOOKUP($B454,мандатка!$B:$I,6,FALSE)</f>
        <v>#N/A</v>
      </c>
      <c r="G454" s="46" t="e">
        <f>VLOOKUP($B454,мандатка!$B:$I,7,FALSE)</f>
        <v>#N/A</v>
      </c>
      <c r="H454" s="47" t="e">
        <f>VLOOKUP($B454,мандатка!$B:$I,8,FALSE)</f>
        <v>#N/A</v>
      </c>
      <c r="I454" s="159"/>
      <c r="J454" s="165"/>
      <c r="K454" s="165"/>
      <c r="L454" s="165"/>
      <c r="M454" s="165"/>
      <c r="N454" s="165"/>
      <c r="O454" s="165"/>
      <c r="P454" s="165"/>
      <c r="Q454" s="165"/>
      <c r="R454" s="165"/>
      <c r="S454" s="308"/>
      <c r="T454" s="308"/>
      <c r="U454" s="308"/>
      <c r="V454" s="409">
        <f t="shared" si="37"/>
        <v>0</v>
      </c>
      <c r="W454" s="160"/>
      <c r="X454" s="451">
        <v>0</v>
      </c>
      <c r="Y454" s="161"/>
      <c r="Z454" s="450">
        <f t="shared" si="38"/>
        <v>0</v>
      </c>
      <c r="AA454" s="162">
        <f t="shared" si="39"/>
        <v>0</v>
      </c>
      <c r="AB454" s="165"/>
      <c r="AC454" s="163" t="str">
        <f t="shared" si="40"/>
        <v>КМСУ</v>
      </c>
      <c r="AE454" s="164" t="e">
        <f t="shared" si="41"/>
        <v>#N/A</v>
      </c>
      <c r="AF454" s="62" t="e">
        <f>VLOOKUP($B454,СтартОсобиста!$B:$M,11,FALSE)</f>
        <v>#N/A</v>
      </c>
    </row>
    <row r="455" spans="1:32" ht="15" hidden="1" customHeight="1" x14ac:dyDescent="0.25">
      <c r="A455" s="156">
        <v>169</v>
      </c>
      <c r="B455" s="48">
        <v>311</v>
      </c>
      <c r="C455" s="46" t="e">
        <f>VLOOKUP($B455,мандатка!$B:$I,2,FALSE)</f>
        <v>#N/A</v>
      </c>
      <c r="D455" s="157" t="e">
        <f>VLOOKUP($B455,мандатка!$B:$I,3,FALSE)</f>
        <v>#N/A</v>
      </c>
      <c r="E455" s="158" t="e">
        <f>VLOOKUP($B455,мандатка!$B:$I,5,FALSE)</f>
        <v>#N/A</v>
      </c>
      <c r="F455" s="48" t="e">
        <f>VLOOKUP($B455,мандатка!$B:$I,6,FALSE)</f>
        <v>#N/A</v>
      </c>
      <c r="G455" s="46" t="e">
        <f>VLOOKUP($B455,мандатка!$B:$I,7,FALSE)</f>
        <v>#N/A</v>
      </c>
      <c r="H455" s="47" t="e">
        <f>VLOOKUP($B455,мандатка!$B:$I,8,FALSE)</f>
        <v>#N/A</v>
      </c>
      <c r="I455" s="159"/>
      <c r="J455" s="165"/>
      <c r="K455" s="165"/>
      <c r="L455" s="165"/>
      <c r="M455" s="165"/>
      <c r="N455" s="165"/>
      <c r="O455" s="165"/>
      <c r="P455" s="165"/>
      <c r="Q455" s="165"/>
      <c r="R455" s="165"/>
      <c r="S455" s="308"/>
      <c r="T455" s="308"/>
      <c r="U455" s="308"/>
      <c r="V455" s="409">
        <f t="shared" si="37"/>
        <v>0</v>
      </c>
      <c r="W455" s="160"/>
      <c r="X455" s="451">
        <v>0</v>
      </c>
      <c r="Y455" s="161"/>
      <c r="Z455" s="450">
        <f t="shared" si="38"/>
        <v>0</v>
      </c>
      <c r="AA455" s="162">
        <f t="shared" si="39"/>
        <v>0</v>
      </c>
      <c r="AB455" s="165"/>
      <c r="AC455" s="163" t="str">
        <f t="shared" si="40"/>
        <v>КМСУ</v>
      </c>
      <c r="AE455" s="164" t="e">
        <f t="shared" si="41"/>
        <v>#N/A</v>
      </c>
      <c r="AF455" s="62" t="e">
        <f>VLOOKUP($B455,СтартОсобиста!$B:$M,11,FALSE)</f>
        <v>#N/A</v>
      </c>
    </row>
    <row r="456" spans="1:32" ht="15" hidden="1" customHeight="1" x14ac:dyDescent="0.25">
      <c r="A456" s="156">
        <v>170</v>
      </c>
      <c r="B456" s="48">
        <v>312</v>
      </c>
      <c r="C456" s="46" t="e">
        <f>VLOOKUP($B456,мандатка!$B:$I,2,FALSE)</f>
        <v>#N/A</v>
      </c>
      <c r="D456" s="157" t="e">
        <f>VLOOKUP($B456,мандатка!$B:$I,3,FALSE)</f>
        <v>#N/A</v>
      </c>
      <c r="E456" s="158" t="e">
        <f>VLOOKUP($B456,мандатка!$B:$I,5,FALSE)</f>
        <v>#N/A</v>
      </c>
      <c r="F456" s="48" t="e">
        <f>VLOOKUP($B456,мандатка!$B:$I,6,FALSE)</f>
        <v>#N/A</v>
      </c>
      <c r="G456" s="46" t="e">
        <f>VLOOKUP($B456,мандатка!$B:$I,7,FALSE)</f>
        <v>#N/A</v>
      </c>
      <c r="H456" s="47" t="e">
        <f>VLOOKUP($B456,мандатка!$B:$I,8,FALSE)</f>
        <v>#N/A</v>
      </c>
      <c r="I456" s="159"/>
      <c r="J456" s="165"/>
      <c r="K456" s="165"/>
      <c r="L456" s="165"/>
      <c r="M456" s="165"/>
      <c r="N456" s="165"/>
      <c r="O456" s="165"/>
      <c r="P456" s="165"/>
      <c r="Q456" s="165"/>
      <c r="R456" s="165"/>
      <c r="S456" s="308"/>
      <c r="T456" s="308"/>
      <c r="U456" s="308"/>
      <c r="V456" s="409">
        <f t="shared" si="37"/>
        <v>0</v>
      </c>
      <c r="W456" s="160"/>
      <c r="X456" s="451">
        <v>0</v>
      </c>
      <c r="Y456" s="161"/>
      <c r="Z456" s="450">
        <f t="shared" si="38"/>
        <v>0</v>
      </c>
      <c r="AA456" s="162">
        <f t="shared" si="39"/>
        <v>0</v>
      </c>
      <c r="AB456" s="165"/>
      <c r="AC456" s="163" t="str">
        <f t="shared" si="40"/>
        <v>КМСУ</v>
      </c>
      <c r="AE456" s="164" t="e">
        <f t="shared" si="41"/>
        <v>#N/A</v>
      </c>
      <c r="AF456" s="62" t="e">
        <f>VLOOKUP($B456,СтартОсобиста!$B:$M,11,FALSE)</f>
        <v>#N/A</v>
      </c>
    </row>
    <row r="457" spans="1:32" ht="15" hidden="1" customHeight="1" x14ac:dyDescent="0.25">
      <c r="A457" s="156">
        <v>171</v>
      </c>
      <c r="B457" s="48">
        <v>313</v>
      </c>
      <c r="C457" s="46" t="e">
        <f>VLOOKUP($B457,мандатка!$B:$I,2,FALSE)</f>
        <v>#N/A</v>
      </c>
      <c r="D457" s="157" t="e">
        <f>VLOOKUP($B457,мандатка!$B:$I,3,FALSE)</f>
        <v>#N/A</v>
      </c>
      <c r="E457" s="158" t="e">
        <f>VLOOKUP($B457,мандатка!$B:$I,5,FALSE)</f>
        <v>#N/A</v>
      </c>
      <c r="F457" s="48" t="e">
        <f>VLOOKUP($B457,мандатка!$B:$I,6,FALSE)</f>
        <v>#N/A</v>
      </c>
      <c r="G457" s="46" t="e">
        <f>VLOOKUP($B457,мандатка!$B:$I,7,FALSE)</f>
        <v>#N/A</v>
      </c>
      <c r="H457" s="47" t="e">
        <f>VLOOKUP($B457,мандатка!$B:$I,8,FALSE)</f>
        <v>#N/A</v>
      </c>
      <c r="I457" s="159"/>
      <c r="J457" s="165"/>
      <c r="K457" s="165"/>
      <c r="L457" s="165"/>
      <c r="M457" s="165"/>
      <c r="N457" s="165"/>
      <c r="O457" s="165"/>
      <c r="P457" s="165"/>
      <c r="Q457" s="165"/>
      <c r="R457" s="165"/>
      <c r="S457" s="308"/>
      <c r="T457" s="308"/>
      <c r="U457" s="308"/>
      <c r="V457" s="409">
        <f t="shared" si="37"/>
        <v>0</v>
      </c>
      <c r="W457" s="160"/>
      <c r="X457" s="451">
        <v>0</v>
      </c>
      <c r="Y457" s="161"/>
      <c r="Z457" s="450">
        <f t="shared" si="38"/>
        <v>0</v>
      </c>
      <c r="AA457" s="162">
        <f t="shared" si="39"/>
        <v>0</v>
      </c>
      <c r="AB457" s="165"/>
      <c r="AC457" s="163" t="str">
        <f t="shared" si="40"/>
        <v>КМСУ</v>
      </c>
      <c r="AE457" s="164" t="e">
        <f t="shared" si="41"/>
        <v>#N/A</v>
      </c>
      <c r="AF457" s="62" t="e">
        <f>VLOOKUP($B457,СтартОсобиста!$B:$M,11,FALSE)</f>
        <v>#N/A</v>
      </c>
    </row>
    <row r="458" spans="1:32" ht="15" hidden="1" customHeight="1" x14ac:dyDescent="0.25">
      <c r="A458" s="156">
        <v>172</v>
      </c>
      <c r="B458" s="48">
        <v>314</v>
      </c>
      <c r="C458" s="46" t="e">
        <f>VLOOKUP($B458,мандатка!$B:$I,2,FALSE)</f>
        <v>#N/A</v>
      </c>
      <c r="D458" s="157" t="e">
        <f>VLOOKUP($B458,мандатка!$B:$I,3,FALSE)</f>
        <v>#N/A</v>
      </c>
      <c r="E458" s="158" t="e">
        <f>VLOOKUP($B458,мандатка!$B:$I,5,FALSE)</f>
        <v>#N/A</v>
      </c>
      <c r="F458" s="48" t="e">
        <f>VLOOKUP($B458,мандатка!$B:$I,6,FALSE)</f>
        <v>#N/A</v>
      </c>
      <c r="G458" s="46" t="e">
        <f>VLOOKUP($B458,мандатка!$B:$I,7,FALSE)</f>
        <v>#N/A</v>
      </c>
      <c r="H458" s="47" t="e">
        <f>VLOOKUP($B458,мандатка!$B:$I,8,FALSE)</f>
        <v>#N/A</v>
      </c>
      <c r="I458" s="159"/>
      <c r="J458" s="165"/>
      <c r="K458" s="165"/>
      <c r="L458" s="165"/>
      <c r="M458" s="165"/>
      <c r="N458" s="165"/>
      <c r="O458" s="165"/>
      <c r="P458" s="165"/>
      <c r="Q458" s="165"/>
      <c r="R458" s="165"/>
      <c r="S458" s="308"/>
      <c r="T458" s="308"/>
      <c r="U458" s="308"/>
      <c r="V458" s="409">
        <f t="shared" si="37"/>
        <v>0</v>
      </c>
      <c r="W458" s="160"/>
      <c r="X458" s="451">
        <v>0</v>
      </c>
      <c r="Y458" s="161"/>
      <c r="Z458" s="450">
        <f t="shared" si="38"/>
        <v>0</v>
      </c>
      <c r="AA458" s="162">
        <f t="shared" si="39"/>
        <v>0</v>
      </c>
      <c r="AB458" s="165"/>
      <c r="AC458" s="163" t="str">
        <f t="shared" si="40"/>
        <v>КМСУ</v>
      </c>
      <c r="AE458" s="164" t="e">
        <f t="shared" si="41"/>
        <v>#N/A</v>
      </c>
      <c r="AF458" s="62" t="e">
        <f>VLOOKUP($B458,СтартОсобиста!$B:$M,11,FALSE)</f>
        <v>#N/A</v>
      </c>
    </row>
    <row r="459" spans="1:32" ht="15" hidden="1" customHeight="1" x14ac:dyDescent="0.25">
      <c r="A459" s="156">
        <v>173</v>
      </c>
      <c r="B459" s="48">
        <v>315</v>
      </c>
      <c r="C459" s="46" t="e">
        <f>VLOOKUP($B459,мандатка!$B:$I,2,FALSE)</f>
        <v>#N/A</v>
      </c>
      <c r="D459" s="157" t="e">
        <f>VLOOKUP($B459,мандатка!$B:$I,3,FALSE)</f>
        <v>#N/A</v>
      </c>
      <c r="E459" s="158" t="e">
        <f>VLOOKUP($B459,мандатка!$B:$I,5,FALSE)</f>
        <v>#N/A</v>
      </c>
      <c r="F459" s="48" t="e">
        <f>VLOOKUP($B459,мандатка!$B:$I,6,FALSE)</f>
        <v>#N/A</v>
      </c>
      <c r="G459" s="46" t="e">
        <f>VLOOKUP($B459,мандатка!$B:$I,7,FALSE)</f>
        <v>#N/A</v>
      </c>
      <c r="H459" s="47" t="e">
        <f>VLOOKUP($B459,мандатка!$B:$I,8,FALSE)</f>
        <v>#N/A</v>
      </c>
      <c r="I459" s="159"/>
      <c r="J459" s="165"/>
      <c r="K459" s="165"/>
      <c r="L459" s="165"/>
      <c r="M459" s="165"/>
      <c r="N459" s="165"/>
      <c r="O459" s="165"/>
      <c r="P459" s="165"/>
      <c r="Q459" s="165"/>
      <c r="R459" s="165"/>
      <c r="S459" s="308"/>
      <c r="T459" s="308"/>
      <c r="U459" s="308"/>
      <c r="V459" s="409">
        <f t="shared" si="37"/>
        <v>0</v>
      </c>
      <c r="W459" s="160"/>
      <c r="X459" s="451">
        <v>0</v>
      </c>
      <c r="Y459" s="161"/>
      <c r="Z459" s="450">
        <f t="shared" si="38"/>
        <v>0</v>
      </c>
      <c r="AA459" s="162">
        <f t="shared" si="39"/>
        <v>0</v>
      </c>
      <c r="AB459" s="165"/>
      <c r="AC459" s="163" t="str">
        <f t="shared" si="40"/>
        <v>КМСУ</v>
      </c>
      <c r="AE459" s="164" t="e">
        <f t="shared" si="41"/>
        <v>#N/A</v>
      </c>
      <c r="AF459" s="62" t="e">
        <f>VLOOKUP($B459,СтартОсобиста!$B:$M,11,FALSE)</f>
        <v>#N/A</v>
      </c>
    </row>
    <row r="460" spans="1:32" ht="15" hidden="1" customHeight="1" x14ac:dyDescent="0.25">
      <c r="A460" s="156">
        <v>174</v>
      </c>
      <c r="B460" s="48">
        <v>316</v>
      </c>
      <c r="C460" s="46" t="e">
        <f>VLOOKUP($B460,мандатка!$B:$I,2,FALSE)</f>
        <v>#N/A</v>
      </c>
      <c r="D460" s="157" t="e">
        <f>VLOOKUP($B460,мандатка!$B:$I,3,FALSE)</f>
        <v>#N/A</v>
      </c>
      <c r="E460" s="158" t="e">
        <f>VLOOKUP($B460,мандатка!$B:$I,5,FALSE)</f>
        <v>#N/A</v>
      </c>
      <c r="F460" s="48" t="e">
        <f>VLOOKUP($B460,мандатка!$B:$I,6,FALSE)</f>
        <v>#N/A</v>
      </c>
      <c r="G460" s="46" t="e">
        <f>VLOOKUP($B460,мандатка!$B:$I,7,FALSE)</f>
        <v>#N/A</v>
      </c>
      <c r="H460" s="47" t="e">
        <f>VLOOKUP($B460,мандатка!$B:$I,8,FALSE)</f>
        <v>#N/A</v>
      </c>
      <c r="I460" s="159"/>
      <c r="J460" s="165"/>
      <c r="K460" s="165"/>
      <c r="L460" s="165"/>
      <c r="M460" s="165"/>
      <c r="N460" s="165"/>
      <c r="O460" s="165"/>
      <c r="P460" s="165"/>
      <c r="Q460" s="165"/>
      <c r="R460" s="165"/>
      <c r="S460" s="308"/>
      <c r="T460" s="308"/>
      <c r="U460" s="308"/>
      <c r="V460" s="409">
        <f t="shared" si="37"/>
        <v>0</v>
      </c>
      <c r="W460" s="160"/>
      <c r="X460" s="451">
        <v>0</v>
      </c>
      <c r="Y460" s="161"/>
      <c r="Z460" s="450">
        <f t="shared" si="38"/>
        <v>0</v>
      </c>
      <c r="AA460" s="162">
        <f t="shared" si="39"/>
        <v>0</v>
      </c>
      <c r="AB460" s="165"/>
      <c r="AC460" s="163" t="str">
        <f t="shared" si="40"/>
        <v>КМСУ</v>
      </c>
      <c r="AE460" s="164" t="e">
        <f t="shared" si="41"/>
        <v>#N/A</v>
      </c>
      <c r="AF460" s="62" t="e">
        <f>VLOOKUP($B460,СтартОсобиста!$B:$M,11,FALSE)</f>
        <v>#N/A</v>
      </c>
    </row>
    <row r="461" spans="1:32" ht="15" hidden="1" customHeight="1" x14ac:dyDescent="0.25">
      <c r="A461" s="156">
        <v>175</v>
      </c>
      <c r="B461" s="48">
        <v>317</v>
      </c>
      <c r="C461" s="46" t="e">
        <f>VLOOKUP($B461,мандатка!$B:$I,2,FALSE)</f>
        <v>#N/A</v>
      </c>
      <c r="D461" s="157" t="e">
        <f>VLOOKUP($B461,мандатка!$B:$I,3,FALSE)</f>
        <v>#N/A</v>
      </c>
      <c r="E461" s="158" t="e">
        <f>VLOOKUP($B461,мандатка!$B:$I,5,FALSE)</f>
        <v>#N/A</v>
      </c>
      <c r="F461" s="48" t="e">
        <f>VLOOKUP($B461,мандатка!$B:$I,6,FALSE)</f>
        <v>#N/A</v>
      </c>
      <c r="G461" s="46" t="e">
        <f>VLOOKUP($B461,мандатка!$B:$I,7,FALSE)</f>
        <v>#N/A</v>
      </c>
      <c r="H461" s="47" t="e">
        <f>VLOOKUP($B461,мандатка!$B:$I,8,FALSE)</f>
        <v>#N/A</v>
      </c>
      <c r="I461" s="159"/>
      <c r="J461" s="165"/>
      <c r="K461" s="165"/>
      <c r="L461" s="165"/>
      <c r="M461" s="165"/>
      <c r="N461" s="165"/>
      <c r="O461" s="165"/>
      <c r="P461" s="165"/>
      <c r="Q461" s="165"/>
      <c r="R461" s="165"/>
      <c r="S461" s="308"/>
      <c r="T461" s="308"/>
      <c r="U461" s="308"/>
      <c r="V461" s="409">
        <f t="shared" si="37"/>
        <v>0</v>
      </c>
      <c r="W461" s="160"/>
      <c r="X461" s="451">
        <v>0</v>
      </c>
      <c r="Y461" s="161"/>
      <c r="Z461" s="450">
        <f t="shared" si="38"/>
        <v>0</v>
      </c>
      <c r="AA461" s="162">
        <f t="shared" si="39"/>
        <v>0</v>
      </c>
      <c r="AB461" s="165"/>
      <c r="AC461" s="163" t="str">
        <f t="shared" si="40"/>
        <v>КМСУ</v>
      </c>
      <c r="AE461" s="164" t="e">
        <f t="shared" si="41"/>
        <v>#N/A</v>
      </c>
      <c r="AF461" s="62" t="e">
        <f>VLOOKUP($B461,СтартОсобиста!$B:$M,11,FALSE)</f>
        <v>#N/A</v>
      </c>
    </row>
    <row r="462" spans="1:32" ht="15" hidden="1" customHeight="1" x14ac:dyDescent="0.25">
      <c r="A462" s="156">
        <v>176</v>
      </c>
      <c r="B462" s="48">
        <v>318</v>
      </c>
      <c r="C462" s="46" t="e">
        <f>VLOOKUP($B462,мандатка!$B:$I,2,FALSE)</f>
        <v>#N/A</v>
      </c>
      <c r="D462" s="157" t="e">
        <f>VLOOKUP($B462,мандатка!$B:$I,3,FALSE)</f>
        <v>#N/A</v>
      </c>
      <c r="E462" s="158" t="e">
        <f>VLOOKUP($B462,мандатка!$B:$I,5,FALSE)</f>
        <v>#N/A</v>
      </c>
      <c r="F462" s="48" t="e">
        <f>VLOOKUP($B462,мандатка!$B:$I,6,FALSE)</f>
        <v>#N/A</v>
      </c>
      <c r="G462" s="46" t="e">
        <f>VLOOKUP($B462,мандатка!$B:$I,7,FALSE)</f>
        <v>#N/A</v>
      </c>
      <c r="H462" s="47" t="e">
        <f>VLOOKUP($B462,мандатка!$B:$I,8,FALSE)</f>
        <v>#N/A</v>
      </c>
      <c r="I462" s="159"/>
      <c r="J462" s="165"/>
      <c r="K462" s="165"/>
      <c r="L462" s="165"/>
      <c r="M462" s="165"/>
      <c r="N462" s="165"/>
      <c r="O462" s="165"/>
      <c r="P462" s="165"/>
      <c r="Q462" s="165"/>
      <c r="R462" s="165"/>
      <c r="S462" s="308"/>
      <c r="T462" s="308"/>
      <c r="U462" s="308"/>
      <c r="V462" s="409">
        <f t="shared" si="37"/>
        <v>0</v>
      </c>
      <c r="W462" s="160"/>
      <c r="X462" s="451">
        <v>0</v>
      </c>
      <c r="Y462" s="161"/>
      <c r="Z462" s="450">
        <f t="shared" si="38"/>
        <v>0</v>
      </c>
      <c r="AA462" s="162">
        <f t="shared" si="39"/>
        <v>0</v>
      </c>
      <c r="AB462" s="165"/>
      <c r="AC462" s="163" t="str">
        <f t="shared" si="40"/>
        <v>КМСУ</v>
      </c>
      <c r="AE462" s="164" t="e">
        <f t="shared" si="41"/>
        <v>#N/A</v>
      </c>
      <c r="AF462" s="62" t="e">
        <f>VLOOKUP($B462,СтартОсобиста!$B:$M,11,FALSE)</f>
        <v>#N/A</v>
      </c>
    </row>
    <row r="463" spans="1:32" ht="15" hidden="1" customHeight="1" x14ac:dyDescent="0.25">
      <c r="A463" s="156">
        <v>177</v>
      </c>
      <c r="B463" s="48">
        <v>321</v>
      </c>
      <c r="C463" s="46" t="e">
        <f>VLOOKUP($B463,мандатка!$B:$I,2,FALSE)</f>
        <v>#N/A</v>
      </c>
      <c r="D463" s="157" t="e">
        <f>VLOOKUP($B463,мандатка!$B:$I,3,FALSE)</f>
        <v>#N/A</v>
      </c>
      <c r="E463" s="158" t="e">
        <f>VLOOKUP($B463,мандатка!$B:$I,5,FALSE)</f>
        <v>#N/A</v>
      </c>
      <c r="F463" s="48" t="e">
        <f>VLOOKUP($B463,мандатка!$B:$I,6,FALSE)</f>
        <v>#N/A</v>
      </c>
      <c r="G463" s="46" t="e">
        <f>VLOOKUP($B463,мандатка!$B:$I,7,FALSE)</f>
        <v>#N/A</v>
      </c>
      <c r="H463" s="47" t="e">
        <f>VLOOKUP($B463,мандатка!$B:$I,8,FALSE)</f>
        <v>#N/A</v>
      </c>
      <c r="I463" s="159"/>
      <c r="J463" s="165"/>
      <c r="K463" s="165"/>
      <c r="L463" s="165"/>
      <c r="M463" s="165"/>
      <c r="N463" s="165"/>
      <c r="O463" s="165"/>
      <c r="P463" s="165"/>
      <c r="Q463" s="165"/>
      <c r="R463" s="165"/>
      <c r="S463" s="308"/>
      <c r="T463" s="308"/>
      <c r="U463" s="308"/>
      <c r="V463" s="409">
        <f t="shared" si="37"/>
        <v>0</v>
      </c>
      <c r="W463" s="160"/>
      <c r="X463" s="451">
        <v>0</v>
      </c>
      <c r="Y463" s="161"/>
      <c r="Z463" s="450">
        <f t="shared" si="38"/>
        <v>0</v>
      </c>
      <c r="AA463" s="162">
        <f t="shared" si="39"/>
        <v>0</v>
      </c>
      <c r="AB463" s="165"/>
      <c r="AC463" s="163" t="str">
        <f t="shared" si="40"/>
        <v>КМСУ</v>
      </c>
      <c r="AE463" s="164" t="e">
        <f t="shared" si="41"/>
        <v>#N/A</v>
      </c>
      <c r="AF463" s="62" t="e">
        <f>VLOOKUP($B463,СтартОсобиста!$B:$M,11,FALSE)</f>
        <v>#N/A</v>
      </c>
    </row>
    <row r="464" spans="1:32" ht="15" hidden="1" customHeight="1" x14ac:dyDescent="0.25">
      <c r="A464" s="156">
        <v>178</v>
      </c>
      <c r="B464" s="48">
        <v>322</v>
      </c>
      <c r="C464" s="46" t="e">
        <f>VLOOKUP($B464,мандатка!$B:$I,2,FALSE)</f>
        <v>#N/A</v>
      </c>
      <c r="D464" s="157" t="e">
        <f>VLOOKUP($B464,мандатка!$B:$I,3,FALSE)</f>
        <v>#N/A</v>
      </c>
      <c r="E464" s="158" t="e">
        <f>VLOOKUP($B464,мандатка!$B:$I,5,FALSE)</f>
        <v>#N/A</v>
      </c>
      <c r="F464" s="48" t="e">
        <f>VLOOKUP($B464,мандатка!$B:$I,6,FALSE)</f>
        <v>#N/A</v>
      </c>
      <c r="G464" s="46" t="e">
        <f>VLOOKUP($B464,мандатка!$B:$I,7,FALSE)</f>
        <v>#N/A</v>
      </c>
      <c r="H464" s="47" t="e">
        <f>VLOOKUP($B464,мандатка!$B:$I,8,FALSE)</f>
        <v>#N/A</v>
      </c>
      <c r="I464" s="159"/>
      <c r="J464" s="165"/>
      <c r="K464" s="165"/>
      <c r="L464" s="165"/>
      <c r="M464" s="165"/>
      <c r="N464" s="165"/>
      <c r="O464" s="165"/>
      <c r="P464" s="165"/>
      <c r="Q464" s="165"/>
      <c r="R464" s="165"/>
      <c r="S464" s="308"/>
      <c r="T464" s="308"/>
      <c r="U464" s="308"/>
      <c r="V464" s="409">
        <f t="shared" si="37"/>
        <v>0</v>
      </c>
      <c r="W464" s="160"/>
      <c r="X464" s="451">
        <v>0</v>
      </c>
      <c r="Y464" s="161"/>
      <c r="Z464" s="450">
        <f t="shared" si="38"/>
        <v>0</v>
      </c>
      <c r="AA464" s="162">
        <f t="shared" si="39"/>
        <v>0</v>
      </c>
      <c r="AB464" s="165"/>
      <c r="AC464" s="163" t="str">
        <f t="shared" si="40"/>
        <v>КМСУ</v>
      </c>
      <c r="AE464" s="164" t="e">
        <f t="shared" si="41"/>
        <v>#N/A</v>
      </c>
      <c r="AF464" s="62" t="e">
        <f>VLOOKUP($B464,СтартОсобиста!$B:$M,11,FALSE)</f>
        <v>#N/A</v>
      </c>
    </row>
    <row r="465" spans="1:32" ht="15" hidden="1" customHeight="1" x14ac:dyDescent="0.25">
      <c r="A465" s="156">
        <v>179</v>
      </c>
      <c r="B465" s="48">
        <v>323</v>
      </c>
      <c r="C465" s="46" t="e">
        <f>VLOOKUP($B465,мандатка!$B:$I,2,FALSE)</f>
        <v>#N/A</v>
      </c>
      <c r="D465" s="157" t="e">
        <f>VLOOKUP($B465,мандатка!$B:$I,3,FALSE)</f>
        <v>#N/A</v>
      </c>
      <c r="E465" s="158" t="e">
        <f>VLOOKUP($B465,мандатка!$B:$I,5,FALSE)</f>
        <v>#N/A</v>
      </c>
      <c r="F465" s="48" t="e">
        <f>VLOOKUP($B465,мандатка!$B:$I,6,FALSE)</f>
        <v>#N/A</v>
      </c>
      <c r="G465" s="46" t="e">
        <f>VLOOKUP($B465,мандатка!$B:$I,7,FALSE)</f>
        <v>#N/A</v>
      </c>
      <c r="H465" s="47" t="e">
        <f>VLOOKUP($B465,мандатка!$B:$I,8,FALSE)</f>
        <v>#N/A</v>
      </c>
      <c r="I465" s="159"/>
      <c r="J465" s="165"/>
      <c r="K465" s="165"/>
      <c r="L465" s="165"/>
      <c r="M465" s="165"/>
      <c r="N465" s="165"/>
      <c r="O465" s="165"/>
      <c r="P465" s="165"/>
      <c r="Q465" s="165"/>
      <c r="R465" s="165"/>
      <c r="S465" s="308"/>
      <c r="T465" s="308"/>
      <c r="U465" s="308"/>
      <c r="V465" s="409">
        <f t="shared" si="37"/>
        <v>0</v>
      </c>
      <c r="W465" s="160"/>
      <c r="X465" s="451">
        <v>0</v>
      </c>
      <c r="Y465" s="161"/>
      <c r="Z465" s="450">
        <f t="shared" si="38"/>
        <v>0</v>
      </c>
      <c r="AA465" s="162">
        <f t="shared" si="39"/>
        <v>0</v>
      </c>
      <c r="AB465" s="165"/>
      <c r="AC465" s="163" t="str">
        <f t="shared" si="40"/>
        <v>КМСУ</v>
      </c>
      <c r="AE465" s="164" t="e">
        <f t="shared" si="41"/>
        <v>#N/A</v>
      </c>
      <c r="AF465" s="62" t="e">
        <f>VLOOKUP($B465,СтартОсобиста!$B:$M,11,FALSE)</f>
        <v>#N/A</v>
      </c>
    </row>
    <row r="466" spans="1:32" ht="15" hidden="1" customHeight="1" x14ac:dyDescent="0.25">
      <c r="A466" s="156">
        <v>180</v>
      </c>
      <c r="B466" s="48">
        <v>324</v>
      </c>
      <c r="C466" s="46" t="e">
        <f>VLOOKUP($B466,мандатка!$B:$I,2,FALSE)</f>
        <v>#N/A</v>
      </c>
      <c r="D466" s="157" t="e">
        <f>VLOOKUP($B466,мандатка!$B:$I,3,FALSE)</f>
        <v>#N/A</v>
      </c>
      <c r="E466" s="158" t="e">
        <f>VLOOKUP($B466,мандатка!$B:$I,5,FALSE)</f>
        <v>#N/A</v>
      </c>
      <c r="F466" s="48" t="e">
        <f>VLOOKUP($B466,мандатка!$B:$I,6,FALSE)</f>
        <v>#N/A</v>
      </c>
      <c r="G466" s="46" t="e">
        <f>VLOOKUP($B466,мандатка!$B:$I,7,FALSE)</f>
        <v>#N/A</v>
      </c>
      <c r="H466" s="47" t="e">
        <f>VLOOKUP($B466,мандатка!$B:$I,8,FALSE)</f>
        <v>#N/A</v>
      </c>
      <c r="I466" s="159"/>
      <c r="J466" s="165"/>
      <c r="K466" s="165"/>
      <c r="L466" s="165"/>
      <c r="M466" s="165"/>
      <c r="N466" s="165"/>
      <c r="O466" s="165"/>
      <c r="P466" s="165"/>
      <c r="Q466" s="165"/>
      <c r="R466" s="165"/>
      <c r="S466" s="308"/>
      <c r="T466" s="308"/>
      <c r="U466" s="308"/>
      <c r="V466" s="409">
        <f t="shared" si="37"/>
        <v>0</v>
      </c>
      <c r="W466" s="160"/>
      <c r="X466" s="451">
        <v>0</v>
      </c>
      <c r="Y466" s="161"/>
      <c r="Z466" s="450">
        <f t="shared" si="38"/>
        <v>0</v>
      </c>
      <c r="AA466" s="162">
        <f t="shared" si="39"/>
        <v>0</v>
      </c>
      <c r="AB466" s="165"/>
      <c r="AC466" s="163" t="str">
        <f t="shared" si="40"/>
        <v>КМСУ</v>
      </c>
      <c r="AE466" s="164" t="e">
        <f t="shared" si="41"/>
        <v>#N/A</v>
      </c>
      <c r="AF466" s="62" t="e">
        <f>VLOOKUP($B466,СтартОсобиста!$B:$M,11,FALSE)</f>
        <v>#N/A</v>
      </c>
    </row>
    <row r="467" spans="1:32" ht="15" hidden="1" customHeight="1" x14ac:dyDescent="0.25">
      <c r="A467" s="156">
        <v>181</v>
      </c>
      <c r="B467" s="48">
        <v>325</v>
      </c>
      <c r="C467" s="46" t="e">
        <f>VLOOKUP($B467,мандатка!$B:$I,2,FALSE)</f>
        <v>#N/A</v>
      </c>
      <c r="D467" s="157" t="e">
        <f>VLOOKUP($B467,мандатка!$B:$I,3,FALSE)</f>
        <v>#N/A</v>
      </c>
      <c r="E467" s="158" t="e">
        <f>VLOOKUP($B467,мандатка!$B:$I,5,FALSE)</f>
        <v>#N/A</v>
      </c>
      <c r="F467" s="48" t="e">
        <f>VLOOKUP($B467,мандатка!$B:$I,6,FALSE)</f>
        <v>#N/A</v>
      </c>
      <c r="G467" s="46" t="e">
        <f>VLOOKUP($B467,мандатка!$B:$I,7,FALSE)</f>
        <v>#N/A</v>
      </c>
      <c r="H467" s="47" t="e">
        <f>VLOOKUP($B467,мандатка!$B:$I,8,FALSE)</f>
        <v>#N/A</v>
      </c>
      <c r="I467" s="159"/>
      <c r="J467" s="165"/>
      <c r="K467" s="165"/>
      <c r="L467" s="165"/>
      <c r="M467" s="165"/>
      <c r="N467" s="165"/>
      <c r="O467" s="165"/>
      <c r="P467" s="165"/>
      <c r="Q467" s="165"/>
      <c r="R467" s="165"/>
      <c r="S467" s="308"/>
      <c r="T467" s="308"/>
      <c r="U467" s="308"/>
      <c r="V467" s="409">
        <f t="shared" si="37"/>
        <v>0</v>
      </c>
      <c r="W467" s="160"/>
      <c r="X467" s="451">
        <v>0</v>
      </c>
      <c r="Y467" s="161"/>
      <c r="Z467" s="450">
        <f t="shared" si="38"/>
        <v>0</v>
      </c>
      <c r="AA467" s="162">
        <f t="shared" si="39"/>
        <v>0</v>
      </c>
      <c r="AB467" s="165"/>
      <c r="AC467" s="163" t="str">
        <f t="shared" si="40"/>
        <v>КМСУ</v>
      </c>
      <c r="AE467" s="164" t="e">
        <f t="shared" si="41"/>
        <v>#N/A</v>
      </c>
      <c r="AF467" s="62" t="e">
        <f>VLOOKUP($B467,СтартОсобиста!$B:$M,11,FALSE)</f>
        <v>#N/A</v>
      </c>
    </row>
    <row r="468" spans="1:32" ht="15" hidden="1" customHeight="1" x14ac:dyDescent="0.25">
      <c r="A468" s="156">
        <v>182</v>
      </c>
      <c r="B468" s="48">
        <v>326</v>
      </c>
      <c r="C468" s="46" t="e">
        <f>VLOOKUP($B468,мандатка!$B:$I,2,FALSE)</f>
        <v>#N/A</v>
      </c>
      <c r="D468" s="157" t="e">
        <f>VLOOKUP($B468,мандатка!$B:$I,3,FALSE)</f>
        <v>#N/A</v>
      </c>
      <c r="E468" s="158" t="e">
        <f>VLOOKUP($B468,мандатка!$B:$I,5,FALSE)</f>
        <v>#N/A</v>
      </c>
      <c r="F468" s="48" t="e">
        <f>VLOOKUP($B468,мандатка!$B:$I,6,FALSE)</f>
        <v>#N/A</v>
      </c>
      <c r="G468" s="46" t="e">
        <f>VLOOKUP($B468,мандатка!$B:$I,7,FALSE)</f>
        <v>#N/A</v>
      </c>
      <c r="H468" s="47" t="e">
        <f>VLOOKUP($B468,мандатка!$B:$I,8,FALSE)</f>
        <v>#N/A</v>
      </c>
      <c r="I468" s="159"/>
      <c r="J468" s="165"/>
      <c r="K468" s="165"/>
      <c r="L468" s="165"/>
      <c r="M468" s="165"/>
      <c r="N468" s="165"/>
      <c r="O468" s="165"/>
      <c r="P468" s="165"/>
      <c r="Q468" s="165"/>
      <c r="R468" s="165"/>
      <c r="S468" s="308"/>
      <c r="T468" s="308"/>
      <c r="U468" s="308"/>
      <c r="V468" s="409">
        <f t="shared" si="37"/>
        <v>0</v>
      </c>
      <c r="W468" s="160"/>
      <c r="X468" s="451">
        <v>0</v>
      </c>
      <c r="Y468" s="161"/>
      <c r="Z468" s="450">
        <f t="shared" si="38"/>
        <v>0</v>
      </c>
      <c r="AA468" s="162">
        <f t="shared" si="39"/>
        <v>0</v>
      </c>
      <c r="AB468" s="165"/>
      <c r="AC468" s="163" t="str">
        <f t="shared" si="40"/>
        <v>КМСУ</v>
      </c>
      <c r="AE468" s="164" t="e">
        <f t="shared" si="41"/>
        <v>#N/A</v>
      </c>
      <c r="AF468" s="62" t="e">
        <f>VLOOKUP($B468,СтартОсобиста!$B:$M,11,FALSE)</f>
        <v>#N/A</v>
      </c>
    </row>
    <row r="469" spans="1:32" ht="15" hidden="1" customHeight="1" x14ac:dyDescent="0.25">
      <c r="A469" s="156">
        <v>183</v>
      </c>
      <c r="B469" s="48">
        <v>327</v>
      </c>
      <c r="C469" s="46" t="e">
        <f>VLOOKUP($B469,мандатка!$B:$I,2,FALSE)</f>
        <v>#N/A</v>
      </c>
      <c r="D469" s="157" t="e">
        <f>VLOOKUP($B469,мандатка!$B:$I,3,FALSE)</f>
        <v>#N/A</v>
      </c>
      <c r="E469" s="158" t="e">
        <f>VLOOKUP($B469,мандатка!$B:$I,5,FALSE)</f>
        <v>#N/A</v>
      </c>
      <c r="F469" s="48" t="e">
        <f>VLOOKUP($B469,мандатка!$B:$I,6,FALSE)</f>
        <v>#N/A</v>
      </c>
      <c r="G469" s="46" t="e">
        <f>VLOOKUP($B469,мандатка!$B:$I,7,FALSE)</f>
        <v>#N/A</v>
      </c>
      <c r="H469" s="47" t="e">
        <f>VLOOKUP($B469,мандатка!$B:$I,8,FALSE)</f>
        <v>#N/A</v>
      </c>
      <c r="I469" s="159"/>
      <c r="J469" s="165"/>
      <c r="K469" s="165"/>
      <c r="L469" s="165"/>
      <c r="M469" s="165"/>
      <c r="N469" s="165"/>
      <c r="O469" s="165"/>
      <c r="P469" s="165"/>
      <c r="Q469" s="165"/>
      <c r="R469" s="165"/>
      <c r="S469" s="308"/>
      <c r="T469" s="308"/>
      <c r="U469" s="308"/>
      <c r="V469" s="409">
        <f t="shared" si="37"/>
        <v>0</v>
      </c>
      <c r="W469" s="160"/>
      <c r="X469" s="451">
        <v>0</v>
      </c>
      <c r="Y469" s="161"/>
      <c r="Z469" s="450">
        <f t="shared" si="38"/>
        <v>0</v>
      </c>
      <c r="AA469" s="162">
        <f t="shared" si="39"/>
        <v>0</v>
      </c>
      <c r="AB469" s="165"/>
      <c r="AC469" s="163" t="str">
        <f t="shared" si="40"/>
        <v>КМСУ</v>
      </c>
      <c r="AE469" s="164" t="e">
        <f t="shared" si="41"/>
        <v>#N/A</v>
      </c>
      <c r="AF469" s="62" t="e">
        <f>VLOOKUP($B469,СтартОсобиста!$B:$M,11,FALSE)</f>
        <v>#N/A</v>
      </c>
    </row>
    <row r="470" spans="1:32" ht="15" hidden="1" customHeight="1" x14ac:dyDescent="0.25">
      <c r="A470" s="156">
        <v>184</v>
      </c>
      <c r="B470" s="48">
        <v>328</v>
      </c>
      <c r="C470" s="46" t="e">
        <f>VLOOKUP($B470,мандатка!$B:$I,2,FALSE)</f>
        <v>#N/A</v>
      </c>
      <c r="D470" s="157" t="e">
        <f>VLOOKUP($B470,мандатка!$B:$I,3,FALSE)</f>
        <v>#N/A</v>
      </c>
      <c r="E470" s="158" t="e">
        <f>VLOOKUP($B470,мандатка!$B:$I,5,FALSE)</f>
        <v>#N/A</v>
      </c>
      <c r="F470" s="48" t="e">
        <f>VLOOKUP($B470,мандатка!$B:$I,6,FALSE)</f>
        <v>#N/A</v>
      </c>
      <c r="G470" s="46" t="e">
        <f>VLOOKUP($B470,мандатка!$B:$I,7,FALSE)</f>
        <v>#N/A</v>
      </c>
      <c r="H470" s="47" t="e">
        <f>VLOOKUP($B470,мандатка!$B:$I,8,FALSE)</f>
        <v>#N/A</v>
      </c>
      <c r="I470" s="159"/>
      <c r="J470" s="165"/>
      <c r="K470" s="165"/>
      <c r="L470" s="165"/>
      <c r="M470" s="165"/>
      <c r="N470" s="165"/>
      <c r="O470" s="165"/>
      <c r="P470" s="165"/>
      <c r="Q470" s="165"/>
      <c r="R470" s="165"/>
      <c r="S470" s="308"/>
      <c r="T470" s="308"/>
      <c r="U470" s="308"/>
      <c r="V470" s="409">
        <f t="shared" si="37"/>
        <v>0</v>
      </c>
      <c r="W470" s="160"/>
      <c r="X470" s="451">
        <v>0</v>
      </c>
      <c r="Y470" s="161"/>
      <c r="Z470" s="450">
        <f t="shared" si="38"/>
        <v>0</v>
      </c>
      <c r="AA470" s="162">
        <f t="shared" si="39"/>
        <v>0</v>
      </c>
      <c r="AB470" s="165"/>
      <c r="AC470" s="163" t="str">
        <f t="shared" si="40"/>
        <v>КМСУ</v>
      </c>
      <c r="AE470" s="164" t="e">
        <f t="shared" si="41"/>
        <v>#N/A</v>
      </c>
      <c r="AF470" s="62" t="e">
        <f>VLOOKUP($B470,СтартОсобиста!$B:$M,11,FALSE)</f>
        <v>#N/A</v>
      </c>
    </row>
    <row r="471" spans="1:32" ht="15" hidden="1" customHeight="1" x14ac:dyDescent="0.25">
      <c r="A471" s="156">
        <v>185</v>
      </c>
      <c r="B471" s="48">
        <v>331</v>
      </c>
      <c r="C471" s="46" t="e">
        <f>VLOOKUP($B471,мандатка!$B:$I,2,FALSE)</f>
        <v>#N/A</v>
      </c>
      <c r="D471" s="157" t="e">
        <f>VLOOKUP($B471,мандатка!$B:$I,3,FALSE)</f>
        <v>#N/A</v>
      </c>
      <c r="E471" s="158" t="e">
        <f>VLOOKUP($B471,мандатка!$B:$I,5,FALSE)</f>
        <v>#N/A</v>
      </c>
      <c r="F471" s="48" t="e">
        <f>VLOOKUP($B471,мандатка!$B:$I,6,FALSE)</f>
        <v>#N/A</v>
      </c>
      <c r="G471" s="46" t="e">
        <f>VLOOKUP($B471,мандатка!$B:$I,7,FALSE)</f>
        <v>#N/A</v>
      </c>
      <c r="H471" s="47" t="e">
        <f>VLOOKUP($B471,мандатка!$B:$I,8,FALSE)</f>
        <v>#N/A</v>
      </c>
      <c r="I471" s="159"/>
      <c r="J471" s="165"/>
      <c r="K471" s="165"/>
      <c r="L471" s="165"/>
      <c r="M471" s="165"/>
      <c r="N471" s="165"/>
      <c r="O471" s="165"/>
      <c r="P471" s="165"/>
      <c r="Q471" s="165"/>
      <c r="R471" s="165"/>
      <c r="S471" s="308"/>
      <c r="T471" s="308"/>
      <c r="U471" s="308"/>
      <c r="V471" s="409">
        <f t="shared" si="37"/>
        <v>0</v>
      </c>
      <c r="W471" s="160"/>
      <c r="X471" s="451">
        <v>0</v>
      </c>
      <c r="Y471" s="161"/>
      <c r="Z471" s="450">
        <f t="shared" si="38"/>
        <v>0</v>
      </c>
      <c r="AA471" s="162">
        <f t="shared" si="39"/>
        <v>0</v>
      </c>
      <c r="AB471" s="165"/>
      <c r="AC471" s="163" t="str">
        <f t="shared" si="40"/>
        <v>КМСУ</v>
      </c>
      <c r="AE471" s="164" t="e">
        <f t="shared" si="41"/>
        <v>#N/A</v>
      </c>
      <c r="AF471" s="62" t="e">
        <f>VLOOKUP($B471,СтартОсобиста!$B:$M,11,FALSE)</f>
        <v>#N/A</v>
      </c>
    </row>
    <row r="472" spans="1:32" ht="15" hidden="1" customHeight="1" x14ac:dyDescent="0.25">
      <c r="A472" s="156">
        <v>186</v>
      </c>
      <c r="B472" s="48">
        <v>332</v>
      </c>
      <c r="C472" s="46" t="e">
        <f>VLOOKUP($B472,мандатка!$B:$I,2,FALSE)</f>
        <v>#N/A</v>
      </c>
      <c r="D472" s="157" t="e">
        <f>VLOOKUP($B472,мандатка!$B:$I,3,FALSE)</f>
        <v>#N/A</v>
      </c>
      <c r="E472" s="158" t="e">
        <f>VLOOKUP($B472,мандатка!$B:$I,5,FALSE)</f>
        <v>#N/A</v>
      </c>
      <c r="F472" s="48" t="e">
        <f>VLOOKUP($B472,мандатка!$B:$I,6,FALSE)</f>
        <v>#N/A</v>
      </c>
      <c r="G472" s="46" t="e">
        <f>VLOOKUP($B472,мандатка!$B:$I,7,FALSE)</f>
        <v>#N/A</v>
      </c>
      <c r="H472" s="47" t="e">
        <f>VLOOKUP($B472,мандатка!$B:$I,8,FALSE)</f>
        <v>#N/A</v>
      </c>
      <c r="I472" s="159"/>
      <c r="J472" s="165"/>
      <c r="K472" s="165"/>
      <c r="L472" s="165"/>
      <c r="M472" s="165"/>
      <c r="N472" s="165"/>
      <c r="O472" s="165"/>
      <c r="P472" s="165"/>
      <c r="Q472" s="165"/>
      <c r="R472" s="165"/>
      <c r="S472" s="308"/>
      <c r="T472" s="308"/>
      <c r="U472" s="308"/>
      <c r="V472" s="409">
        <f t="shared" si="37"/>
        <v>0</v>
      </c>
      <c r="W472" s="160"/>
      <c r="X472" s="451">
        <v>0</v>
      </c>
      <c r="Y472" s="161"/>
      <c r="Z472" s="450">
        <f t="shared" si="38"/>
        <v>0</v>
      </c>
      <c r="AA472" s="162">
        <f t="shared" si="39"/>
        <v>0</v>
      </c>
      <c r="AB472" s="165"/>
      <c r="AC472" s="163" t="str">
        <f t="shared" si="40"/>
        <v>КМСУ</v>
      </c>
      <c r="AE472" s="164" t="e">
        <f t="shared" si="41"/>
        <v>#N/A</v>
      </c>
      <c r="AF472" s="62" t="e">
        <f>VLOOKUP($B472,СтартОсобиста!$B:$M,11,FALSE)</f>
        <v>#N/A</v>
      </c>
    </row>
    <row r="473" spans="1:32" ht="15" hidden="1" customHeight="1" x14ac:dyDescent="0.25">
      <c r="A473" s="156">
        <v>187</v>
      </c>
      <c r="B473" s="48">
        <v>333</v>
      </c>
      <c r="C473" s="46" t="e">
        <f>VLOOKUP($B473,мандатка!$B:$I,2,FALSE)</f>
        <v>#N/A</v>
      </c>
      <c r="D473" s="157" t="e">
        <f>VLOOKUP($B473,мандатка!$B:$I,3,FALSE)</f>
        <v>#N/A</v>
      </c>
      <c r="E473" s="158" t="e">
        <f>VLOOKUP($B473,мандатка!$B:$I,5,FALSE)</f>
        <v>#N/A</v>
      </c>
      <c r="F473" s="48" t="e">
        <f>VLOOKUP($B473,мандатка!$B:$I,6,FALSE)</f>
        <v>#N/A</v>
      </c>
      <c r="G473" s="46" t="e">
        <f>VLOOKUP($B473,мандатка!$B:$I,7,FALSE)</f>
        <v>#N/A</v>
      </c>
      <c r="H473" s="47" t="e">
        <f>VLOOKUP($B473,мандатка!$B:$I,8,FALSE)</f>
        <v>#N/A</v>
      </c>
      <c r="I473" s="159"/>
      <c r="J473" s="165"/>
      <c r="K473" s="165"/>
      <c r="L473" s="165"/>
      <c r="M473" s="165"/>
      <c r="N473" s="165"/>
      <c r="O473" s="165"/>
      <c r="P473" s="165"/>
      <c r="Q473" s="165"/>
      <c r="R473" s="165"/>
      <c r="S473" s="308"/>
      <c r="T473" s="308"/>
      <c r="U473" s="308"/>
      <c r="V473" s="409">
        <f t="shared" si="37"/>
        <v>0</v>
      </c>
      <c r="W473" s="160"/>
      <c r="X473" s="451">
        <v>0</v>
      </c>
      <c r="Y473" s="161"/>
      <c r="Z473" s="450">
        <f t="shared" si="38"/>
        <v>0</v>
      </c>
      <c r="AA473" s="162">
        <f t="shared" si="39"/>
        <v>0</v>
      </c>
      <c r="AB473" s="165"/>
      <c r="AC473" s="163" t="str">
        <f t="shared" si="40"/>
        <v>КМСУ</v>
      </c>
      <c r="AE473" s="164" t="e">
        <f t="shared" si="41"/>
        <v>#N/A</v>
      </c>
      <c r="AF473" s="62" t="e">
        <f>VLOOKUP($B473,СтартОсобиста!$B:$M,11,FALSE)</f>
        <v>#N/A</v>
      </c>
    </row>
    <row r="474" spans="1:32" ht="15" hidden="1" customHeight="1" x14ac:dyDescent="0.25">
      <c r="A474" s="156">
        <v>188</v>
      </c>
      <c r="B474" s="48">
        <v>334</v>
      </c>
      <c r="C474" s="46" t="e">
        <f>VLOOKUP($B474,мандатка!$B:$I,2,FALSE)</f>
        <v>#N/A</v>
      </c>
      <c r="D474" s="157" t="e">
        <f>VLOOKUP($B474,мандатка!$B:$I,3,FALSE)</f>
        <v>#N/A</v>
      </c>
      <c r="E474" s="158" t="e">
        <f>VLOOKUP($B474,мандатка!$B:$I,5,FALSE)</f>
        <v>#N/A</v>
      </c>
      <c r="F474" s="48" t="e">
        <f>VLOOKUP($B474,мандатка!$B:$I,6,FALSE)</f>
        <v>#N/A</v>
      </c>
      <c r="G474" s="46" t="e">
        <f>VLOOKUP($B474,мандатка!$B:$I,7,FALSE)</f>
        <v>#N/A</v>
      </c>
      <c r="H474" s="47" t="e">
        <f>VLOOKUP($B474,мандатка!$B:$I,8,FALSE)</f>
        <v>#N/A</v>
      </c>
      <c r="I474" s="159"/>
      <c r="J474" s="165"/>
      <c r="K474" s="165"/>
      <c r="L474" s="165"/>
      <c r="M474" s="165"/>
      <c r="N474" s="165"/>
      <c r="O474" s="165"/>
      <c r="P474" s="165"/>
      <c r="Q474" s="165"/>
      <c r="R474" s="165"/>
      <c r="S474" s="308"/>
      <c r="T474" s="308"/>
      <c r="U474" s="308"/>
      <c r="V474" s="409">
        <f t="shared" si="37"/>
        <v>0</v>
      </c>
      <c r="W474" s="160"/>
      <c r="X474" s="451">
        <v>0</v>
      </c>
      <c r="Y474" s="161"/>
      <c r="Z474" s="450">
        <f t="shared" si="38"/>
        <v>0</v>
      </c>
      <c r="AA474" s="162">
        <f t="shared" si="39"/>
        <v>0</v>
      </c>
      <c r="AB474" s="165"/>
      <c r="AC474" s="163" t="str">
        <f t="shared" si="40"/>
        <v>КМСУ</v>
      </c>
      <c r="AE474" s="164" t="e">
        <f t="shared" si="41"/>
        <v>#N/A</v>
      </c>
      <c r="AF474" s="62" t="e">
        <f>VLOOKUP($B474,СтартОсобиста!$B:$M,11,FALSE)</f>
        <v>#N/A</v>
      </c>
    </row>
    <row r="475" spans="1:32" ht="15" hidden="1" customHeight="1" x14ac:dyDescent="0.25">
      <c r="A475" s="156">
        <v>189</v>
      </c>
      <c r="B475" s="48">
        <v>335</v>
      </c>
      <c r="C475" s="46" t="e">
        <f>VLOOKUP($B475,мандатка!$B:$I,2,FALSE)</f>
        <v>#N/A</v>
      </c>
      <c r="D475" s="157" t="e">
        <f>VLOOKUP($B475,мандатка!$B:$I,3,FALSE)</f>
        <v>#N/A</v>
      </c>
      <c r="E475" s="158" t="e">
        <f>VLOOKUP($B475,мандатка!$B:$I,5,FALSE)</f>
        <v>#N/A</v>
      </c>
      <c r="F475" s="48" t="e">
        <f>VLOOKUP($B475,мандатка!$B:$I,6,FALSE)</f>
        <v>#N/A</v>
      </c>
      <c r="G475" s="46" t="e">
        <f>VLOOKUP($B475,мандатка!$B:$I,7,FALSE)</f>
        <v>#N/A</v>
      </c>
      <c r="H475" s="47" t="e">
        <f>VLOOKUP($B475,мандатка!$B:$I,8,FALSE)</f>
        <v>#N/A</v>
      </c>
      <c r="I475" s="159"/>
      <c r="J475" s="165"/>
      <c r="K475" s="165"/>
      <c r="L475" s="165"/>
      <c r="M475" s="165"/>
      <c r="N475" s="165"/>
      <c r="O475" s="165"/>
      <c r="P475" s="165"/>
      <c r="Q475" s="165"/>
      <c r="R475" s="165"/>
      <c r="S475" s="308"/>
      <c r="T475" s="308"/>
      <c r="U475" s="308"/>
      <c r="V475" s="409">
        <f t="shared" si="37"/>
        <v>0</v>
      </c>
      <c r="W475" s="160"/>
      <c r="X475" s="451">
        <v>0</v>
      </c>
      <c r="Y475" s="161"/>
      <c r="Z475" s="450">
        <f t="shared" si="38"/>
        <v>0</v>
      </c>
      <c r="AA475" s="162">
        <f t="shared" si="39"/>
        <v>0</v>
      </c>
      <c r="AB475" s="165"/>
      <c r="AC475" s="163" t="str">
        <f t="shared" si="40"/>
        <v>КМСУ</v>
      </c>
      <c r="AE475" s="164" t="e">
        <f t="shared" si="41"/>
        <v>#N/A</v>
      </c>
      <c r="AF475" s="62" t="e">
        <f>VLOOKUP($B475,СтартОсобиста!$B:$M,11,FALSE)</f>
        <v>#N/A</v>
      </c>
    </row>
    <row r="476" spans="1:32" ht="15" hidden="1" customHeight="1" x14ac:dyDescent="0.25">
      <c r="A476" s="156">
        <v>190</v>
      </c>
      <c r="B476" s="48">
        <v>336</v>
      </c>
      <c r="C476" s="46" t="e">
        <f>VLOOKUP($B476,мандатка!$B:$I,2,FALSE)</f>
        <v>#N/A</v>
      </c>
      <c r="D476" s="157" t="e">
        <f>VLOOKUP($B476,мандатка!$B:$I,3,FALSE)</f>
        <v>#N/A</v>
      </c>
      <c r="E476" s="158" t="e">
        <f>VLOOKUP($B476,мандатка!$B:$I,5,FALSE)</f>
        <v>#N/A</v>
      </c>
      <c r="F476" s="48" t="e">
        <f>VLOOKUP($B476,мандатка!$B:$I,6,FALSE)</f>
        <v>#N/A</v>
      </c>
      <c r="G476" s="46" t="e">
        <f>VLOOKUP($B476,мандатка!$B:$I,7,FALSE)</f>
        <v>#N/A</v>
      </c>
      <c r="H476" s="47" t="e">
        <f>VLOOKUP($B476,мандатка!$B:$I,8,FALSE)</f>
        <v>#N/A</v>
      </c>
      <c r="I476" s="159"/>
      <c r="J476" s="165"/>
      <c r="K476" s="165"/>
      <c r="L476" s="165"/>
      <c r="M476" s="165"/>
      <c r="N476" s="165"/>
      <c r="O476" s="165"/>
      <c r="P476" s="165"/>
      <c r="Q476" s="165"/>
      <c r="R476" s="165"/>
      <c r="S476" s="308"/>
      <c r="T476" s="308"/>
      <c r="U476" s="308"/>
      <c r="V476" s="409">
        <f t="shared" si="37"/>
        <v>0</v>
      </c>
      <c r="W476" s="160"/>
      <c r="X476" s="451">
        <v>0</v>
      </c>
      <c r="Y476" s="161"/>
      <c r="Z476" s="450">
        <f t="shared" si="38"/>
        <v>0</v>
      </c>
      <c r="AA476" s="162">
        <f t="shared" si="39"/>
        <v>0</v>
      </c>
      <c r="AB476" s="165"/>
      <c r="AC476" s="163" t="str">
        <f t="shared" si="40"/>
        <v>КМСУ</v>
      </c>
      <c r="AE476" s="164" t="e">
        <f t="shared" si="41"/>
        <v>#N/A</v>
      </c>
      <c r="AF476" s="62" t="e">
        <f>VLOOKUP($B476,СтартОсобиста!$B:$M,11,FALSE)</f>
        <v>#N/A</v>
      </c>
    </row>
    <row r="477" spans="1:32" ht="15" hidden="1" customHeight="1" x14ac:dyDescent="0.25">
      <c r="A477" s="156">
        <v>191</v>
      </c>
      <c r="B477" s="48">
        <v>337</v>
      </c>
      <c r="C477" s="46" t="e">
        <f>VLOOKUP($B477,мандатка!$B:$I,2,FALSE)</f>
        <v>#N/A</v>
      </c>
      <c r="D477" s="157" t="e">
        <f>VLOOKUP($B477,мандатка!$B:$I,3,FALSE)</f>
        <v>#N/A</v>
      </c>
      <c r="E477" s="158" t="e">
        <f>VLOOKUP($B477,мандатка!$B:$I,5,FALSE)</f>
        <v>#N/A</v>
      </c>
      <c r="F477" s="48" t="e">
        <f>VLOOKUP($B477,мандатка!$B:$I,6,FALSE)</f>
        <v>#N/A</v>
      </c>
      <c r="G477" s="46" t="e">
        <f>VLOOKUP($B477,мандатка!$B:$I,7,FALSE)</f>
        <v>#N/A</v>
      </c>
      <c r="H477" s="47" t="e">
        <f>VLOOKUP($B477,мандатка!$B:$I,8,FALSE)</f>
        <v>#N/A</v>
      </c>
      <c r="I477" s="159"/>
      <c r="J477" s="165"/>
      <c r="K477" s="165"/>
      <c r="L477" s="165"/>
      <c r="M477" s="165"/>
      <c r="N477" s="165"/>
      <c r="O477" s="165"/>
      <c r="P477" s="165"/>
      <c r="Q477" s="165"/>
      <c r="R477" s="165"/>
      <c r="S477" s="308"/>
      <c r="T477" s="308"/>
      <c r="U477" s="308"/>
      <c r="V477" s="409">
        <f t="shared" si="37"/>
        <v>0</v>
      </c>
      <c r="W477" s="160"/>
      <c r="X477" s="451">
        <v>0</v>
      </c>
      <c r="Y477" s="161"/>
      <c r="Z477" s="450">
        <f t="shared" si="38"/>
        <v>0</v>
      </c>
      <c r="AA477" s="162">
        <f t="shared" si="39"/>
        <v>0</v>
      </c>
      <c r="AB477" s="165"/>
      <c r="AC477" s="163" t="str">
        <f t="shared" si="40"/>
        <v>КМСУ</v>
      </c>
      <c r="AE477" s="164" t="e">
        <f t="shared" si="41"/>
        <v>#N/A</v>
      </c>
      <c r="AF477" s="62" t="e">
        <f>VLOOKUP($B477,СтартОсобиста!$B:$M,11,FALSE)</f>
        <v>#N/A</v>
      </c>
    </row>
    <row r="478" spans="1:32" ht="15" hidden="1" customHeight="1" x14ac:dyDescent="0.25">
      <c r="A478" s="156">
        <v>192</v>
      </c>
      <c r="B478" s="48">
        <v>338</v>
      </c>
      <c r="C478" s="46" t="e">
        <f>VLOOKUP($B478,мандатка!$B:$I,2,FALSE)</f>
        <v>#N/A</v>
      </c>
      <c r="D478" s="157" t="e">
        <f>VLOOKUP($B478,мандатка!$B:$I,3,FALSE)</f>
        <v>#N/A</v>
      </c>
      <c r="E478" s="158" t="e">
        <f>VLOOKUP($B478,мандатка!$B:$I,5,FALSE)</f>
        <v>#N/A</v>
      </c>
      <c r="F478" s="48" t="e">
        <f>VLOOKUP($B478,мандатка!$B:$I,6,FALSE)</f>
        <v>#N/A</v>
      </c>
      <c r="G478" s="46" t="e">
        <f>VLOOKUP($B478,мандатка!$B:$I,7,FALSE)</f>
        <v>#N/A</v>
      </c>
      <c r="H478" s="47" t="e">
        <f>VLOOKUP($B478,мандатка!$B:$I,8,FALSE)</f>
        <v>#N/A</v>
      </c>
      <c r="I478" s="159"/>
      <c r="J478" s="165"/>
      <c r="K478" s="165"/>
      <c r="L478" s="165"/>
      <c r="M478" s="165"/>
      <c r="N478" s="165"/>
      <c r="O478" s="165"/>
      <c r="P478" s="165"/>
      <c r="Q478" s="165"/>
      <c r="R478" s="165"/>
      <c r="S478" s="308"/>
      <c r="T478" s="308"/>
      <c r="U478" s="308"/>
      <c r="V478" s="409">
        <f t="shared" si="37"/>
        <v>0</v>
      </c>
      <c r="W478" s="160"/>
      <c r="X478" s="451">
        <v>0</v>
      </c>
      <c r="Y478" s="161"/>
      <c r="Z478" s="450">
        <f t="shared" si="38"/>
        <v>0</v>
      </c>
      <c r="AA478" s="162">
        <f t="shared" si="39"/>
        <v>0</v>
      </c>
      <c r="AB478" s="165"/>
      <c r="AC478" s="163" t="str">
        <f t="shared" si="40"/>
        <v>КМСУ</v>
      </c>
      <c r="AE478" s="164" t="e">
        <f t="shared" si="41"/>
        <v>#N/A</v>
      </c>
      <c r="AF478" s="62" t="e">
        <f>VLOOKUP($B478,СтартОсобиста!$B:$M,11,FALSE)</f>
        <v>#N/A</v>
      </c>
    </row>
    <row r="479" spans="1:32" ht="15" hidden="1" customHeight="1" x14ac:dyDescent="0.25">
      <c r="A479" s="156">
        <v>193</v>
      </c>
      <c r="B479" s="48">
        <v>341</v>
      </c>
      <c r="C479" s="46" t="e">
        <f>VLOOKUP($B479,мандатка!$B:$I,2,FALSE)</f>
        <v>#N/A</v>
      </c>
      <c r="D479" s="157" t="e">
        <f>VLOOKUP($B479,мандатка!$B:$I,3,FALSE)</f>
        <v>#N/A</v>
      </c>
      <c r="E479" s="158" t="e">
        <f>VLOOKUP($B479,мандатка!$B:$I,5,FALSE)</f>
        <v>#N/A</v>
      </c>
      <c r="F479" s="48" t="e">
        <f>VLOOKUP($B479,мандатка!$B:$I,6,FALSE)</f>
        <v>#N/A</v>
      </c>
      <c r="G479" s="46" t="e">
        <f>VLOOKUP($B479,мандатка!$B:$I,7,FALSE)</f>
        <v>#N/A</v>
      </c>
      <c r="H479" s="47" t="e">
        <f>VLOOKUP($B479,мандатка!$B:$I,8,FALSE)</f>
        <v>#N/A</v>
      </c>
      <c r="I479" s="159"/>
      <c r="J479" s="165"/>
      <c r="K479" s="165"/>
      <c r="L479" s="165"/>
      <c r="M479" s="165"/>
      <c r="N479" s="165"/>
      <c r="O479" s="165"/>
      <c r="P479" s="165"/>
      <c r="Q479" s="165"/>
      <c r="R479" s="165"/>
      <c r="S479" s="308"/>
      <c r="T479" s="308"/>
      <c r="U479" s="308"/>
      <c r="V479" s="409">
        <f t="shared" ref="V479:V534" si="42">SUM(I479:R479)-T479</f>
        <v>0</v>
      </c>
      <c r="W479" s="160"/>
      <c r="X479" s="451">
        <v>0</v>
      </c>
      <c r="Y479" s="161"/>
      <c r="Z479" s="450">
        <f t="shared" ref="Z479:Z534" si="43">SUM(I479:R479)-T479</f>
        <v>0</v>
      </c>
      <c r="AA479" s="162">
        <f t="shared" ref="AA479:AA534" si="44">Z479/$AE$284</f>
        <v>0</v>
      </c>
      <c r="AB479" s="165"/>
      <c r="AC479" s="163" t="str">
        <f t="shared" ref="AC479:AC534" si="45">IF($I$536&gt;=$AA203,"КМСУ",IF($I$537&gt;=$AA203,"I",IF($I$538&gt;=$AA203,"II",IF($I$539&gt;=$AA203,"III",IF($I$540&gt;=$AA203,"I юн",IF($I$541&gt;=$AA203,"II юн","III юн"))))))</f>
        <v>КМСУ</v>
      </c>
      <c r="AE479" s="164" t="e">
        <f t="shared" si="41"/>
        <v>#N/A</v>
      </c>
      <c r="AF479" s="62" t="e">
        <f>VLOOKUP($B479,СтартОсобиста!$B:$M,11,FALSE)</f>
        <v>#N/A</v>
      </c>
    </row>
    <row r="480" spans="1:32" ht="15" hidden="1" customHeight="1" x14ac:dyDescent="0.25">
      <c r="A480" s="156">
        <v>194</v>
      </c>
      <c r="B480" s="48">
        <v>342</v>
      </c>
      <c r="C480" s="46" t="e">
        <f>VLOOKUP($B480,мандатка!$B:$I,2,FALSE)</f>
        <v>#N/A</v>
      </c>
      <c r="D480" s="157" t="e">
        <f>VLOOKUP($B480,мандатка!$B:$I,3,FALSE)</f>
        <v>#N/A</v>
      </c>
      <c r="E480" s="158" t="e">
        <f>VLOOKUP($B480,мандатка!$B:$I,5,FALSE)</f>
        <v>#N/A</v>
      </c>
      <c r="F480" s="48" t="e">
        <f>VLOOKUP($B480,мандатка!$B:$I,6,FALSE)</f>
        <v>#N/A</v>
      </c>
      <c r="G480" s="46" t="e">
        <f>VLOOKUP($B480,мандатка!$B:$I,7,FALSE)</f>
        <v>#N/A</v>
      </c>
      <c r="H480" s="47" t="e">
        <f>VLOOKUP($B480,мандатка!$B:$I,8,FALSE)</f>
        <v>#N/A</v>
      </c>
      <c r="I480" s="159"/>
      <c r="J480" s="165"/>
      <c r="K480" s="165"/>
      <c r="L480" s="165"/>
      <c r="M480" s="165"/>
      <c r="N480" s="165"/>
      <c r="O480" s="165"/>
      <c r="P480" s="165"/>
      <c r="Q480" s="165"/>
      <c r="R480" s="165"/>
      <c r="S480" s="308"/>
      <c r="T480" s="308"/>
      <c r="U480" s="308"/>
      <c r="V480" s="409">
        <f t="shared" si="42"/>
        <v>0</v>
      </c>
      <c r="W480" s="160"/>
      <c r="X480" s="451">
        <v>0</v>
      </c>
      <c r="Y480" s="161"/>
      <c r="Z480" s="450">
        <f t="shared" si="43"/>
        <v>0</v>
      </c>
      <c r="AA480" s="162">
        <f t="shared" si="44"/>
        <v>0</v>
      </c>
      <c r="AB480" s="165"/>
      <c r="AC480" s="163" t="str">
        <f t="shared" si="45"/>
        <v>КМСУ</v>
      </c>
      <c r="AE480" s="164" t="e">
        <f t="shared" ref="AE480:AE534" si="46">IF($F480="МС",100,IF($F480="КМС",30,IF($F480="І",10,IF($F480="ІІ",3,IF($F480="ІІІ",1,IF($F480="І юн",1,IF($F480="ІІ юн",0.3,IF($F480="ІІІ юн",0.1,0))))))))</f>
        <v>#N/A</v>
      </c>
      <c r="AF480" s="62" t="e">
        <f>VLOOKUP($B480,СтартОсобиста!$B:$M,11,FALSE)</f>
        <v>#N/A</v>
      </c>
    </row>
    <row r="481" spans="1:32" ht="15" hidden="1" customHeight="1" x14ac:dyDescent="0.25">
      <c r="A481" s="156">
        <v>195</v>
      </c>
      <c r="B481" s="48">
        <v>343</v>
      </c>
      <c r="C481" s="46" t="e">
        <f>VLOOKUP($B481,мандатка!$B:$I,2,FALSE)</f>
        <v>#N/A</v>
      </c>
      <c r="D481" s="157" t="e">
        <f>VLOOKUP($B481,мандатка!$B:$I,3,FALSE)</f>
        <v>#N/A</v>
      </c>
      <c r="E481" s="158" t="e">
        <f>VLOOKUP($B481,мандатка!$B:$I,5,FALSE)</f>
        <v>#N/A</v>
      </c>
      <c r="F481" s="48" t="e">
        <f>VLOOKUP($B481,мандатка!$B:$I,6,FALSE)</f>
        <v>#N/A</v>
      </c>
      <c r="G481" s="46" t="e">
        <f>VLOOKUP($B481,мандатка!$B:$I,7,FALSE)</f>
        <v>#N/A</v>
      </c>
      <c r="H481" s="47" t="e">
        <f>VLOOKUP($B481,мандатка!$B:$I,8,FALSE)</f>
        <v>#N/A</v>
      </c>
      <c r="I481" s="159"/>
      <c r="J481" s="165"/>
      <c r="K481" s="165"/>
      <c r="L481" s="165"/>
      <c r="M481" s="165"/>
      <c r="N481" s="165"/>
      <c r="O481" s="165"/>
      <c r="P481" s="165"/>
      <c r="Q481" s="165"/>
      <c r="R481" s="165"/>
      <c r="S481" s="308"/>
      <c r="T481" s="308"/>
      <c r="U481" s="308"/>
      <c r="V481" s="409">
        <f t="shared" si="42"/>
        <v>0</v>
      </c>
      <c r="W481" s="160"/>
      <c r="X481" s="451">
        <v>0</v>
      </c>
      <c r="Y481" s="161"/>
      <c r="Z481" s="450">
        <f t="shared" si="43"/>
        <v>0</v>
      </c>
      <c r="AA481" s="162">
        <f t="shared" si="44"/>
        <v>0</v>
      </c>
      <c r="AB481" s="165"/>
      <c r="AC481" s="163" t="str">
        <f t="shared" si="45"/>
        <v>КМСУ</v>
      </c>
      <c r="AE481" s="164" t="e">
        <f t="shared" si="46"/>
        <v>#N/A</v>
      </c>
      <c r="AF481" s="62" t="e">
        <f>VLOOKUP($B481,СтартОсобиста!$B:$M,11,FALSE)</f>
        <v>#N/A</v>
      </c>
    </row>
    <row r="482" spans="1:32" ht="15" hidden="1" customHeight="1" x14ac:dyDescent="0.25">
      <c r="A482" s="156">
        <v>196</v>
      </c>
      <c r="B482" s="48">
        <v>344</v>
      </c>
      <c r="C482" s="46" t="e">
        <f>VLOOKUP($B482,мандатка!$B:$I,2,FALSE)</f>
        <v>#N/A</v>
      </c>
      <c r="D482" s="157" t="e">
        <f>VLOOKUP($B482,мандатка!$B:$I,3,FALSE)</f>
        <v>#N/A</v>
      </c>
      <c r="E482" s="158" t="e">
        <f>VLOOKUP($B482,мандатка!$B:$I,5,FALSE)</f>
        <v>#N/A</v>
      </c>
      <c r="F482" s="48" t="e">
        <f>VLOOKUP($B482,мандатка!$B:$I,6,FALSE)</f>
        <v>#N/A</v>
      </c>
      <c r="G482" s="46" t="e">
        <f>VLOOKUP($B482,мандатка!$B:$I,7,FALSE)</f>
        <v>#N/A</v>
      </c>
      <c r="H482" s="47" t="e">
        <f>VLOOKUP($B482,мандатка!$B:$I,8,FALSE)</f>
        <v>#N/A</v>
      </c>
      <c r="I482" s="159"/>
      <c r="J482" s="165"/>
      <c r="K482" s="165"/>
      <c r="L482" s="165"/>
      <c r="M482" s="165"/>
      <c r="N482" s="165"/>
      <c r="O482" s="165"/>
      <c r="P482" s="165"/>
      <c r="Q482" s="165"/>
      <c r="R482" s="165"/>
      <c r="S482" s="308"/>
      <c r="T482" s="308"/>
      <c r="U482" s="308"/>
      <c r="V482" s="409">
        <f t="shared" si="42"/>
        <v>0</v>
      </c>
      <c r="W482" s="160"/>
      <c r="X482" s="451">
        <v>0</v>
      </c>
      <c r="Y482" s="161"/>
      <c r="Z482" s="450">
        <f t="shared" si="43"/>
        <v>0</v>
      </c>
      <c r="AA482" s="162">
        <f t="shared" si="44"/>
        <v>0</v>
      </c>
      <c r="AB482" s="165"/>
      <c r="AC482" s="163" t="str">
        <f t="shared" si="45"/>
        <v>КМСУ</v>
      </c>
      <c r="AE482" s="164" t="e">
        <f t="shared" si="46"/>
        <v>#N/A</v>
      </c>
      <c r="AF482" s="62" t="e">
        <f>VLOOKUP($B482,СтартОсобиста!$B:$M,11,FALSE)</f>
        <v>#N/A</v>
      </c>
    </row>
    <row r="483" spans="1:32" ht="15" hidden="1" customHeight="1" x14ac:dyDescent="0.25">
      <c r="A483" s="156">
        <v>197</v>
      </c>
      <c r="B483" s="48">
        <v>345</v>
      </c>
      <c r="C483" s="46" t="e">
        <f>VLOOKUP($B483,мандатка!$B:$I,2,FALSE)</f>
        <v>#N/A</v>
      </c>
      <c r="D483" s="157" t="e">
        <f>VLOOKUP($B483,мандатка!$B:$I,3,FALSE)</f>
        <v>#N/A</v>
      </c>
      <c r="E483" s="158" t="e">
        <f>VLOOKUP($B483,мандатка!$B:$I,5,FALSE)</f>
        <v>#N/A</v>
      </c>
      <c r="F483" s="48" t="e">
        <f>VLOOKUP($B483,мандатка!$B:$I,6,FALSE)</f>
        <v>#N/A</v>
      </c>
      <c r="G483" s="46" t="e">
        <f>VLOOKUP($B483,мандатка!$B:$I,7,FALSE)</f>
        <v>#N/A</v>
      </c>
      <c r="H483" s="47" t="e">
        <f>VLOOKUP($B483,мандатка!$B:$I,8,FALSE)</f>
        <v>#N/A</v>
      </c>
      <c r="I483" s="159"/>
      <c r="J483" s="165"/>
      <c r="K483" s="165"/>
      <c r="L483" s="165"/>
      <c r="M483" s="165"/>
      <c r="N483" s="165"/>
      <c r="O483" s="165"/>
      <c r="P483" s="165"/>
      <c r="Q483" s="165"/>
      <c r="R483" s="165"/>
      <c r="S483" s="308"/>
      <c r="T483" s="308"/>
      <c r="U483" s="308"/>
      <c r="V483" s="409">
        <f t="shared" si="42"/>
        <v>0</v>
      </c>
      <c r="W483" s="160"/>
      <c r="X483" s="451">
        <v>0</v>
      </c>
      <c r="Y483" s="161"/>
      <c r="Z483" s="450">
        <f t="shared" si="43"/>
        <v>0</v>
      </c>
      <c r="AA483" s="162">
        <f t="shared" si="44"/>
        <v>0</v>
      </c>
      <c r="AB483" s="165"/>
      <c r="AC483" s="163" t="str">
        <f t="shared" si="45"/>
        <v>КМСУ</v>
      </c>
      <c r="AE483" s="164" t="e">
        <f t="shared" si="46"/>
        <v>#N/A</v>
      </c>
      <c r="AF483" s="62" t="e">
        <f>VLOOKUP($B483,СтартОсобиста!$B:$M,11,FALSE)</f>
        <v>#N/A</v>
      </c>
    </row>
    <row r="484" spans="1:32" ht="15" hidden="1" customHeight="1" x14ac:dyDescent="0.25">
      <c r="A484" s="156">
        <v>198</v>
      </c>
      <c r="B484" s="48">
        <v>346</v>
      </c>
      <c r="C484" s="46" t="e">
        <f>VLOOKUP($B484,мандатка!$B:$I,2,FALSE)</f>
        <v>#N/A</v>
      </c>
      <c r="D484" s="157" t="e">
        <f>VLOOKUP($B484,мандатка!$B:$I,3,FALSE)</f>
        <v>#N/A</v>
      </c>
      <c r="E484" s="158" t="e">
        <f>VLOOKUP($B484,мандатка!$B:$I,5,FALSE)</f>
        <v>#N/A</v>
      </c>
      <c r="F484" s="48" t="e">
        <f>VLOOKUP($B484,мандатка!$B:$I,6,FALSE)</f>
        <v>#N/A</v>
      </c>
      <c r="G484" s="46" t="e">
        <f>VLOOKUP($B484,мандатка!$B:$I,7,FALSE)</f>
        <v>#N/A</v>
      </c>
      <c r="H484" s="47" t="e">
        <f>VLOOKUP($B484,мандатка!$B:$I,8,FALSE)</f>
        <v>#N/A</v>
      </c>
      <c r="I484" s="159"/>
      <c r="J484" s="165"/>
      <c r="K484" s="165"/>
      <c r="L484" s="165"/>
      <c r="M484" s="165"/>
      <c r="N484" s="165"/>
      <c r="O484" s="165"/>
      <c r="P484" s="165"/>
      <c r="Q484" s="165"/>
      <c r="R484" s="165"/>
      <c r="S484" s="308"/>
      <c r="T484" s="308"/>
      <c r="U484" s="308"/>
      <c r="V484" s="409">
        <f t="shared" si="42"/>
        <v>0</v>
      </c>
      <c r="W484" s="160"/>
      <c r="X484" s="451">
        <v>0</v>
      </c>
      <c r="Y484" s="161"/>
      <c r="Z484" s="450">
        <f t="shared" si="43"/>
        <v>0</v>
      </c>
      <c r="AA484" s="162">
        <f t="shared" si="44"/>
        <v>0</v>
      </c>
      <c r="AB484" s="165"/>
      <c r="AC484" s="163" t="str">
        <f t="shared" si="45"/>
        <v>КМСУ</v>
      </c>
      <c r="AE484" s="164" t="e">
        <f t="shared" si="46"/>
        <v>#N/A</v>
      </c>
      <c r="AF484" s="62" t="e">
        <f>VLOOKUP($B484,СтартОсобиста!$B:$M,11,FALSE)</f>
        <v>#N/A</v>
      </c>
    </row>
    <row r="485" spans="1:32" ht="15" hidden="1" customHeight="1" x14ac:dyDescent="0.25">
      <c r="A485" s="156">
        <v>199</v>
      </c>
      <c r="B485" s="48">
        <v>347</v>
      </c>
      <c r="C485" s="46" t="e">
        <f>VLOOKUP($B485,мандатка!$B:$I,2,FALSE)</f>
        <v>#N/A</v>
      </c>
      <c r="D485" s="157" t="e">
        <f>VLOOKUP($B485,мандатка!$B:$I,3,FALSE)</f>
        <v>#N/A</v>
      </c>
      <c r="E485" s="158" t="e">
        <f>VLOOKUP($B485,мандатка!$B:$I,5,FALSE)</f>
        <v>#N/A</v>
      </c>
      <c r="F485" s="48" t="e">
        <f>VLOOKUP($B485,мандатка!$B:$I,6,FALSE)</f>
        <v>#N/A</v>
      </c>
      <c r="G485" s="46" t="e">
        <f>VLOOKUP($B485,мандатка!$B:$I,7,FALSE)</f>
        <v>#N/A</v>
      </c>
      <c r="H485" s="47" t="e">
        <f>VLOOKUP($B485,мандатка!$B:$I,8,FALSE)</f>
        <v>#N/A</v>
      </c>
      <c r="I485" s="159"/>
      <c r="J485" s="165"/>
      <c r="K485" s="165"/>
      <c r="L485" s="165"/>
      <c r="M485" s="165"/>
      <c r="N485" s="165"/>
      <c r="O485" s="165"/>
      <c r="P485" s="165"/>
      <c r="Q485" s="165"/>
      <c r="R485" s="165"/>
      <c r="S485" s="308"/>
      <c r="T485" s="308"/>
      <c r="U485" s="308"/>
      <c r="V485" s="409">
        <f t="shared" si="42"/>
        <v>0</v>
      </c>
      <c r="W485" s="160"/>
      <c r="X485" s="451">
        <v>0</v>
      </c>
      <c r="Y485" s="161"/>
      <c r="Z485" s="450">
        <f t="shared" si="43"/>
        <v>0</v>
      </c>
      <c r="AA485" s="162">
        <f t="shared" si="44"/>
        <v>0</v>
      </c>
      <c r="AB485" s="165"/>
      <c r="AC485" s="163" t="str">
        <f t="shared" si="45"/>
        <v>КМСУ</v>
      </c>
      <c r="AE485" s="164" t="e">
        <f t="shared" si="46"/>
        <v>#N/A</v>
      </c>
      <c r="AF485" s="62" t="e">
        <f>VLOOKUP($B485,СтартОсобиста!$B:$M,11,FALSE)</f>
        <v>#N/A</v>
      </c>
    </row>
    <row r="486" spans="1:32" ht="15" hidden="1" customHeight="1" x14ac:dyDescent="0.25">
      <c r="A486" s="156">
        <v>200</v>
      </c>
      <c r="B486" s="48">
        <v>348</v>
      </c>
      <c r="C486" s="46" t="e">
        <f>VLOOKUP($B486,мандатка!$B:$I,2,FALSE)</f>
        <v>#N/A</v>
      </c>
      <c r="D486" s="157" t="e">
        <f>VLOOKUP($B486,мандатка!$B:$I,3,FALSE)</f>
        <v>#N/A</v>
      </c>
      <c r="E486" s="158" t="e">
        <f>VLOOKUP($B486,мандатка!$B:$I,5,FALSE)</f>
        <v>#N/A</v>
      </c>
      <c r="F486" s="48" t="e">
        <f>VLOOKUP($B486,мандатка!$B:$I,6,FALSE)</f>
        <v>#N/A</v>
      </c>
      <c r="G486" s="46" t="e">
        <f>VLOOKUP($B486,мандатка!$B:$I,7,FALSE)</f>
        <v>#N/A</v>
      </c>
      <c r="H486" s="47" t="e">
        <f>VLOOKUP($B486,мандатка!$B:$I,8,FALSE)</f>
        <v>#N/A</v>
      </c>
      <c r="I486" s="159"/>
      <c r="J486" s="165"/>
      <c r="K486" s="165"/>
      <c r="L486" s="165"/>
      <c r="M486" s="165"/>
      <c r="N486" s="165"/>
      <c r="O486" s="165"/>
      <c r="P486" s="165"/>
      <c r="Q486" s="165"/>
      <c r="R486" s="165"/>
      <c r="S486" s="308"/>
      <c r="T486" s="308"/>
      <c r="U486" s="308"/>
      <c r="V486" s="409">
        <f t="shared" si="42"/>
        <v>0</v>
      </c>
      <c r="W486" s="160"/>
      <c r="X486" s="451">
        <v>0</v>
      </c>
      <c r="Y486" s="161"/>
      <c r="Z486" s="450">
        <f t="shared" si="43"/>
        <v>0</v>
      </c>
      <c r="AA486" s="162">
        <f t="shared" si="44"/>
        <v>0</v>
      </c>
      <c r="AB486" s="165"/>
      <c r="AC486" s="163" t="str">
        <f t="shared" si="45"/>
        <v>КМСУ</v>
      </c>
      <c r="AE486" s="164" t="e">
        <f t="shared" si="46"/>
        <v>#N/A</v>
      </c>
      <c r="AF486" s="62" t="e">
        <f>VLOOKUP($B486,СтартОсобиста!$B:$M,11,FALSE)</f>
        <v>#N/A</v>
      </c>
    </row>
    <row r="487" spans="1:32" ht="15" hidden="1" customHeight="1" x14ac:dyDescent="0.25">
      <c r="A487" s="156">
        <v>201</v>
      </c>
      <c r="B487" s="48">
        <v>351</v>
      </c>
      <c r="C487" s="46" t="e">
        <f>VLOOKUP($B487,мандатка!$B:$I,2,FALSE)</f>
        <v>#N/A</v>
      </c>
      <c r="D487" s="157" t="e">
        <f>VLOOKUP($B487,мандатка!$B:$I,3,FALSE)</f>
        <v>#N/A</v>
      </c>
      <c r="E487" s="158" t="e">
        <f>VLOOKUP($B487,мандатка!$B:$I,5,FALSE)</f>
        <v>#N/A</v>
      </c>
      <c r="F487" s="48" t="e">
        <f>VLOOKUP($B487,мандатка!$B:$I,6,FALSE)</f>
        <v>#N/A</v>
      </c>
      <c r="G487" s="46" t="e">
        <f>VLOOKUP($B487,мандатка!$B:$I,7,FALSE)</f>
        <v>#N/A</v>
      </c>
      <c r="H487" s="47" t="e">
        <f>VLOOKUP($B487,мандатка!$B:$I,8,FALSE)</f>
        <v>#N/A</v>
      </c>
      <c r="I487" s="159"/>
      <c r="J487" s="165"/>
      <c r="K487" s="165"/>
      <c r="L487" s="165"/>
      <c r="M487" s="165"/>
      <c r="N487" s="165"/>
      <c r="O487" s="165"/>
      <c r="P487" s="165"/>
      <c r="Q487" s="165"/>
      <c r="R487" s="165"/>
      <c r="S487" s="308"/>
      <c r="T487" s="308"/>
      <c r="U487" s="308"/>
      <c r="V487" s="409">
        <f t="shared" si="42"/>
        <v>0</v>
      </c>
      <c r="W487" s="160"/>
      <c r="X487" s="451">
        <v>0</v>
      </c>
      <c r="Y487" s="161"/>
      <c r="Z487" s="450">
        <f t="shared" si="43"/>
        <v>0</v>
      </c>
      <c r="AA487" s="162">
        <f t="shared" si="44"/>
        <v>0</v>
      </c>
      <c r="AB487" s="165"/>
      <c r="AC487" s="163" t="str">
        <f t="shared" si="45"/>
        <v>КМСУ</v>
      </c>
      <c r="AE487" s="164" t="e">
        <f t="shared" si="46"/>
        <v>#N/A</v>
      </c>
      <c r="AF487" s="62" t="e">
        <f>VLOOKUP($B487,СтартОсобиста!$B:$M,11,FALSE)</f>
        <v>#N/A</v>
      </c>
    </row>
    <row r="488" spans="1:32" ht="15" hidden="1" customHeight="1" x14ac:dyDescent="0.25">
      <c r="A488" s="156">
        <v>202</v>
      </c>
      <c r="B488" s="48">
        <v>352</v>
      </c>
      <c r="C488" s="46" t="e">
        <f>VLOOKUP($B488,мандатка!$B:$I,2,FALSE)</f>
        <v>#N/A</v>
      </c>
      <c r="D488" s="157" t="e">
        <f>VLOOKUP($B488,мандатка!$B:$I,3,FALSE)</f>
        <v>#N/A</v>
      </c>
      <c r="E488" s="158" t="e">
        <f>VLOOKUP($B488,мандатка!$B:$I,5,FALSE)</f>
        <v>#N/A</v>
      </c>
      <c r="F488" s="48" t="e">
        <f>VLOOKUP($B488,мандатка!$B:$I,6,FALSE)</f>
        <v>#N/A</v>
      </c>
      <c r="G488" s="46" t="e">
        <f>VLOOKUP($B488,мандатка!$B:$I,7,FALSE)</f>
        <v>#N/A</v>
      </c>
      <c r="H488" s="47" t="e">
        <f>VLOOKUP($B488,мандатка!$B:$I,8,FALSE)</f>
        <v>#N/A</v>
      </c>
      <c r="I488" s="159"/>
      <c r="J488" s="165"/>
      <c r="K488" s="165"/>
      <c r="L488" s="165"/>
      <c r="M488" s="165"/>
      <c r="N488" s="165"/>
      <c r="O488" s="165"/>
      <c r="P488" s="165"/>
      <c r="Q488" s="165"/>
      <c r="R488" s="165"/>
      <c r="S488" s="308"/>
      <c r="T488" s="308"/>
      <c r="U488" s="308"/>
      <c r="V488" s="409">
        <f t="shared" si="42"/>
        <v>0</v>
      </c>
      <c r="W488" s="160"/>
      <c r="X488" s="451">
        <v>0</v>
      </c>
      <c r="Y488" s="161"/>
      <c r="Z488" s="450">
        <f t="shared" si="43"/>
        <v>0</v>
      </c>
      <c r="AA488" s="162">
        <f t="shared" si="44"/>
        <v>0</v>
      </c>
      <c r="AB488" s="165"/>
      <c r="AC488" s="163" t="str">
        <f t="shared" si="45"/>
        <v>КМСУ</v>
      </c>
      <c r="AE488" s="164" t="e">
        <f t="shared" si="46"/>
        <v>#N/A</v>
      </c>
      <c r="AF488" s="62" t="e">
        <f>VLOOKUP($B488,СтартОсобиста!$B:$M,11,FALSE)</f>
        <v>#N/A</v>
      </c>
    </row>
    <row r="489" spans="1:32" ht="15" hidden="1" customHeight="1" x14ac:dyDescent="0.25">
      <c r="A489" s="156">
        <v>203</v>
      </c>
      <c r="B489" s="48">
        <v>353</v>
      </c>
      <c r="C489" s="46" t="e">
        <f>VLOOKUP($B489,мандатка!$B:$I,2,FALSE)</f>
        <v>#N/A</v>
      </c>
      <c r="D489" s="157" t="e">
        <f>VLOOKUP($B489,мандатка!$B:$I,3,FALSE)</f>
        <v>#N/A</v>
      </c>
      <c r="E489" s="158" t="e">
        <f>VLOOKUP($B489,мандатка!$B:$I,5,FALSE)</f>
        <v>#N/A</v>
      </c>
      <c r="F489" s="48" t="e">
        <f>VLOOKUP($B489,мандатка!$B:$I,6,FALSE)</f>
        <v>#N/A</v>
      </c>
      <c r="G489" s="46" t="e">
        <f>VLOOKUP($B489,мандатка!$B:$I,7,FALSE)</f>
        <v>#N/A</v>
      </c>
      <c r="H489" s="47" t="e">
        <f>VLOOKUP($B489,мандатка!$B:$I,8,FALSE)</f>
        <v>#N/A</v>
      </c>
      <c r="I489" s="159"/>
      <c r="J489" s="165"/>
      <c r="K489" s="165"/>
      <c r="L489" s="165"/>
      <c r="M489" s="165"/>
      <c r="N489" s="165"/>
      <c r="O489" s="165"/>
      <c r="P489" s="165"/>
      <c r="Q489" s="165"/>
      <c r="R489" s="165"/>
      <c r="S489" s="308"/>
      <c r="T489" s="308"/>
      <c r="U489" s="308"/>
      <c r="V489" s="409">
        <f t="shared" si="42"/>
        <v>0</v>
      </c>
      <c r="W489" s="160"/>
      <c r="X489" s="451">
        <v>0</v>
      </c>
      <c r="Y489" s="161"/>
      <c r="Z489" s="450">
        <f t="shared" si="43"/>
        <v>0</v>
      </c>
      <c r="AA489" s="162">
        <f t="shared" si="44"/>
        <v>0</v>
      </c>
      <c r="AB489" s="165"/>
      <c r="AC489" s="163" t="str">
        <f t="shared" si="45"/>
        <v>КМСУ</v>
      </c>
      <c r="AE489" s="164" t="e">
        <f t="shared" si="46"/>
        <v>#N/A</v>
      </c>
      <c r="AF489" s="62" t="e">
        <f>VLOOKUP($B489,СтартОсобиста!$B:$M,11,FALSE)</f>
        <v>#N/A</v>
      </c>
    </row>
    <row r="490" spans="1:32" ht="15" hidden="1" customHeight="1" x14ac:dyDescent="0.25">
      <c r="A490" s="156">
        <v>204</v>
      </c>
      <c r="B490" s="48">
        <v>354</v>
      </c>
      <c r="C490" s="46" t="e">
        <f>VLOOKUP($B490,мандатка!$B:$I,2,FALSE)</f>
        <v>#N/A</v>
      </c>
      <c r="D490" s="157" t="e">
        <f>VLOOKUP($B490,мандатка!$B:$I,3,FALSE)</f>
        <v>#N/A</v>
      </c>
      <c r="E490" s="158" t="e">
        <f>VLOOKUP($B490,мандатка!$B:$I,5,FALSE)</f>
        <v>#N/A</v>
      </c>
      <c r="F490" s="48" t="e">
        <f>VLOOKUP($B490,мандатка!$B:$I,6,FALSE)</f>
        <v>#N/A</v>
      </c>
      <c r="G490" s="46" t="e">
        <f>VLOOKUP($B490,мандатка!$B:$I,7,FALSE)</f>
        <v>#N/A</v>
      </c>
      <c r="H490" s="47" t="e">
        <f>VLOOKUP($B490,мандатка!$B:$I,8,FALSE)</f>
        <v>#N/A</v>
      </c>
      <c r="I490" s="159"/>
      <c r="J490" s="165"/>
      <c r="K490" s="165"/>
      <c r="L490" s="165"/>
      <c r="M490" s="165"/>
      <c r="N490" s="165"/>
      <c r="O490" s="165"/>
      <c r="P490" s="165"/>
      <c r="Q490" s="165"/>
      <c r="R490" s="165"/>
      <c r="S490" s="308"/>
      <c r="T490" s="308"/>
      <c r="U490" s="308"/>
      <c r="V490" s="409">
        <f t="shared" si="42"/>
        <v>0</v>
      </c>
      <c r="W490" s="160"/>
      <c r="X490" s="451">
        <v>0</v>
      </c>
      <c r="Y490" s="161"/>
      <c r="Z490" s="450">
        <f t="shared" si="43"/>
        <v>0</v>
      </c>
      <c r="AA490" s="162">
        <f t="shared" si="44"/>
        <v>0</v>
      </c>
      <c r="AB490" s="165"/>
      <c r="AC490" s="163" t="str">
        <f t="shared" si="45"/>
        <v>КМСУ</v>
      </c>
      <c r="AE490" s="164" t="e">
        <f t="shared" si="46"/>
        <v>#N/A</v>
      </c>
      <c r="AF490" s="62" t="e">
        <f>VLOOKUP($B490,СтартОсобиста!$B:$M,11,FALSE)</f>
        <v>#N/A</v>
      </c>
    </row>
    <row r="491" spans="1:32" ht="15" hidden="1" customHeight="1" x14ac:dyDescent="0.25">
      <c r="A491" s="156">
        <v>205</v>
      </c>
      <c r="B491" s="46">
        <v>355</v>
      </c>
      <c r="C491" s="46" t="e">
        <f>VLOOKUP($B491,мандатка!$B:$I,2,FALSE)</f>
        <v>#N/A</v>
      </c>
      <c r="D491" s="157" t="e">
        <f>VLOOKUP($B491,мандатка!$B:$I,3,FALSE)</f>
        <v>#N/A</v>
      </c>
      <c r="E491" s="158" t="e">
        <f>VLOOKUP($B491,мандатка!$B:$I,5,FALSE)</f>
        <v>#N/A</v>
      </c>
      <c r="F491" s="48" t="e">
        <f>VLOOKUP($B491,мандатка!$B:$I,6,FALSE)</f>
        <v>#N/A</v>
      </c>
      <c r="G491" s="46" t="e">
        <f>VLOOKUP($B491,мандатка!$B:$I,7,FALSE)</f>
        <v>#N/A</v>
      </c>
      <c r="H491" s="47" t="e">
        <f>VLOOKUP($B491,мандатка!$B:$I,8,FALSE)</f>
        <v>#N/A</v>
      </c>
      <c r="I491" s="159"/>
      <c r="J491" s="165"/>
      <c r="K491" s="165"/>
      <c r="L491" s="165"/>
      <c r="M491" s="165"/>
      <c r="N491" s="165"/>
      <c r="O491" s="165"/>
      <c r="P491" s="165"/>
      <c r="Q491" s="165"/>
      <c r="R491" s="165"/>
      <c r="S491" s="308"/>
      <c r="T491" s="308"/>
      <c r="U491" s="308"/>
      <c r="V491" s="409">
        <f t="shared" si="42"/>
        <v>0</v>
      </c>
      <c r="W491" s="160"/>
      <c r="X491" s="451">
        <v>0</v>
      </c>
      <c r="Y491" s="161"/>
      <c r="Z491" s="450">
        <f t="shared" si="43"/>
        <v>0</v>
      </c>
      <c r="AA491" s="162">
        <f t="shared" si="44"/>
        <v>0</v>
      </c>
      <c r="AB491" s="165"/>
      <c r="AC491" s="163" t="str">
        <f t="shared" si="45"/>
        <v>КМСУ</v>
      </c>
      <c r="AE491" s="164" t="e">
        <f t="shared" si="46"/>
        <v>#N/A</v>
      </c>
      <c r="AF491" s="62" t="e">
        <f>VLOOKUP($B491,СтартОсобиста!$B:$M,11,FALSE)</f>
        <v>#N/A</v>
      </c>
    </row>
    <row r="492" spans="1:32" ht="15" hidden="1" customHeight="1" x14ac:dyDescent="0.25">
      <c r="A492" s="156">
        <v>206</v>
      </c>
      <c r="B492" s="48">
        <v>356</v>
      </c>
      <c r="C492" s="46" t="e">
        <f>VLOOKUP($B492,мандатка!$B:$I,2,FALSE)</f>
        <v>#N/A</v>
      </c>
      <c r="D492" s="157" t="e">
        <f>VLOOKUP($B492,мандатка!$B:$I,3,FALSE)</f>
        <v>#N/A</v>
      </c>
      <c r="E492" s="158" t="e">
        <f>VLOOKUP($B492,мандатка!$B:$I,5,FALSE)</f>
        <v>#N/A</v>
      </c>
      <c r="F492" s="48" t="e">
        <f>VLOOKUP($B492,мандатка!$B:$I,6,FALSE)</f>
        <v>#N/A</v>
      </c>
      <c r="G492" s="46" t="e">
        <f>VLOOKUP($B492,мандатка!$B:$I,7,FALSE)</f>
        <v>#N/A</v>
      </c>
      <c r="H492" s="47" t="e">
        <f>VLOOKUP($B492,мандатка!$B:$I,8,FALSE)</f>
        <v>#N/A</v>
      </c>
      <c r="I492" s="159"/>
      <c r="J492" s="165"/>
      <c r="K492" s="165"/>
      <c r="L492" s="165"/>
      <c r="M492" s="165"/>
      <c r="N492" s="165"/>
      <c r="O492" s="165"/>
      <c r="P492" s="165"/>
      <c r="Q492" s="165"/>
      <c r="R492" s="165"/>
      <c r="S492" s="308"/>
      <c r="T492" s="308"/>
      <c r="U492" s="308"/>
      <c r="V492" s="409">
        <f t="shared" si="42"/>
        <v>0</v>
      </c>
      <c r="W492" s="160"/>
      <c r="X492" s="451">
        <v>0</v>
      </c>
      <c r="Y492" s="161"/>
      <c r="Z492" s="450">
        <f t="shared" si="43"/>
        <v>0</v>
      </c>
      <c r="AA492" s="162">
        <f t="shared" si="44"/>
        <v>0</v>
      </c>
      <c r="AB492" s="165"/>
      <c r="AC492" s="163" t="str">
        <f t="shared" si="45"/>
        <v>КМСУ</v>
      </c>
      <c r="AE492" s="164" t="e">
        <f t="shared" si="46"/>
        <v>#N/A</v>
      </c>
      <c r="AF492" s="62" t="e">
        <f>VLOOKUP($B492,СтартОсобиста!$B:$M,11,FALSE)</f>
        <v>#N/A</v>
      </c>
    </row>
    <row r="493" spans="1:32" ht="15" hidden="1" customHeight="1" x14ac:dyDescent="0.25">
      <c r="A493" s="156">
        <v>207</v>
      </c>
      <c r="B493" s="48">
        <v>357</v>
      </c>
      <c r="C493" s="46" t="e">
        <f>VLOOKUP($B493,мандатка!$B:$I,2,FALSE)</f>
        <v>#N/A</v>
      </c>
      <c r="D493" s="157" t="e">
        <f>VLOOKUP($B493,мандатка!$B:$I,3,FALSE)</f>
        <v>#N/A</v>
      </c>
      <c r="E493" s="158" t="e">
        <f>VLOOKUP($B493,мандатка!$B:$I,5,FALSE)</f>
        <v>#N/A</v>
      </c>
      <c r="F493" s="48" t="e">
        <f>VLOOKUP($B493,мандатка!$B:$I,6,FALSE)</f>
        <v>#N/A</v>
      </c>
      <c r="G493" s="46" t="e">
        <f>VLOOKUP($B493,мандатка!$B:$I,7,FALSE)</f>
        <v>#N/A</v>
      </c>
      <c r="H493" s="47" t="e">
        <f>VLOOKUP($B493,мандатка!$B:$I,8,FALSE)</f>
        <v>#N/A</v>
      </c>
      <c r="I493" s="159"/>
      <c r="J493" s="165"/>
      <c r="K493" s="165"/>
      <c r="L493" s="165"/>
      <c r="M493" s="165"/>
      <c r="N493" s="165"/>
      <c r="O493" s="165"/>
      <c r="P493" s="165"/>
      <c r="Q493" s="165"/>
      <c r="R493" s="165"/>
      <c r="S493" s="308"/>
      <c r="T493" s="308"/>
      <c r="U493" s="308"/>
      <c r="V493" s="409">
        <f t="shared" si="42"/>
        <v>0</v>
      </c>
      <c r="W493" s="160"/>
      <c r="X493" s="451">
        <v>0</v>
      </c>
      <c r="Y493" s="161"/>
      <c r="Z493" s="450">
        <f t="shared" si="43"/>
        <v>0</v>
      </c>
      <c r="AA493" s="162">
        <f t="shared" si="44"/>
        <v>0</v>
      </c>
      <c r="AB493" s="165"/>
      <c r="AC493" s="163" t="str">
        <f t="shared" si="45"/>
        <v>КМСУ</v>
      </c>
      <c r="AE493" s="164" t="e">
        <f t="shared" si="46"/>
        <v>#N/A</v>
      </c>
      <c r="AF493" s="62" t="e">
        <f>VLOOKUP($B493,СтартОсобиста!$B:$M,11,FALSE)</f>
        <v>#N/A</v>
      </c>
    </row>
    <row r="494" spans="1:32" ht="15" hidden="1" customHeight="1" x14ac:dyDescent="0.25">
      <c r="A494" s="156">
        <v>208</v>
      </c>
      <c r="B494" s="48">
        <v>358</v>
      </c>
      <c r="C494" s="46" t="e">
        <f>VLOOKUP($B494,мандатка!$B:$I,2,FALSE)</f>
        <v>#N/A</v>
      </c>
      <c r="D494" s="157" t="e">
        <f>VLOOKUP($B494,мандатка!$B:$I,3,FALSE)</f>
        <v>#N/A</v>
      </c>
      <c r="E494" s="158" t="e">
        <f>VLOOKUP($B494,мандатка!$B:$I,5,FALSE)</f>
        <v>#N/A</v>
      </c>
      <c r="F494" s="48" t="e">
        <f>VLOOKUP($B494,мандатка!$B:$I,6,FALSE)</f>
        <v>#N/A</v>
      </c>
      <c r="G494" s="46" t="e">
        <f>VLOOKUP($B494,мандатка!$B:$I,7,FALSE)</f>
        <v>#N/A</v>
      </c>
      <c r="H494" s="47" t="e">
        <f>VLOOKUP($B494,мандатка!$B:$I,8,FALSE)</f>
        <v>#N/A</v>
      </c>
      <c r="I494" s="159"/>
      <c r="J494" s="165"/>
      <c r="K494" s="165"/>
      <c r="L494" s="165"/>
      <c r="M494" s="165"/>
      <c r="N494" s="165"/>
      <c r="O494" s="165"/>
      <c r="P494" s="165"/>
      <c r="Q494" s="165"/>
      <c r="R494" s="165"/>
      <c r="S494" s="308"/>
      <c r="T494" s="308"/>
      <c r="U494" s="308"/>
      <c r="V494" s="409">
        <f t="shared" si="42"/>
        <v>0</v>
      </c>
      <c r="W494" s="160"/>
      <c r="X494" s="451">
        <v>0</v>
      </c>
      <c r="Y494" s="161"/>
      <c r="Z494" s="450">
        <f t="shared" si="43"/>
        <v>0</v>
      </c>
      <c r="AA494" s="162">
        <f t="shared" si="44"/>
        <v>0</v>
      </c>
      <c r="AB494" s="165"/>
      <c r="AC494" s="163" t="str">
        <f t="shared" si="45"/>
        <v>КМСУ</v>
      </c>
      <c r="AE494" s="164" t="e">
        <f t="shared" si="46"/>
        <v>#N/A</v>
      </c>
      <c r="AF494" s="62" t="e">
        <f>VLOOKUP($B494,СтартОсобиста!$B:$M,11,FALSE)</f>
        <v>#N/A</v>
      </c>
    </row>
    <row r="495" spans="1:32" ht="15" hidden="1" customHeight="1" x14ac:dyDescent="0.25">
      <c r="A495" s="156">
        <v>209</v>
      </c>
      <c r="B495" s="48">
        <v>361</v>
      </c>
      <c r="C495" s="46" t="e">
        <f>VLOOKUP($B495,мандатка!$B:$I,2,FALSE)</f>
        <v>#N/A</v>
      </c>
      <c r="D495" s="157" t="e">
        <f>VLOOKUP($B495,мандатка!$B:$I,3,FALSE)</f>
        <v>#N/A</v>
      </c>
      <c r="E495" s="158" t="e">
        <f>VLOOKUP($B495,мандатка!$B:$I,5,FALSE)</f>
        <v>#N/A</v>
      </c>
      <c r="F495" s="48" t="e">
        <f>VLOOKUP($B495,мандатка!$B:$I,6,FALSE)</f>
        <v>#N/A</v>
      </c>
      <c r="G495" s="46" t="e">
        <f>VLOOKUP($B495,мандатка!$B:$I,7,FALSE)</f>
        <v>#N/A</v>
      </c>
      <c r="H495" s="47" t="e">
        <f>VLOOKUP($B495,мандатка!$B:$I,8,FALSE)</f>
        <v>#N/A</v>
      </c>
      <c r="I495" s="159"/>
      <c r="J495" s="165"/>
      <c r="K495" s="165"/>
      <c r="L495" s="165"/>
      <c r="M495" s="165"/>
      <c r="N495" s="165"/>
      <c r="O495" s="165"/>
      <c r="P495" s="165"/>
      <c r="Q495" s="165"/>
      <c r="R495" s="165"/>
      <c r="S495" s="308"/>
      <c r="T495" s="308"/>
      <c r="U495" s="308"/>
      <c r="V495" s="409">
        <f t="shared" si="42"/>
        <v>0</v>
      </c>
      <c r="W495" s="160"/>
      <c r="X495" s="451">
        <v>0</v>
      </c>
      <c r="Y495" s="161"/>
      <c r="Z495" s="450">
        <f t="shared" si="43"/>
        <v>0</v>
      </c>
      <c r="AA495" s="162">
        <f t="shared" si="44"/>
        <v>0</v>
      </c>
      <c r="AB495" s="165"/>
      <c r="AC495" s="163" t="str">
        <f t="shared" si="45"/>
        <v>КМСУ</v>
      </c>
      <c r="AE495" s="164" t="e">
        <f t="shared" si="46"/>
        <v>#N/A</v>
      </c>
      <c r="AF495" s="62" t="e">
        <f>VLOOKUP($B495,СтартОсобиста!$B:$M,11,FALSE)</f>
        <v>#N/A</v>
      </c>
    </row>
    <row r="496" spans="1:32" ht="15" hidden="1" customHeight="1" x14ac:dyDescent="0.25">
      <c r="A496" s="156">
        <v>210</v>
      </c>
      <c r="B496" s="48">
        <v>362</v>
      </c>
      <c r="C496" s="46" t="e">
        <f>VLOOKUP($B496,мандатка!$B:$I,2,FALSE)</f>
        <v>#N/A</v>
      </c>
      <c r="D496" s="157" t="e">
        <f>VLOOKUP($B496,мандатка!$B:$I,3,FALSE)</f>
        <v>#N/A</v>
      </c>
      <c r="E496" s="158" t="e">
        <f>VLOOKUP($B496,мандатка!$B:$I,5,FALSE)</f>
        <v>#N/A</v>
      </c>
      <c r="F496" s="48" t="e">
        <f>VLOOKUP($B496,мандатка!$B:$I,6,FALSE)</f>
        <v>#N/A</v>
      </c>
      <c r="G496" s="46" t="e">
        <f>VLOOKUP($B496,мандатка!$B:$I,7,FALSE)</f>
        <v>#N/A</v>
      </c>
      <c r="H496" s="47" t="e">
        <f>VLOOKUP($B496,мандатка!$B:$I,8,FALSE)</f>
        <v>#N/A</v>
      </c>
      <c r="I496" s="159"/>
      <c r="J496" s="165"/>
      <c r="K496" s="165"/>
      <c r="L496" s="165"/>
      <c r="M496" s="165"/>
      <c r="N496" s="165"/>
      <c r="O496" s="165"/>
      <c r="P496" s="165"/>
      <c r="Q496" s="165"/>
      <c r="R496" s="165"/>
      <c r="S496" s="308"/>
      <c r="T496" s="308"/>
      <c r="U496" s="308"/>
      <c r="V496" s="409">
        <f t="shared" si="42"/>
        <v>0</v>
      </c>
      <c r="W496" s="160"/>
      <c r="X496" s="451">
        <v>0</v>
      </c>
      <c r="Y496" s="161"/>
      <c r="Z496" s="450">
        <f t="shared" si="43"/>
        <v>0</v>
      </c>
      <c r="AA496" s="162">
        <f t="shared" si="44"/>
        <v>0</v>
      </c>
      <c r="AB496" s="165"/>
      <c r="AC496" s="163" t="str">
        <f t="shared" si="45"/>
        <v>КМСУ</v>
      </c>
      <c r="AE496" s="164" t="e">
        <f t="shared" si="46"/>
        <v>#N/A</v>
      </c>
      <c r="AF496" s="62" t="e">
        <f>VLOOKUP($B496,СтартОсобиста!$B:$M,11,FALSE)</f>
        <v>#N/A</v>
      </c>
    </row>
    <row r="497" spans="1:32" ht="15" hidden="1" customHeight="1" x14ac:dyDescent="0.25">
      <c r="A497" s="156">
        <v>211</v>
      </c>
      <c r="B497" s="48">
        <v>363</v>
      </c>
      <c r="C497" s="46" t="e">
        <f>VLOOKUP($B497,мандатка!$B:$I,2,FALSE)</f>
        <v>#N/A</v>
      </c>
      <c r="D497" s="157" t="e">
        <f>VLOOKUP($B497,мандатка!$B:$I,3,FALSE)</f>
        <v>#N/A</v>
      </c>
      <c r="E497" s="158" t="e">
        <f>VLOOKUP($B497,мандатка!$B:$I,5,FALSE)</f>
        <v>#N/A</v>
      </c>
      <c r="F497" s="48" t="e">
        <f>VLOOKUP($B497,мандатка!$B:$I,6,FALSE)</f>
        <v>#N/A</v>
      </c>
      <c r="G497" s="46" t="e">
        <f>VLOOKUP($B497,мандатка!$B:$I,7,FALSE)</f>
        <v>#N/A</v>
      </c>
      <c r="H497" s="47" t="e">
        <f>VLOOKUP($B497,мандатка!$B:$I,8,FALSE)</f>
        <v>#N/A</v>
      </c>
      <c r="I497" s="159"/>
      <c r="J497" s="165"/>
      <c r="K497" s="165"/>
      <c r="L497" s="165"/>
      <c r="M497" s="165"/>
      <c r="N497" s="165"/>
      <c r="O497" s="165"/>
      <c r="P497" s="165"/>
      <c r="Q497" s="165"/>
      <c r="R497" s="165"/>
      <c r="S497" s="308"/>
      <c r="T497" s="308"/>
      <c r="U497" s="308"/>
      <c r="V497" s="409">
        <f t="shared" si="42"/>
        <v>0</v>
      </c>
      <c r="W497" s="160"/>
      <c r="X497" s="451">
        <v>0</v>
      </c>
      <c r="Y497" s="161"/>
      <c r="Z497" s="450">
        <f t="shared" si="43"/>
        <v>0</v>
      </c>
      <c r="AA497" s="162">
        <f t="shared" si="44"/>
        <v>0</v>
      </c>
      <c r="AB497" s="165"/>
      <c r="AC497" s="163" t="str">
        <f t="shared" si="45"/>
        <v>КМСУ</v>
      </c>
      <c r="AE497" s="164" t="e">
        <f t="shared" si="46"/>
        <v>#N/A</v>
      </c>
      <c r="AF497" s="62" t="e">
        <f>VLOOKUP($B497,СтартОсобиста!$B:$M,11,FALSE)</f>
        <v>#N/A</v>
      </c>
    </row>
    <row r="498" spans="1:32" ht="15" hidden="1" customHeight="1" x14ac:dyDescent="0.25">
      <c r="A498" s="156">
        <v>212</v>
      </c>
      <c r="B498" s="48">
        <v>364</v>
      </c>
      <c r="C498" s="46" t="e">
        <f>VLOOKUP($B498,мандатка!$B:$I,2,FALSE)</f>
        <v>#N/A</v>
      </c>
      <c r="D498" s="157" t="e">
        <f>VLOOKUP($B498,мандатка!$B:$I,3,FALSE)</f>
        <v>#N/A</v>
      </c>
      <c r="E498" s="158" t="e">
        <f>VLOOKUP($B498,мандатка!$B:$I,5,FALSE)</f>
        <v>#N/A</v>
      </c>
      <c r="F498" s="48" t="e">
        <f>VLOOKUP($B498,мандатка!$B:$I,6,FALSE)</f>
        <v>#N/A</v>
      </c>
      <c r="G498" s="46" t="e">
        <f>VLOOKUP($B498,мандатка!$B:$I,7,FALSE)</f>
        <v>#N/A</v>
      </c>
      <c r="H498" s="47" t="e">
        <f>VLOOKUP($B498,мандатка!$B:$I,8,FALSE)</f>
        <v>#N/A</v>
      </c>
      <c r="I498" s="159"/>
      <c r="J498" s="165"/>
      <c r="K498" s="165"/>
      <c r="L498" s="165"/>
      <c r="M498" s="165"/>
      <c r="N498" s="165"/>
      <c r="O498" s="165"/>
      <c r="P498" s="165"/>
      <c r="Q498" s="165"/>
      <c r="R498" s="165"/>
      <c r="S498" s="308"/>
      <c r="T498" s="308"/>
      <c r="U498" s="308"/>
      <c r="V498" s="409">
        <f t="shared" si="42"/>
        <v>0</v>
      </c>
      <c r="W498" s="160"/>
      <c r="X498" s="451">
        <v>0</v>
      </c>
      <c r="Y498" s="161"/>
      <c r="Z498" s="450">
        <f t="shared" si="43"/>
        <v>0</v>
      </c>
      <c r="AA498" s="162">
        <f t="shared" si="44"/>
        <v>0</v>
      </c>
      <c r="AB498" s="165"/>
      <c r="AC498" s="163" t="str">
        <f t="shared" si="45"/>
        <v>КМСУ</v>
      </c>
      <c r="AE498" s="164" t="e">
        <f t="shared" si="46"/>
        <v>#N/A</v>
      </c>
      <c r="AF498" s="62" t="e">
        <f>VLOOKUP($B498,СтартОсобиста!$B:$M,11,FALSE)</f>
        <v>#N/A</v>
      </c>
    </row>
    <row r="499" spans="1:32" ht="15" hidden="1" customHeight="1" x14ac:dyDescent="0.25">
      <c r="A499" s="156">
        <v>213</v>
      </c>
      <c r="B499" s="48">
        <v>365</v>
      </c>
      <c r="C499" s="46" t="e">
        <f>VLOOKUP($B499,мандатка!$B:$I,2,FALSE)</f>
        <v>#N/A</v>
      </c>
      <c r="D499" s="157" t="e">
        <f>VLOOKUP($B499,мандатка!$B:$I,3,FALSE)</f>
        <v>#N/A</v>
      </c>
      <c r="E499" s="158" t="e">
        <f>VLOOKUP($B499,мандатка!$B:$I,5,FALSE)</f>
        <v>#N/A</v>
      </c>
      <c r="F499" s="48" t="e">
        <f>VLOOKUP($B499,мандатка!$B:$I,6,FALSE)</f>
        <v>#N/A</v>
      </c>
      <c r="G499" s="46" t="e">
        <f>VLOOKUP($B499,мандатка!$B:$I,7,FALSE)</f>
        <v>#N/A</v>
      </c>
      <c r="H499" s="47" t="e">
        <f>VLOOKUP($B499,мандатка!$B:$I,8,FALSE)</f>
        <v>#N/A</v>
      </c>
      <c r="I499" s="159"/>
      <c r="J499" s="165"/>
      <c r="K499" s="165"/>
      <c r="L499" s="165"/>
      <c r="M499" s="165"/>
      <c r="N499" s="165"/>
      <c r="O499" s="165"/>
      <c r="P499" s="165"/>
      <c r="Q499" s="165"/>
      <c r="R499" s="165"/>
      <c r="S499" s="308"/>
      <c r="T499" s="308"/>
      <c r="U499" s="308"/>
      <c r="V499" s="409">
        <f t="shared" si="42"/>
        <v>0</v>
      </c>
      <c r="W499" s="160"/>
      <c r="X499" s="451">
        <v>0</v>
      </c>
      <c r="Y499" s="161"/>
      <c r="Z499" s="450">
        <f t="shared" si="43"/>
        <v>0</v>
      </c>
      <c r="AA499" s="162">
        <f t="shared" si="44"/>
        <v>0</v>
      </c>
      <c r="AB499" s="165"/>
      <c r="AC499" s="163" t="str">
        <f t="shared" si="45"/>
        <v>КМСУ</v>
      </c>
      <c r="AE499" s="164" t="e">
        <f t="shared" si="46"/>
        <v>#N/A</v>
      </c>
      <c r="AF499" s="62" t="e">
        <f>VLOOKUP($B499,СтартОсобиста!$B:$M,11,FALSE)</f>
        <v>#N/A</v>
      </c>
    </row>
    <row r="500" spans="1:32" ht="15" hidden="1" customHeight="1" x14ac:dyDescent="0.25">
      <c r="A500" s="156">
        <v>214</v>
      </c>
      <c r="B500" s="48">
        <v>366</v>
      </c>
      <c r="C500" s="46" t="e">
        <f>VLOOKUP($B500,мандатка!$B:$I,2,FALSE)</f>
        <v>#N/A</v>
      </c>
      <c r="D500" s="157" t="e">
        <f>VLOOKUP($B500,мандатка!$B:$I,3,FALSE)</f>
        <v>#N/A</v>
      </c>
      <c r="E500" s="158" t="e">
        <f>VLOOKUP($B500,мандатка!$B:$I,5,FALSE)</f>
        <v>#N/A</v>
      </c>
      <c r="F500" s="48" t="e">
        <f>VLOOKUP($B500,мандатка!$B:$I,6,FALSE)</f>
        <v>#N/A</v>
      </c>
      <c r="G500" s="46" t="e">
        <f>VLOOKUP($B500,мандатка!$B:$I,7,FALSE)</f>
        <v>#N/A</v>
      </c>
      <c r="H500" s="47" t="e">
        <f>VLOOKUP($B500,мандатка!$B:$I,8,FALSE)</f>
        <v>#N/A</v>
      </c>
      <c r="I500" s="159"/>
      <c r="J500" s="165"/>
      <c r="K500" s="165"/>
      <c r="L500" s="165"/>
      <c r="M500" s="165"/>
      <c r="N500" s="165"/>
      <c r="O500" s="165"/>
      <c r="P500" s="165"/>
      <c r="Q500" s="165"/>
      <c r="R500" s="165"/>
      <c r="S500" s="308"/>
      <c r="T500" s="308"/>
      <c r="U500" s="308"/>
      <c r="V500" s="409">
        <f t="shared" si="42"/>
        <v>0</v>
      </c>
      <c r="W500" s="160"/>
      <c r="X500" s="451">
        <v>0</v>
      </c>
      <c r="Y500" s="161"/>
      <c r="Z500" s="450">
        <f t="shared" si="43"/>
        <v>0</v>
      </c>
      <c r="AA500" s="162">
        <f t="shared" si="44"/>
        <v>0</v>
      </c>
      <c r="AB500" s="165"/>
      <c r="AC500" s="163" t="str">
        <f t="shared" si="45"/>
        <v>КМСУ</v>
      </c>
      <c r="AE500" s="164" t="e">
        <f t="shared" si="46"/>
        <v>#N/A</v>
      </c>
      <c r="AF500" s="62" t="e">
        <f>VLOOKUP($B500,СтартОсобиста!$B:$M,11,FALSE)</f>
        <v>#N/A</v>
      </c>
    </row>
    <row r="501" spans="1:32" ht="15" hidden="1" customHeight="1" x14ac:dyDescent="0.25">
      <c r="A501" s="156">
        <v>215</v>
      </c>
      <c r="B501" s="48">
        <v>367</v>
      </c>
      <c r="C501" s="46" t="e">
        <f>VLOOKUP($B501,мандатка!$B:$I,2,FALSE)</f>
        <v>#N/A</v>
      </c>
      <c r="D501" s="157" t="e">
        <f>VLOOKUP($B501,мандатка!$B:$I,3,FALSE)</f>
        <v>#N/A</v>
      </c>
      <c r="E501" s="158" t="e">
        <f>VLOOKUP($B501,мандатка!$B:$I,5,FALSE)</f>
        <v>#N/A</v>
      </c>
      <c r="F501" s="48" t="e">
        <f>VLOOKUP($B501,мандатка!$B:$I,6,FALSE)</f>
        <v>#N/A</v>
      </c>
      <c r="G501" s="46" t="e">
        <f>VLOOKUP($B501,мандатка!$B:$I,7,FALSE)</f>
        <v>#N/A</v>
      </c>
      <c r="H501" s="47" t="e">
        <f>VLOOKUP($B501,мандатка!$B:$I,8,FALSE)</f>
        <v>#N/A</v>
      </c>
      <c r="I501" s="159"/>
      <c r="J501" s="165"/>
      <c r="K501" s="165"/>
      <c r="L501" s="165"/>
      <c r="M501" s="165"/>
      <c r="N501" s="165"/>
      <c r="O501" s="165"/>
      <c r="P501" s="165"/>
      <c r="Q501" s="165"/>
      <c r="R501" s="165"/>
      <c r="S501" s="308"/>
      <c r="T501" s="308"/>
      <c r="U501" s="308"/>
      <c r="V501" s="409">
        <f t="shared" si="42"/>
        <v>0</v>
      </c>
      <c r="W501" s="160"/>
      <c r="X501" s="451">
        <v>0</v>
      </c>
      <c r="Y501" s="161"/>
      <c r="Z501" s="450">
        <f t="shared" si="43"/>
        <v>0</v>
      </c>
      <c r="AA501" s="162">
        <f t="shared" si="44"/>
        <v>0</v>
      </c>
      <c r="AB501" s="165"/>
      <c r="AC501" s="163" t="str">
        <f t="shared" si="45"/>
        <v>КМСУ</v>
      </c>
      <c r="AE501" s="164" t="e">
        <f t="shared" si="46"/>
        <v>#N/A</v>
      </c>
      <c r="AF501" s="62" t="e">
        <f>VLOOKUP($B501,СтартОсобиста!$B:$M,11,FALSE)</f>
        <v>#N/A</v>
      </c>
    </row>
    <row r="502" spans="1:32" ht="15" hidden="1" customHeight="1" x14ac:dyDescent="0.25">
      <c r="A502" s="156">
        <v>216</v>
      </c>
      <c r="B502" s="48">
        <v>368</v>
      </c>
      <c r="C502" s="46" t="e">
        <f>VLOOKUP($B502,мандатка!$B:$I,2,FALSE)</f>
        <v>#N/A</v>
      </c>
      <c r="D502" s="157" t="e">
        <f>VLOOKUP($B502,мандатка!$B:$I,3,FALSE)</f>
        <v>#N/A</v>
      </c>
      <c r="E502" s="158" t="e">
        <f>VLOOKUP($B502,мандатка!$B:$I,5,FALSE)</f>
        <v>#N/A</v>
      </c>
      <c r="F502" s="48" t="e">
        <f>VLOOKUP($B502,мандатка!$B:$I,6,FALSE)</f>
        <v>#N/A</v>
      </c>
      <c r="G502" s="46" t="e">
        <f>VLOOKUP($B502,мандатка!$B:$I,7,FALSE)</f>
        <v>#N/A</v>
      </c>
      <c r="H502" s="47" t="e">
        <f>VLOOKUP($B502,мандатка!$B:$I,8,FALSE)</f>
        <v>#N/A</v>
      </c>
      <c r="I502" s="159"/>
      <c r="J502" s="165"/>
      <c r="K502" s="165"/>
      <c r="L502" s="165"/>
      <c r="M502" s="165"/>
      <c r="N502" s="165"/>
      <c r="O502" s="165"/>
      <c r="P502" s="165"/>
      <c r="Q502" s="165"/>
      <c r="R502" s="165"/>
      <c r="S502" s="308"/>
      <c r="T502" s="308"/>
      <c r="U502" s="308"/>
      <c r="V502" s="409">
        <f t="shared" si="42"/>
        <v>0</v>
      </c>
      <c r="W502" s="160"/>
      <c r="X502" s="451">
        <v>0</v>
      </c>
      <c r="Y502" s="161"/>
      <c r="Z502" s="450">
        <f t="shared" si="43"/>
        <v>0</v>
      </c>
      <c r="AA502" s="162">
        <f t="shared" si="44"/>
        <v>0</v>
      </c>
      <c r="AB502" s="165"/>
      <c r="AC502" s="163" t="str">
        <f t="shared" si="45"/>
        <v>КМСУ</v>
      </c>
      <c r="AE502" s="164" t="e">
        <f t="shared" si="46"/>
        <v>#N/A</v>
      </c>
      <c r="AF502" s="62" t="e">
        <f>VLOOKUP($B502,СтартОсобиста!$B:$M,11,FALSE)</f>
        <v>#N/A</v>
      </c>
    </row>
    <row r="503" spans="1:32" ht="15" hidden="1" customHeight="1" x14ac:dyDescent="0.25">
      <c r="A503" s="156">
        <v>217</v>
      </c>
      <c r="B503" s="48">
        <v>371</v>
      </c>
      <c r="C503" s="46" t="e">
        <f>VLOOKUP($B503,мандатка!$B:$I,2,FALSE)</f>
        <v>#N/A</v>
      </c>
      <c r="D503" s="157" t="e">
        <f>VLOOKUP($B503,мандатка!$B:$I,3,FALSE)</f>
        <v>#N/A</v>
      </c>
      <c r="E503" s="158" t="e">
        <f>VLOOKUP($B503,мандатка!$B:$I,5,FALSE)</f>
        <v>#N/A</v>
      </c>
      <c r="F503" s="48" t="e">
        <f>VLOOKUP($B503,мандатка!$B:$I,6,FALSE)</f>
        <v>#N/A</v>
      </c>
      <c r="G503" s="46" t="e">
        <f>VLOOKUP($B503,мандатка!$B:$I,7,FALSE)</f>
        <v>#N/A</v>
      </c>
      <c r="H503" s="47" t="e">
        <f>VLOOKUP($B503,мандатка!$B:$I,8,FALSE)</f>
        <v>#N/A</v>
      </c>
      <c r="I503" s="159"/>
      <c r="J503" s="165"/>
      <c r="K503" s="165"/>
      <c r="L503" s="165"/>
      <c r="M503" s="165"/>
      <c r="N503" s="165"/>
      <c r="O503" s="165"/>
      <c r="P503" s="165"/>
      <c r="Q503" s="165"/>
      <c r="R503" s="165"/>
      <c r="S503" s="308"/>
      <c r="T503" s="308"/>
      <c r="U503" s="308"/>
      <c r="V503" s="409">
        <f t="shared" si="42"/>
        <v>0</v>
      </c>
      <c r="W503" s="160"/>
      <c r="X503" s="451">
        <v>0</v>
      </c>
      <c r="Y503" s="161"/>
      <c r="Z503" s="450">
        <f t="shared" si="43"/>
        <v>0</v>
      </c>
      <c r="AA503" s="162">
        <f t="shared" si="44"/>
        <v>0</v>
      </c>
      <c r="AB503" s="165"/>
      <c r="AC503" s="163" t="str">
        <f t="shared" si="45"/>
        <v>КМСУ</v>
      </c>
      <c r="AE503" s="164" t="e">
        <f t="shared" si="46"/>
        <v>#N/A</v>
      </c>
      <c r="AF503" s="62" t="e">
        <f>VLOOKUP($B503,СтартОсобиста!$B:$M,11,FALSE)</f>
        <v>#N/A</v>
      </c>
    </row>
    <row r="504" spans="1:32" ht="15" hidden="1" customHeight="1" x14ac:dyDescent="0.25">
      <c r="A504" s="156">
        <v>218</v>
      </c>
      <c r="B504" s="48">
        <v>372</v>
      </c>
      <c r="C504" s="46" t="e">
        <f>VLOOKUP($B504,мандатка!$B:$I,2,FALSE)</f>
        <v>#N/A</v>
      </c>
      <c r="D504" s="157" t="e">
        <f>VLOOKUP($B504,мандатка!$B:$I,3,FALSE)</f>
        <v>#N/A</v>
      </c>
      <c r="E504" s="158" t="e">
        <f>VLOOKUP($B504,мандатка!$B:$I,5,FALSE)</f>
        <v>#N/A</v>
      </c>
      <c r="F504" s="48" t="e">
        <f>VLOOKUP($B504,мандатка!$B:$I,6,FALSE)</f>
        <v>#N/A</v>
      </c>
      <c r="G504" s="46" t="e">
        <f>VLOOKUP($B504,мандатка!$B:$I,7,FALSE)</f>
        <v>#N/A</v>
      </c>
      <c r="H504" s="47" t="e">
        <f>VLOOKUP($B504,мандатка!$B:$I,8,FALSE)</f>
        <v>#N/A</v>
      </c>
      <c r="I504" s="159"/>
      <c r="J504" s="165"/>
      <c r="K504" s="165"/>
      <c r="L504" s="165"/>
      <c r="M504" s="165"/>
      <c r="N504" s="165"/>
      <c r="O504" s="165"/>
      <c r="P504" s="165"/>
      <c r="Q504" s="165"/>
      <c r="R504" s="165"/>
      <c r="S504" s="308"/>
      <c r="T504" s="308"/>
      <c r="U504" s="308"/>
      <c r="V504" s="409">
        <f t="shared" si="42"/>
        <v>0</v>
      </c>
      <c r="W504" s="160"/>
      <c r="X504" s="451">
        <v>0</v>
      </c>
      <c r="Y504" s="161"/>
      <c r="Z504" s="450">
        <f t="shared" si="43"/>
        <v>0</v>
      </c>
      <c r="AA504" s="162">
        <f t="shared" si="44"/>
        <v>0</v>
      </c>
      <c r="AB504" s="165"/>
      <c r="AC504" s="163" t="str">
        <f t="shared" si="45"/>
        <v>КМСУ</v>
      </c>
      <c r="AE504" s="164" t="e">
        <f t="shared" si="46"/>
        <v>#N/A</v>
      </c>
      <c r="AF504" s="62" t="e">
        <f>VLOOKUP($B504,СтартОсобиста!$B:$M,11,FALSE)</f>
        <v>#N/A</v>
      </c>
    </row>
    <row r="505" spans="1:32" ht="15" hidden="1" customHeight="1" x14ac:dyDescent="0.25">
      <c r="A505" s="156">
        <v>219</v>
      </c>
      <c r="B505" s="48">
        <v>373</v>
      </c>
      <c r="C505" s="46" t="e">
        <f>VLOOKUP($B505,мандатка!$B:$I,2,FALSE)</f>
        <v>#N/A</v>
      </c>
      <c r="D505" s="157" t="e">
        <f>VLOOKUP($B505,мандатка!$B:$I,3,FALSE)</f>
        <v>#N/A</v>
      </c>
      <c r="E505" s="158" t="e">
        <f>VLOOKUP($B505,мандатка!$B:$I,5,FALSE)</f>
        <v>#N/A</v>
      </c>
      <c r="F505" s="48" t="e">
        <f>VLOOKUP($B505,мандатка!$B:$I,6,FALSE)</f>
        <v>#N/A</v>
      </c>
      <c r="G505" s="46" t="e">
        <f>VLOOKUP($B505,мандатка!$B:$I,7,FALSE)</f>
        <v>#N/A</v>
      </c>
      <c r="H505" s="47" t="e">
        <f>VLOOKUP($B505,мандатка!$B:$I,8,FALSE)</f>
        <v>#N/A</v>
      </c>
      <c r="I505" s="159"/>
      <c r="J505" s="165"/>
      <c r="K505" s="165"/>
      <c r="L505" s="165"/>
      <c r="M505" s="165"/>
      <c r="N505" s="165"/>
      <c r="O505" s="165"/>
      <c r="P505" s="165"/>
      <c r="Q505" s="165"/>
      <c r="R505" s="165"/>
      <c r="S505" s="308"/>
      <c r="T505" s="308"/>
      <c r="U505" s="308"/>
      <c r="V505" s="409">
        <f t="shared" si="42"/>
        <v>0</v>
      </c>
      <c r="W505" s="160"/>
      <c r="X505" s="451">
        <v>0</v>
      </c>
      <c r="Y505" s="161"/>
      <c r="Z505" s="450">
        <f t="shared" si="43"/>
        <v>0</v>
      </c>
      <c r="AA505" s="162">
        <f t="shared" si="44"/>
        <v>0</v>
      </c>
      <c r="AB505" s="165"/>
      <c r="AC505" s="163" t="str">
        <f t="shared" si="45"/>
        <v>КМСУ</v>
      </c>
      <c r="AE505" s="164" t="e">
        <f t="shared" si="46"/>
        <v>#N/A</v>
      </c>
      <c r="AF505" s="62" t="e">
        <f>VLOOKUP($B505,СтартОсобиста!$B:$M,11,FALSE)</f>
        <v>#N/A</v>
      </c>
    </row>
    <row r="506" spans="1:32" ht="15" hidden="1" customHeight="1" x14ac:dyDescent="0.25">
      <c r="A506" s="156">
        <v>220</v>
      </c>
      <c r="B506" s="48">
        <v>374</v>
      </c>
      <c r="C506" s="46" t="e">
        <f>VLOOKUP($B506,мандатка!$B:$I,2,FALSE)</f>
        <v>#N/A</v>
      </c>
      <c r="D506" s="157" t="e">
        <f>VLOOKUP($B506,мандатка!$B:$I,3,FALSE)</f>
        <v>#N/A</v>
      </c>
      <c r="E506" s="158" t="e">
        <f>VLOOKUP($B506,мандатка!$B:$I,5,FALSE)</f>
        <v>#N/A</v>
      </c>
      <c r="F506" s="48" t="e">
        <f>VLOOKUP($B506,мандатка!$B:$I,6,FALSE)</f>
        <v>#N/A</v>
      </c>
      <c r="G506" s="46" t="e">
        <f>VLOOKUP($B506,мандатка!$B:$I,7,FALSE)</f>
        <v>#N/A</v>
      </c>
      <c r="H506" s="47" t="e">
        <f>VLOOKUP($B506,мандатка!$B:$I,8,FALSE)</f>
        <v>#N/A</v>
      </c>
      <c r="I506" s="159"/>
      <c r="J506" s="165"/>
      <c r="K506" s="165"/>
      <c r="L506" s="165"/>
      <c r="M506" s="165"/>
      <c r="N506" s="165"/>
      <c r="O506" s="165"/>
      <c r="P506" s="165"/>
      <c r="Q506" s="165"/>
      <c r="R506" s="165"/>
      <c r="S506" s="308"/>
      <c r="T506" s="308"/>
      <c r="U506" s="308"/>
      <c r="V506" s="409">
        <f t="shared" si="42"/>
        <v>0</v>
      </c>
      <c r="W506" s="160"/>
      <c r="X506" s="451">
        <v>0</v>
      </c>
      <c r="Y506" s="161"/>
      <c r="Z506" s="450">
        <f t="shared" si="43"/>
        <v>0</v>
      </c>
      <c r="AA506" s="162">
        <f t="shared" si="44"/>
        <v>0</v>
      </c>
      <c r="AB506" s="165"/>
      <c r="AC506" s="163" t="str">
        <f t="shared" si="45"/>
        <v>КМСУ</v>
      </c>
      <c r="AE506" s="164" t="e">
        <f t="shared" si="46"/>
        <v>#N/A</v>
      </c>
      <c r="AF506" s="62" t="e">
        <f>VLOOKUP($B506,СтартОсобиста!$B:$M,11,FALSE)</f>
        <v>#N/A</v>
      </c>
    </row>
    <row r="507" spans="1:32" ht="15" hidden="1" customHeight="1" x14ac:dyDescent="0.25">
      <c r="A507" s="156">
        <v>221</v>
      </c>
      <c r="B507" s="48">
        <v>375</v>
      </c>
      <c r="C507" s="46" t="e">
        <f>VLOOKUP($B507,мандатка!$B:$I,2,FALSE)</f>
        <v>#N/A</v>
      </c>
      <c r="D507" s="157" t="e">
        <f>VLOOKUP($B507,мандатка!$B:$I,3,FALSE)</f>
        <v>#N/A</v>
      </c>
      <c r="E507" s="158" t="e">
        <f>VLOOKUP($B507,мандатка!$B:$I,5,FALSE)</f>
        <v>#N/A</v>
      </c>
      <c r="F507" s="48" t="e">
        <f>VLOOKUP($B507,мандатка!$B:$I,6,FALSE)</f>
        <v>#N/A</v>
      </c>
      <c r="G507" s="46" t="e">
        <f>VLOOKUP($B507,мандатка!$B:$I,7,FALSE)</f>
        <v>#N/A</v>
      </c>
      <c r="H507" s="47" t="e">
        <f>VLOOKUP($B507,мандатка!$B:$I,8,FALSE)</f>
        <v>#N/A</v>
      </c>
      <c r="I507" s="159"/>
      <c r="J507" s="165"/>
      <c r="K507" s="165"/>
      <c r="L507" s="165"/>
      <c r="M507" s="165"/>
      <c r="N507" s="165"/>
      <c r="O507" s="165"/>
      <c r="P507" s="165"/>
      <c r="Q507" s="165"/>
      <c r="R507" s="165"/>
      <c r="S507" s="308"/>
      <c r="T507" s="308"/>
      <c r="U507" s="308"/>
      <c r="V507" s="409">
        <f t="shared" si="42"/>
        <v>0</v>
      </c>
      <c r="W507" s="160"/>
      <c r="X507" s="451">
        <v>0</v>
      </c>
      <c r="Y507" s="161"/>
      <c r="Z507" s="450">
        <f t="shared" si="43"/>
        <v>0</v>
      </c>
      <c r="AA507" s="162">
        <f t="shared" si="44"/>
        <v>0</v>
      </c>
      <c r="AB507" s="165"/>
      <c r="AC507" s="163" t="str">
        <f t="shared" si="45"/>
        <v>КМСУ</v>
      </c>
      <c r="AE507" s="164" t="e">
        <f t="shared" si="46"/>
        <v>#N/A</v>
      </c>
      <c r="AF507" s="62" t="e">
        <f>VLOOKUP($B507,СтартОсобиста!$B:$M,11,FALSE)</f>
        <v>#N/A</v>
      </c>
    </row>
    <row r="508" spans="1:32" ht="15" hidden="1" customHeight="1" x14ac:dyDescent="0.25">
      <c r="A508" s="156">
        <v>222</v>
      </c>
      <c r="B508" s="48">
        <v>376</v>
      </c>
      <c r="C508" s="46" t="e">
        <f>VLOOKUP($B508,мандатка!$B:$I,2,FALSE)</f>
        <v>#N/A</v>
      </c>
      <c r="D508" s="157" t="e">
        <f>VLOOKUP($B508,мандатка!$B:$I,3,FALSE)</f>
        <v>#N/A</v>
      </c>
      <c r="E508" s="158" t="e">
        <f>VLOOKUP($B508,мандатка!$B:$I,5,FALSE)</f>
        <v>#N/A</v>
      </c>
      <c r="F508" s="48" t="e">
        <f>VLOOKUP($B508,мандатка!$B:$I,6,FALSE)</f>
        <v>#N/A</v>
      </c>
      <c r="G508" s="46" t="e">
        <f>VLOOKUP($B508,мандатка!$B:$I,7,FALSE)</f>
        <v>#N/A</v>
      </c>
      <c r="H508" s="47" t="e">
        <f>VLOOKUP($B508,мандатка!$B:$I,8,FALSE)</f>
        <v>#N/A</v>
      </c>
      <c r="I508" s="159"/>
      <c r="J508" s="165"/>
      <c r="K508" s="165"/>
      <c r="L508" s="165"/>
      <c r="M508" s="165"/>
      <c r="N508" s="165"/>
      <c r="O508" s="165"/>
      <c r="P508" s="165"/>
      <c r="Q508" s="165"/>
      <c r="R508" s="165"/>
      <c r="S508" s="308"/>
      <c r="T508" s="308"/>
      <c r="U508" s="308"/>
      <c r="V508" s="409">
        <f t="shared" si="42"/>
        <v>0</v>
      </c>
      <c r="W508" s="160"/>
      <c r="X508" s="451">
        <v>0</v>
      </c>
      <c r="Y508" s="161"/>
      <c r="Z508" s="450">
        <f t="shared" si="43"/>
        <v>0</v>
      </c>
      <c r="AA508" s="162">
        <f t="shared" si="44"/>
        <v>0</v>
      </c>
      <c r="AB508" s="165"/>
      <c r="AC508" s="163" t="str">
        <f t="shared" si="45"/>
        <v>КМСУ</v>
      </c>
      <c r="AE508" s="164" t="e">
        <f t="shared" si="46"/>
        <v>#N/A</v>
      </c>
      <c r="AF508" s="62" t="e">
        <f>VLOOKUP($B508,СтартОсобиста!$B:$M,11,FALSE)</f>
        <v>#N/A</v>
      </c>
    </row>
    <row r="509" spans="1:32" ht="15" hidden="1" customHeight="1" x14ac:dyDescent="0.25">
      <c r="A509" s="156">
        <v>223</v>
      </c>
      <c r="B509" s="48">
        <v>377</v>
      </c>
      <c r="C509" s="46" t="e">
        <f>VLOOKUP($B509,мандатка!$B:$I,2,FALSE)</f>
        <v>#N/A</v>
      </c>
      <c r="D509" s="157" t="e">
        <f>VLOOKUP($B509,мандатка!$B:$I,3,FALSE)</f>
        <v>#N/A</v>
      </c>
      <c r="E509" s="158" t="e">
        <f>VLOOKUP($B509,мандатка!$B:$I,5,FALSE)</f>
        <v>#N/A</v>
      </c>
      <c r="F509" s="48" t="e">
        <f>VLOOKUP($B509,мандатка!$B:$I,6,FALSE)</f>
        <v>#N/A</v>
      </c>
      <c r="G509" s="46" t="e">
        <f>VLOOKUP($B509,мандатка!$B:$I,7,FALSE)</f>
        <v>#N/A</v>
      </c>
      <c r="H509" s="47" t="e">
        <f>VLOOKUP($B509,мандатка!$B:$I,8,FALSE)</f>
        <v>#N/A</v>
      </c>
      <c r="I509" s="159"/>
      <c r="J509" s="165"/>
      <c r="K509" s="165"/>
      <c r="L509" s="165"/>
      <c r="M509" s="165"/>
      <c r="N509" s="165"/>
      <c r="O509" s="165"/>
      <c r="P509" s="165"/>
      <c r="Q509" s="165"/>
      <c r="R509" s="165"/>
      <c r="S509" s="308"/>
      <c r="T509" s="308"/>
      <c r="U509" s="308"/>
      <c r="V509" s="409">
        <f t="shared" si="42"/>
        <v>0</v>
      </c>
      <c r="W509" s="160"/>
      <c r="X509" s="451">
        <v>0</v>
      </c>
      <c r="Y509" s="161"/>
      <c r="Z509" s="450">
        <f t="shared" si="43"/>
        <v>0</v>
      </c>
      <c r="AA509" s="162">
        <f t="shared" si="44"/>
        <v>0</v>
      </c>
      <c r="AB509" s="165"/>
      <c r="AC509" s="163" t="str">
        <f t="shared" si="45"/>
        <v>КМСУ</v>
      </c>
      <c r="AE509" s="164" t="e">
        <f t="shared" si="46"/>
        <v>#N/A</v>
      </c>
      <c r="AF509" s="62" t="e">
        <f>VLOOKUP($B509,СтартОсобиста!$B:$M,11,FALSE)</f>
        <v>#N/A</v>
      </c>
    </row>
    <row r="510" spans="1:32" ht="15" hidden="1" customHeight="1" x14ac:dyDescent="0.25">
      <c r="A510" s="156">
        <v>224</v>
      </c>
      <c r="B510" s="48">
        <v>378</v>
      </c>
      <c r="C510" s="46" t="e">
        <f>VLOOKUP($B510,мандатка!$B:$I,2,FALSE)</f>
        <v>#N/A</v>
      </c>
      <c r="D510" s="157" t="e">
        <f>VLOOKUP($B510,мандатка!$B:$I,3,FALSE)</f>
        <v>#N/A</v>
      </c>
      <c r="E510" s="158" t="e">
        <f>VLOOKUP($B510,мандатка!$B:$I,5,FALSE)</f>
        <v>#N/A</v>
      </c>
      <c r="F510" s="48" t="e">
        <f>VLOOKUP($B510,мандатка!$B:$I,6,FALSE)</f>
        <v>#N/A</v>
      </c>
      <c r="G510" s="46" t="e">
        <f>VLOOKUP($B510,мандатка!$B:$I,7,FALSE)</f>
        <v>#N/A</v>
      </c>
      <c r="H510" s="47" t="e">
        <f>VLOOKUP($B510,мандатка!$B:$I,8,FALSE)</f>
        <v>#N/A</v>
      </c>
      <c r="I510" s="159"/>
      <c r="J510" s="165"/>
      <c r="K510" s="165"/>
      <c r="L510" s="165"/>
      <c r="M510" s="165"/>
      <c r="N510" s="165"/>
      <c r="O510" s="165"/>
      <c r="P510" s="165"/>
      <c r="Q510" s="165"/>
      <c r="R510" s="165"/>
      <c r="S510" s="308"/>
      <c r="T510" s="308"/>
      <c r="U510" s="308"/>
      <c r="V510" s="409">
        <f t="shared" si="42"/>
        <v>0</v>
      </c>
      <c r="W510" s="160"/>
      <c r="X510" s="451">
        <v>0</v>
      </c>
      <c r="Y510" s="161"/>
      <c r="Z510" s="450">
        <f t="shared" si="43"/>
        <v>0</v>
      </c>
      <c r="AA510" s="162">
        <f t="shared" si="44"/>
        <v>0</v>
      </c>
      <c r="AB510" s="165"/>
      <c r="AC510" s="163" t="str">
        <f t="shared" si="45"/>
        <v>КМСУ</v>
      </c>
      <c r="AE510" s="164" t="e">
        <f t="shared" si="46"/>
        <v>#N/A</v>
      </c>
      <c r="AF510" s="62" t="e">
        <f>VLOOKUP($B510,СтартОсобиста!$B:$M,11,FALSE)</f>
        <v>#N/A</v>
      </c>
    </row>
    <row r="511" spans="1:32" ht="15" hidden="1" customHeight="1" x14ac:dyDescent="0.25">
      <c r="A511" s="156">
        <v>225</v>
      </c>
      <c r="B511" s="48">
        <v>381</v>
      </c>
      <c r="C511" s="46" t="e">
        <f>VLOOKUP($B511,мандатка!$B:$I,2,FALSE)</f>
        <v>#N/A</v>
      </c>
      <c r="D511" s="157" t="e">
        <f>VLOOKUP($B511,мандатка!$B:$I,3,FALSE)</f>
        <v>#N/A</v>
      </c>
      <c r="E511" s="158" t="e">
        <f>VLOOKUP($B511,мандатка!$B:$I,5,FALSE)</f>
        <v>#N/A</v>
      </c>
      <c r="F511" s="48" t="e">
        <f>VLOOKUP($B511,мандатка!$B:$I,6,FALSE)</f>
        <v>#N/A</v>
      </c>
      <c r="G511" s="46" t="e">
        <f>VLOOKUP($B511,мандатка!$B:$I,7,FALSE)</f>
        <v>#N/A</v>
      </c>
      <c r="H511" s="47" t="e">
        <f>VLOOKUP($B511,мандатка!$B:$I,8,FALSE)</f>
        <v>#N/A</v>
      </c>
      <c r="I511" s="159"/>
      <c r="J511" s="165"/>
      <c r="K511" s="165"/>
      <c r="L511" s="165"/>
      <c r="M511" s="165"/>
      <c r="N511" s="165"/>
      <c r="O511" s="165"/>
      <c r="P511" s="165"/>
      <c r="Q511" s="165"/>
      <c r="R511" s="165"/>
      <c r="S511" s="308"/>
      <c r="T511" s="308"/>
      <c r="U511" s="308"/>
      <c r="V511" s="409">
        <f t="shared" si="42"/>
        <v>0</v>
      </c>
      <c r="W511" s="160"/>
      <c r="X511" s="451">
        <v>0</v>
      </c>
      <c r="Y511" s="161"/>
      <c r="Z511" s="450">
        <f t="shared" si="43"/>
        <v>0</v>
      </c>
      <c r="AA511" s="162">
        <f t="shared" si="44"/>
        <v>0</v>
      </c>
      <c r="AB511" s="165"/>
      <c r="AC511" s="163" t="str">
        <f t="shared" si="45"/>
        <v>КМСУ</v>
      </c>
      <c r="AE511" s="164" t="e">
        <f t="shared" si="46"/>
        <v>#N/A</v>
      </c>
      <c r="AF511" s="62" t="e">
        <f>VLOOKUP($B511,СтартОсобиста!$B:$M,11,FALSE)</f>
        <v>#N/A</v>
      </c>
    </row>
    <row r="512" spans="1:32" ht="15" hidden="1" customHeight="1" x14ac:dyDescent="0.25">
      <c r="A512" s="156">
        <v>226</v>
      </c>
      <c r="B512" s="48">
        <v>382</v>
      </c>
      <c r="C512" s="46" t="e">
        <f>VLOOKUP($B512,мандатка!$B:$I,2,FALSE)</f>
        <v>#N/A</v>
      </c>
      <c r="D512" s="157" t="e">
        <f>VLOOKUP($B512,мандатка!$B:$I,3,FALSE)</f>
        <v>#N/A</v>
      </c>
      <c r="E512" s="158" t="e">
        <f>VLOOKUP($B512,мандатка!$B:$I,5,FALSE)</f>
        <v>#N/A</v>
      </c>
      <c r="F512" s="48" t="e">
        <f>VLOOKUP($B512,мандатка!$B:$I,6,FALSE)</f>
        <v>#N/A</v>
      </c>
      <c r="G512" s="46" t="e">
        <f>VLOOKUP($B512,мандатка!$B:$I,7,FALSE)</f>
        <v>#N/A</v>
      </c>
      <c r="H512" s="47" t="e">
        <f>VLOOKUP($B512,мандатка!$B:$I,8,FALSE)</f>
        <v>#N/A</v>
      </c>
      <c r="I512" s="159"/>
      <c r="J512" s="165"/>
      <c r="K512" s="165"/>
      <c r="L512" s="165"/>
      <c r="M512" s="165"/>
      <c r="N512" s="165"/>
      <c r="O512" s="165"/>
      <c r="P512" s="165"/>
      <c r="Q512" s="165"/>
      <c r="R512" s="165"/>
      <c r="S512" s="308"/>
      <c r="T512" s="308"/>
      <c r="U512" s="308"/>
      <c r="V512" s="409">
        <f t="shared" si="42"/>
        <v>0</v>
      </c>
      <c r="W512" s="160"/>
      <c r="X512" s="451">
        <v>0</v>
      </c>
      <c r="Y512" s="161"/>
      <c r="Z512" s="450">
        <f t="shared" si="43"/>
        <v>0</v>
      </c>
      <c r="AA512" s="162">
        <f t="shared" si="44"/>
        <v>0</v>
      </c>
      <c r="AB512" s="165"/>
      <c r="AC512" s="163" t="str">
        <f t="shared" si="45"/>
        <v>КМСУ</v>
      </c>
      <c r="AE512" s="164" t="e">
        <f t="shared" si="46"/>
        <v>#N/A</v>
      </c>
      <c r="AF512" s="62" t="e">
        <f>VLOOKUP($B512,СтартОсобиста!$B:$M,11,FALSE)</f>
        <v>#N/A</v>
      </c>
    </row>
    <row r="513" spans="1:32" ht="15" hidden="1" customHeight="1" x14ac:dyDescent="0.25">
      <c r="A513" s="156">
        <v>227</v>
      </c>
      <c r="B513" s="48">
        <v>383</v>
      </c>
      <c r="C513" s="46" t="e">
        <f>VLOOKUP($B513,мандатка!$B:$I,2,FALSE)</f>
        <v>#N/A</v>
      </c>
      <c r="D513" s="157" t="e">
        <f>VLOOKUP($B513,мандатка!$B:$I,3,FALSE)</f>
        <v>#N/A</v>
      </c>
      <c r="E513" s="158" t="e">
        <f>VLOOKUP($B513,мандатка!$B:$I,5,FALSE)</f>
        <v>#N/A</v>
      </c>
      <c r="F513" s="48" t="e">
        <f>VLOOKUP($B513,мандатка!$B:$I,6,FALSE)</f>
        <v>#N/A</v>
      </c>
      <c r="G513" s="46" t="e">
        <f>VLOOKUP($B513,мандатка!$B:$I,7,FALSE)</f>
        <v>#N/A</v>
      </c>
      <c r="H513" s="47" t="e">
        <f>VLOOKUP($B513,мандатка!$B:$I,8,FALSE)</f>
        <v>#N/A</v>
      </c>
      <c r="I513" s="159"/>
      <c r="J513" s="165"/>
      <c r="K513" s="165"/>
      <c r="L513" s="165"/>
      <c r="M513" s="165"/>
      <c r="N513" s="165"/>
      <c r="O513" s="165"/>
      <c r="P513" s="165"/>
      <c r="Q513" s="165"/>
      <c r="R513" s="165"/>
      <c r="S513" s="308"/>
      <c r="T513" s="308"/>
      <c r="U513" s="308"/>
      <c r="V513" s="409">
        <f t="shared" si="42"/>
        <v>0</v>
      </c>
      <c r="W513" s="160"/>
      <c r="X513" s="451">
        <v>0</v>
      </c>
      <c r="Y513" s="161"/>
      <c r="Z513" s="450">
        <f t="shared" si="43"/>
        <v>0</v>
      </c>
      <c r="AA513" s="162">
        <f t="shared" si="44"/>
        <v>0</v>
      </c>
      <c r="AB513" s="165"/>
      <c r="AC513" s="163" t="str">
        <f t="shared" si="45"/>
        <v>КМСУ</v>
      </c>
      <c r="AE513" s="164" t="e">
        <f t="shared" si="46"/>
        <v>#N/A</v>
      </c>
      <c r="AF513" s="62" t="e">
        <f>VLOOKUP($B513,СтартОсобиста!$B:$M,11,FALSE)</f>
        <v>#N/A</v>
      </c>
    </row>
    <row r="514" spans="1:32" ht="15" hidden="1" customHeight="1" x14ac:dyDescent="0.25">
      <c r="A514" s="156">
        <v>228</v>
      </c>
      <c r="B514" s="48">
        <v>384</v>
      </c>
      <c r="C514" s="46" t="e">
        <f>VLOOKUP($B514,мандатка!$B:$I,2,FALSE)</f>
        <v>#N/A</v>
      </c>
      <c r="D514" s="157" t="e">
        <f>VLOOKUP($B514,мандатка!$B:$I,3,FALSE)</f>
        <v>#N/A</v>
      </c>
      <c r="E514" s="158" t="e">
        <f>VLOOKUP($B514,мандатка!$B:$I,5,FALSE)</f>
        <v>#N/A</v>
      </c>
      <c r="F514" s="48" t="e">
        <f>VLOOKUP($B514,мандатка!$B:$I,6,FALSE)</f>
        <v>#N/A</v>
      </c>
      <c r="G514" s="46" t="e">
        <f>VLOOKUP($B514,мандатка!$B:$I,7,FALSE)</f>
        <v>#N/A</v>
      </c>
      <c r="H514" s="47" t="e">
        <f>VLOOKUP($B514,мандатка!$B:$I,8,FALSE)</f>
        <v>#N/A</v>
      </c>
      <c r="I514" s="159"/>
      <c r="J514" s="165"/>
      <c r="K514" s="165"/>
      <c r="L514" s="165"/>
      <c r="M514" s="165"/>
      <c r="N514" s="165"/>
      <c r="O514" s="165"/>
      <c r="P514" s="165"/>
      <c r="Q514" s="165"/>
      <c r="R514" s="165"/>
      <c r="S514" s="308"/>
      <c r="T514" s="308"/>
      <c r="U514" s="308"/>
      <c r="V514" s="409">
        <f t="shared" si="42"/>
        <v>0</v>
      </c>
      <c r="W514" s="160"/>
      <c r="X514" s="451">
        <v>0</v>
      </c>
      <c r="Y514" s="161"/>
      <c r="Z514" s="450">
        <f t="shared" si="43"/>
        <v>0</v>
      </c>
      <c r="AA514" s="162">
        <f t="shared" si="44"/>
        <v>0</v>
      </c>
      <c r="AB514" s="165"/>
      <c r="AC514" s="163" t="str">
        <f t="shared" si="45"/>
        <v>КМСУ</v>
      </c>
      <c r="AE514" s="164" t="e">
        <f t="shared" si="46"/>
        <v>#N/A</v>
      </c>
      <c r="AF514" s="62" t="e">
        <f>VLOOKUP($B514,СтартОсобиста!$B:$M,11,FALSE)</f>
        <v>#N/A</v>
      </c>
    </row>
    <row r="515" spans="1:32" ht="15" hidden="1" customHeight="1" x14ac:dyDescent="0.25">
      <c r="A515" s="156">
        <v>229</v>
      </c>
      <c r="B515" s="48">
        <v>385</v>
      </c>
      <c r="C515" s="46" t="e">
        <f>VLOOKUP($B515,мандатка!$B:$I,2,FALSE)</f>
        <v>#N/A</v>
      </c>
      <c r="D515" s="157" t="e">
        <f>VLOOKUP($B515,мандатка!$B:$I,3,FALSE)</f>
        <v>#N/A</v>
      </c>
      <c r="E515" s="158" t="e">
        <f>VLOOKUP($B515,мандатка!$B:$I,5,FALSE)</f>
        <v>#N/A</v>
      </c>
      <c r="F515" s="48" t="e">
        <f>VLOOKUP($B515,мандатка!$B:$I,6,FALSE)</f>
        <v>#N/A</v>
      </c>
      <c r="G515" s="46" t="e">
        <f>VLOOKUP($B515,мандатка!$B:$I,7,FALSE)</f>
        <v>#N/A</v>
      </c>
      <c r="H515" s="47" t="e">
        <f>VLOOKUP($B515,мандатка!$B:$I,8,FALSE)</f>
        <v>#N/A</v>
      </c>
      <c r="I515" s="159"/>
      <c r="J515" s="165"/>
      <c r="K515" s="165"/>
      <c r="L515" s="165"/>
      <c r="M515" s="165"/>
      <c r="N515" s="165"/>
      <c r="O515" s="165"/>
      <c r="P515" s="165"/>
      <c r="Q515" s="165"/>
      <c r="R515" s="165"/>
      <c r="S515" s="308"/>
      <c r="T515" s="308"/>
      <c r="U515" s="308"/>
      <c r="V515" s="409">
        <f t="shared" si="42"/>
        <v>0</v>
      </c>
      <c r="W515" s="160"/>
      <c r="X515" s="451">
        <v>0</v>
      </c>
      <c r="Y515" s="161"/>
      <c r="Z515" s="450">
        <f t="shared" si="43"/>
        <v>0</v>
      </c>
      <c r="AA515" s="162">
        <f t="shared" si="44"/>
        <v>0</v>
      </c>
      <c r="AB515" s="165"/>
      <c r="AC515" s="163" t="str">
        <f t="shared" si="45"/>
        <v>КМСУ</v>
      </c>
      <c r="AE515" s="164" t="e">
        <f t="shared" si="46"/>
        <v>#N/A</v>
      </c>
      <c r="AF515" s="62" t="e">
        <f>VLOOKUP($B515,СтартОсобиста!$B:$M,11,FALSE)</f>
        <v>#N/A</v>
      </c>
    </row>
    <row r="516" spans="1:32" ht="15" hidden="1" customHeight="1" x14ac:dyDescent="0.25">
      <c r="A516" s="156">
        <v>230</v>
      </c>
      <c r="B516" s="48">
        <v>386</v>
      </c>
      <c r="C516" s="46" t="e">
        <f>VLOOKUP($B516,мандатка!$B:$I,2,FALSE)</f>
        <v>#N/A</v>
      </c>
      <c r="D516" s="157" t="e">
        <f>VLOOKUP($B516,мандатка!$B:$I,3,FALSE)</f>
        <v>#N/A</v>
      </c>
      <c r="E516" s="158" t="e">
        <f>VLOOKUP($B516,мандатка!$B:$I,5,FALSE)</f>
        <v>#N/A</v>
      </c>
      <c r="F516" s="48" t="e">
        <f>VLOOKUP($B516,мандатка!$B:$I,6,FALSE)</f>
        <v>#N/A</v>
      </c>
      <c r="G516" s="46" t="e">
        <f>VLOOKUP($B516,мандатка!$B:$I,7,FALSE)</f>
        <v>#N/A</v>
      </c>
      <c r="H516" s="47" t="e">
        <f>VLOOKUP($B516,мандатка!$B:$I,8,FALSE)</f>
        <v>#N/A</v>
      </c>
      <c r="I516" s="159"/>
      <c r="J516" s="165"/>
      <c r="K516" s="165"/>
      <c r="L516" s="165"/>
      <c r="M516" s="165"/>
      <c r="N516" s="165"/>
      <c r="O516" s="165"/>
      <c r="P516" s="165"/>
      <c r="Q516" s="165"/>
      <c r="R516" s="165"/>
      <c r="S516" s="308"/>
      <c r="T516" s="308"/>
      <c r="U516" s="308"/>
      <c r="V516" s="409">
        <f t="shared" si="42"/>
        <v>0</v>
      </c>
      <c r="W516" s="160"/>
      <c r="X516" s="451">
        <v>0</v>
      </c>
      <c r="Y516" s="161"/>
      <c r="Z516" s="450">
        <f t="shared" si="43"/>
        <v>0</v>
      </c>
      <c r="AA516" s="162">
        <f t="shared" si="44"/>
        <v>0</v>
      </c>
      <c r="AB516" s="165"/>
      <c r="AC516" s="163" t="str">
        <f t="shared" si="45"/>
        <v>КМСУ</v>
      </c>
      <c r="AE516" s="164" t="e">
        <f t="shared" si="46"/>
        <v>#N/A</v>
      </c>
      <c r="AF516" s="62" t="e">
        <f>VLOOKUP($B516,СтартОсобиста!$B:$M,11,FALSE)</f>
        <v>#N/A</v>
      </c>
    </row>
    <row r="517" spans="1:32" ht="15" hidden="1" customHeight="1" x14ac:dyDescent="0.25">
      <c r="A517" s="156">
        <v>231</v>
      </c>
      <c r="B517" s="48">
        <v>387</v>
      </c>
      <c r="C517" s="46" t="e">
        <f>VLOOKUP($B517,мандатка!$B:$I,2,FALSE)</f>
        <v>#N/A</v>
      </c>
      <c r="D517" s="157" t="e">
        <f>VLOOKUP($B517,мандатка!$B:$I,3,FALSE)</f>
        <v>#N/A</v>
      </c>
      <c r="E517" s="158" t="e">
        <f>VLOOKUP($B517,мандатка!$B:$I,5,FALSE)</f>
        <v>#N/A</v>
      </c>
      <c r="F517" s="48" t="e">
        <f>VLOOKUP($B517,мандатка!$B:$I,6,FALSE)</f>
        <v>#N/A</v>
      </c>
      <c r="G517" s="46" t="e">
        <f>VLOOKUP($B517,мандатка!$B:$I,7,FALSE)</f>
        <v>#N/A</v>
      </c>
      <c r="H517" s="47" t="e">
        <f>VLOOKUP($B517,мандатка!$B:$I,8,FALSE)</f>
        <v>#N/A</v>
      </c>
      <c r="I517" s="159"/>
      <c r="J517" s="165"/>
      <c r="K517" s="165"/>
      <c r="L517" s="165"/>
      <c r="M517" s="165"/>
      <c r="N517" s="165"/>
      <c r="O517" s="165"/>
      <c r="P517" s="165"/>
      <c r="Q517" s="165"/>
      <c r="R517" s="165"/>
      <c r="S517" s="308"/>
      <c r="T517" s="308"/>
      <c r="U517" s="308"/>
      <c r="V517" s="409">
        <f t="shared" si="42"/>
        <v>0</v>
      </c>
      <c r="W517" s="160"/>
      <c r="X517" s="451">
        <v>0</v>
      </c>
      <c r="Y517" s="161"/>
      <c r="Z517" s="450">
        <f t="shared" si="43"/>
        <v>0</v>
      </c>
      <c r="AA517" s="162">
        <f t="shared" si="44"/>
        <v>0</v>
      </c>
      <c r="AB517" s="165"/>
      <c r="AC517" s="163" t="str">
        <f t="shared" si="45"/>
        <v>КМСУ</v>
      </c>
      <c r="AE517" s="164" t="e">
        <f t="shared" si="46"/>
        <v>#N/A</v>
      </c>
      <c r="AF517" s="62" t="e">
        <f>VLOOKUP($B517,СтартОсобиста!$B:$M,11,FALSE)</f>
        <v>#N/A</v>
      </c>
    </row>
    <row r="518" spans="1:32" ht="15" hidden="1" customHeight="1" x14ac:dyDescent="0.25">
      <c r="A518" s="156">
        <v>232</v>
      </c>
      <c r="B518" s="48">
        <v>388</v>
      </c>
      <c r="C518" s="46" t="e">
        <f>VLOOKUP($B518,мандатка!$B:$I,2,FALSE)</f>
        <v>#N/A</v>
      </c>
      <c r="D518" s="157" t="e">
        <f>VLOOKUP($B518,мандатка!$B:$I,3,FALSE)</f>
        <v>#N/A</v>
      </c>
      <c r="E518" s="158" t="e">
        <f>VLOOKUP($B518,мандатка!$B:$I,5,FALSE)</f>
        <v>#N/A</v>
      </c>
      <c r="F518" s="48" t="e">
        <f>VLOOKUP($B518,мандатка!$B:$I,6,FALSE)</f>
        <v>#N/A</v>
      </c>
      <c r="G518" s="46" t="e">
        <f>VLOOKUP($B518,мандатка!$B:$I,7,FALSE)</f>
        <v>#N/A</v>
      </c>
      <c r="H518" s="47" t="e">
        <f>VLOOKUP($B518,мандатка!$B:$I,8,FALSE)</f>
        <v>#N/A</v>
      </c>
      <c r="I518" s="159"/>
      <c r="J518" s="165"/>
      <c r="K518" s="165"/>
      <c r="L518" s="165"/>
      <c r="M518" s="165"/>
      <c r="N518" s="165"/>
      <c r="O518" s="165"/>
      <c r="P518" s="165"/>
      <c r="Q518" s="165"/>
      <c r="R518" s="165"/>
      <c r="S518" s="308"/>
      <c r="T518" s="308"/>
      <c r="U518" s="308"/>
      <c r="V518" s="409">
        <f t="shared" si="42"/>
        <v>0</v>
      </c>
      <c r="W518" s="160"/>
      <c r="X518" s="451">
        <v>0</v>
      </c>
      <c r="Y518" s="161"/>
      <c r="Z518" s="450">
        <f t="shared" si="43"/>
        <v>0</v>
      </c>
      <c r="AA518" s="162">
        <f t="shared" si="44"/>
        <v>0</v>
      </c>
      <c r="AB518" s="165"/>
      <c r="AC518" s="163" t="str">
        <f t="shared" si="45"/>
        <v>КМСУ</v>
      </c>
      <c r="AE518" s="164" t="e">
        <f t="shared" si="46"/>
        <v>#N/A</v>
      </c>
      <c r="AF518" s="62" t="e">
        <f>VLOOKUP($B518,СтартОсобиста!$B:$M,11,FALSE)</f>
        <v>#N/A</v>
      </c>
    </row>
    <row r="519" spans="1:32" ht="15" hidden="1" customHeight="1" x14ac:dyDescent="0.25">
      <c r="A519" s="156">
        <v>233</v>
      </c>
      <c r="B519" s="48">
        <v>391</v>
      </c>
      <c r="C519" s="46" t="e">
        <f>VLOOKUP($B519,мандатка!$B:$I,2,FALSE)</f>
        <v>#N/A</v>
      </c>
      <c r="D519" s="157" t="e">
        <f>VLOOKUP($B519,мандатка!$B:$I,3,FALSE)</f>
        <v>#N/A</v>
      </c>
      <c r="E519" s="158" t="e">
        <f>VLOOKUP($B519,мандатка!$B:$I,5,FALSE)</f>
        <v>#N/A</v>
      </c>
      <c r="F519" s="48" t="e">
        <f>VLOOKUP($B519,мандатка!$B:$I,6,FALSE)</f>
        <v>#N/A</v>
      </c>
      <c r="G519" s="46" t="e">
        <f>VLOOKUP($B519,мандатка!$B:$I,7,FALSE)</f>
        <v>#N/A</v>
      </c>
      <c r="H519" s="47" t="e">
        <f>VLOOKUP($B519,мандатка!$B:$I,8,FALSE)</f>
        <v>#N/A</v>
      </c>
      <c r="I519" s="159"/>
      <c r="J519" s="165"/>
      <c r="K519" s="165"/>
      <c r="L519" s="165"/>
      <c r="M519" s="165"/>
      <c r="N519" s="165"/>
      <c r="O519" s="165"/>
      <c r="P519" s="165"/>
      <c r="Q519" s="165"/>
      <c r="R519" s="165"/>
      <c r="S519" s="308"/>
      <c r="T519" s="308"/>
      <c r="U519" s="308"/>
      <c r="V519" s="409">
        <f t="shared" si="42"/>
        <v>0</v>
      </c>
      <c r="W519" s="160"/>
      <c r="X519" s="451">
        <v>0</v>
      </c>
      <c r="Y519" s="161"/>
      <c r="Z519" s="450">
        <f t="shared" si="43"/>
        <v>0</v>
      </c>
      <c r="AA519" s="162">
        <f t="shared" si="44"/>
        <v>0</v>
      </c>
      <c r="AB519" s="165"/>
      <c r="AC519" s="163" t="str">
        <f t="shared" si="45"/>
        <v>КМСУ</v>
      </c>
      <c r="AE519" s="164" t="e">
        <f t="shared" si="46"/>
        <v>#N/A</v>
      </c>
      <c r="AF519" s="62" t="e">
        <f>VLOOKUP($B519,СтартОсобиста!$B:$M,11,FALSE)</f>
        <v>#N/A</v>
      </c>
    </row>
    <row r="520" spans="1:32" ht="15" hidden="1" customHeight="1" x14ac:dyDescent="0.25">
      <c r="A520" s="156">
        <v>234</v>
      </c>
      <c r="B520" s="48">
        <v>392</v>
      </c>
      <c r="C520" s="46" t="e">
        <f>VLOOKUP($B520,мандатка!$B:$I,2,FALSE)</f>
        <v>#N/A</v>
      </c>
      <c r="D520" s="157" t="e">
        <f>VLOOKUP($B520,мандатка!$B:$I,3,FALSE)</f>
        <v>#N/A</v>
      </c>
      <c r="E520" s="158" t="e">
        <f>VLOOKUP($B520,мандатка!$B:$I,5,FALSE)</f>
        <v>#N/A</v>
      </c>
      <c r="F520" s="48" t="e">
        <f>VLOOKUP($B520,мандатка!$B:$I,6,FALSE)</f>
        <v>#N/A</v>
      </c>
      <c r="G520" s="46" t="e">
        <f>VLOOKUP($B520,мандатка!$B:$I,7,FALSE)</f>
        <v>#N/A</v>
      </c>
      <c r="H520" s="47" t="e">
        <f>VLOOKUP($B520,мандатка!$B:$I,8,FALSE)</f>
        <v>#N/A</v>
      </c>
      <c r="I520" s="159"/>
      <c r="J520" s="165"/>
      <c r="K520" s="165"/>
      <c r="L520" s="165"/>
      <c r="M520" s="165"/>
      <c r="N520" s="165"/>
      <c r="O520" s="165"/>
      <c r="P520" s="165"/>
      <c r="Q520" s="165"/>
      <c r="R520" s="165"/>
      <c r="S520" s="308"/>
      <c r="T520" s="308"/>
      <c r="U520" s="308"/>
      <c r="V520" s="409">
        <f t="shared" si="42"/>
        <v>0</v>
      </c>
      <c r="W520" s="160"/>
      <c r="X520" s="451">
        <v>0</v>
      </c>
      <c r="Y520" s="161"/>
      <c r="Z520" s="450">
        <f t="shared" si="43"/>
        <v>0</v>
      </c>
      <c r="AA520" s="162">
        <f t="shared" si="44"/>
        <v>0</v>
      </c>
      <c r="AB520" s="165"/>
      <c r="AC520" s="163" t="str">
        <f t="shared" si="45"/>
        <v>КМСУ</v>
      </c>
      <c r="AE520" s="164" t="e">
        <f t="shared" si="46"/>
        <v>#N/A</v>
      </c>
      <c r="AF520" s="62" t="e">
        <f>VLOOKUP($B520,СтартОсобиста!$B:$M,11,FALSE)</f>
        <v>#N/A</v>
      </c>
    </row>
    <row r="521" spans="1:32" ht="15" hidden="1" customHeight="1" x14ac:dyDescent="0.25">
      <c r="A521" s="156">
        <v>235</v>
      </c>
      <c r="B521" s="48">
        <v>393</v>
      </c>
      <c r="C521" s="46" t="e">
        <f>VLOOKUP($B521,мандатка!$B:$I,2,FALSE)</f>
        <v>#N/A</v>
      </c>
      <c r="D521" s="157" t="e">
        <f>VLOOKUP($B521,мандатка!$B:$I,3,FALSE)</f>
        <v>#N/A</v>
      </c>
      <c r="E521" s="158" t="e">
        <f>VLOOKUP($B521,мандатка!$B:$I,5,FALSE)</f>
        <v>#N/A</v>
      </c>
      <c r="F521" s="48" t="e">
        <f>VLOOKUP($B521,мандатка!$B:$I,6,FALSE)</f>
        <v>#N/A</v>
      </c>
      <c r="G521" s="46" t="e">
        <f>VLOOKUP($B521,мандатка!$B:$I,7,FALSE)</f>
        <v>#N/A</v>
      </c>
      <c r="H521" s="47" t="e">
        <f>VLOOKUP($B521,мандатка!$B:$I,8,FALSE)</f>
        <v>#N/A</v>
      </c>
      <c r="I521" s="159"/>
      <c r="J521" s="165"/>
      <c r="K521" s="165"/>
      <c r="L521" s="165"/>
      <c r="M521" s="165"/>
      <c r="N521" s="165"/>
      <c r="O521" s="165"/>
      <c r="P521" s="165"/>
      <c r="Q521" s="165"/>
      <c r="R521" s="165"/>
      <c r="S521" s="308"/>
      <c r="T521" s="308"/>
      <c r="U521" s="308"/>
      <c r="V521" s="409">
        <f t="shared" si="42"/>
        <v>0</v>
      </c>
      <c r="W521" s="160"/>
      <c r="X521" s="451">
        <v>0</v>
      </c>
      <c r="Y521" s="161"/>
      <c r="Z521" s="450">
        <f t="shared" si="43"/>
        <v>0</v>
      </c>
      <c r="AA521" s="162">
        <f t="shared" si="44"/>
        <v>0</v>
      </c>
      <c r="AB521" s="165"/>
      <c r="AC521" s="163" t="str">
        <f t="shared" si="45"/>
        <v>КМСУ</v>
      </c>
      <c r="AE521" s="164" t="e">
        <f t="shared" si="46"/>
        <v>#N/A</v>
      </c>
      <c r="AF521" s="62" t="e">
        <f>VLOOKUP($B521,СтартОсобиста!$B:$M,11,FALSE)</f>
        <v>#N/A</v>
      </c>
    </row>
    <row r="522" spans="1:32" ht="15" hidden="1" customHeight="1" x14ac:dyDescent="0.25">
      <c r="A522" s="156">
        <v>236</v>
      </c>
      <c r="B522" s="48">
        <v>394</v>
      </c>
      <c r="C522" s="46" t="e">
        <f>VLOOKUP($B522,мандатка!$B:$I,2,FALSE)</f>
        <v>#N/A</v>
      </c>
      <c r="D522" s="157" t="e">
        <f>VLOOKUP($B522,мандатка!$B:$I,3,FALSE)</f>
        <v>#N/A</v>
      </c>
      <c r="E522" s="158" t="e">
        <f>VLOOKUP($B522,мандатка!$B:$I,5,FALSE)</f>
        <v>#N/A</v>
      </c>
      <c r="F522" s="48" t="e">
        <f>VLOOKUP($B522,мандатка!$B:$I,6,FALSE)</f>
        <v>#N/A</v>
      </c>
      <c r="G522" s="46" t="e">
        <f>VLOOKUP($B522,мандатка!$B:$I,7,FALSE)</f>
        <v>#N/A</v>
      </c>
      <c r="H522" s="47" t="e">
        <f>VLOOKUP($B522,мандатка!$B:$I,8,FALSE)</f>
        <v>#N/A</v>
      </c>
      <c r="I522" s="159"/>
      <c r="J522" s="165"/>
      <c r="K522" s="165"/>
      <c r="L522" s="165"/>
      <c r="M522" s="165"/>
      <c r="N522" s="165"/>
      <c r="O522" s="165"/>
      <c r="P522" s="165"/>
      <c r="Q522" s="165"/>
      <c r="R522" s="165"/>
      <c r="S522" s="308"/>
      <c r="T522" s="308"/>
      <c r="U522" s="308"/>
      <c r="V522" s="409">
        <f t="shared" si="42"/>
        <v>0</v>
      </c>
      <c r="W522" s="160"/>
      <c r="X522" s="451">
        <v>0</v>
      </c>
      <c r="Y522" s="161"/>
      <c r="Z522" s="450">
        <f t="shared" si="43"/>
        <v>0</v>
      </c>
      <c r="AA522" s="162">
        <f t="shared" si="44"/>
        <v>0</v>
      </c>
      <c r="AB522" s="165"/>
      <c r="AC522" s="163" t="str">
        <f t="shared" si="45"/>
        <v>КМСУ</v>
      </c>
      <c r="AE522" s="164" t="e">
        <f t="shared" si="46"/>
        <v>#N/A</v>
      </c>
      <c r="AF522" s="62" t="e">
        <f>VLOOKUP($B522,СтартОсобиста!$B:$M,11,FALSE)</f>
        <v>#N/A</v>
      </c>
    </row>
    <row r="523" spans="1:32" ht="15" hidden="1" customHeight="1" x14ac:dyDescent="0.25">
      <c r="A523" s="156">
        <v>237</v>
      </c>
      <c r="B523" s="48">
        <v>395</v>
      </c>
      <c r="C523" s="46" t="e">
        <f>VLOOKUP($B523,мандатка!$B:$I,2,FALSE)</f>
        <v>#N/A</v>
      </c>
      <c r="D523" s="157" t="e">
        <f>VLOOKUP($B523,мандатка!$B:$I,3,FALSE)</f>
        <v>#N/A</v>
      </c>
      <c r="E523" s="158" t="e">
        <f>VLOOKUP($B523,мандатка!$B:$I,5,FALSE)</f>
        <v>#N/A</v>
      </c>
      <c r="F523" s="48" t="e">
        <f>VLOOKUP($B523,мандатка!$B:$I,6,FALSE)</f>
        <v>#N/A</v>
      </c>
      <c r="G523" s="46" t="e">
        <f>VLOOKUP($B523,мандатка!$B:$I,7,FALSE)</f>
        <v>#N/A</v>
      </c>
      <c r="H523" s="47" t="e">
        <f>VLOOKUP($B523,мандатка!$B:$I,8,FALSE)</f>
        <v>#N/A</v>
      </c>
      <c r="I523" s="159"/>
      <c r="J523" s="165"/>
      <c r="K523" s="165"/>
      <c r="L523" s="165"/>
      <c r="M523" s="165"/>
      <c r="N523" s="165"/>
      <c r="O523" s="165"/>
      <c r="P523" s="165"/>
      <c r="Q523" s="165"/>
      <c r="R523" s="165"/>
      <c r="S523" s="308"/>
      <c r="T523" s="308"/>
      <c r="U523" s="308"/>
      <c r="V523" s="409">
        <f t="shared" si="42"/>
        <v>0</v>
      </c>
      <c r="W523" s="160"/>
      <c r="X523" s="451">
        <v>0</v>
      </c>
      <c r="Y523" s="161"/>
      <c r="Z523" s="450">
        <f t="shared" si="43"/>
        <v>0</v>
      </c>
      <c r="AA523" s="162">
        <f t="shared" si="44"/>
        <v>0</v>
      </c>
      <c r="AB523" s="165"/>
      <c r="AC523" s="163" t="str">
        <f t="shared" si="45"/>
        <v>КМСУ</v>
      </c>
      <c r="AE523" s="164" t="e">
        <f t="shared" si="46"/>
        <v>#N/A</v>
      </c>
      <c r="AF523" s="62" t="e">
        <f>VLOOKUP($B523,СтартОсобиста!$B:$M,11,FALSE)</f>
        <v>#N/A</v>
      </c>
    </row>
    <row r="524" spans="1:32" ht="15" hidden="1" customHeight="1" x14ac:dyDescent="0.25">
      <c r="A524" s="156">
        <v>238</v>
      </c>
      <c r="B524" s="48">
        <v>396</v>
      </c>
      <c r="C524" s="46" t="e">
        <f>VLOOKUP($B524,мандатка!$B:$I,2,FALSE)</f>
        <v>#N/A</v>
      </c>
      <c r="D524" s="157" t="e">
        <f>VLOOKUP($B524,мандатка!$B:$I,3,FALSE)</f>
        <v>#N/A</v>
      </c>
      <c r="E524" s="158" t="e">
        <f>VLOOKUP($B524,мандатка!$B:$I,5,FALSE)</f>
        <v>#N/A</v>
      </c>
      <c r="F524" s="48" t="e">
        <f>VLOOKUP($B524,мандатка!$B:$I,6,FALSE)</f>
        <v>#N/A</v>
      </c>
      <c r="G524" s="46" t="e">
        <f>VLOOKUP($B524,мандатка!$B:$I,7,FALSE)</f>
        <v>#N/A</v>
      </c>
      <c r="H524" s="47" t="e">
        <f>VLOOKUP($B524,мандатка!$B:$I,8,FALSE)</f>
        <v>#N/A</v>
      </c>
      <c r="I524" s="159"/>
      <c r="J524" s="165"/>
      <c r="K524" s="165"/>
      <c r="L524" s="165"/>
      <c r="M524" s="165"/>
      <c r="N524" s="165"/>
      <c r="O524" s="165"/>
      <c r="P524" s="165"/>
      <c r="Q524" s="165"/>
      <c r="R524" s="165"/>
      <c r="S524" s="308"/>
      <c r="T524" s="308"/>
      <c r="U524" s="308"/>
      <c r="V524" s="409">
        <f t="shared" si="42"/>
        <v>0</v>
      </c>
      <c r="W524" s="160"/>
      <c r="X524" s="451">
        <v>0</v>
      </c>
      <c r="Y524" s="161"/>
      <c r="Z524" s="450">
        <f t="shared" si="43"/>
        <v>0</v>
      </c>
      <c r="AA524" s="162">
        <f t="shared" si="44"/>
        <v>0</v>
      </c>
      <c r="AB524" s="165"/>
      <c r="AC524" s="163" t="str">
        <f t="shared" si="45"/>
        <v>КМСУ</v>
      </c>
      <c r="AE524" s="164" t="e">
        <f t="shared" si="46"/>
        <v>#N/A</v>
      </c>
      <c r="AF524" s="62" t="e">
        <f>VLOOKUP($B524,СтартОсобиста!$B:$M,11,FALSE)</f>
        <v>#N/A</v>
      </c>
    </row>
    <row r="525" spans="1:32" ht="15" hidden="1" customHeight="1" x14ac:dyDescent="0.25">
      <c r="A525" s="156">
        <v>239</v>
      </c>
      <c r="B525" s="48">
        <v>397</v>
      </c>
      <c r="C525" s="46" t="e">
        <f>VLOOKUP($B525,мандатка!$B:$I,2,FALSE)</f>
        <v>#N/A</v>
      </c>
      <c r="D525" s="157" t="e">
        <f>VLOOKUP($B525,мандатка!$B:$I,3,FALSE)</f>
        <v>#N/A</v>
      </c>
      <c r="E525" s="158" t="e">
        <f>VLOOKUP($B525,мандатка!$B:$I,5,FALSE)</f>
        <v>#N/A</v>
      </c>
      <c r="F525" s="48" t="e">
        <f>VLOOKUP($B525,мандатка!$B:$I,6,FALSE)</f>
        <v>#N/A</v>
      </c>
      <c r="G525" s="46" t="e">
        <f>VLOOKUP($B525,мандатка!$B:$I,7,FALSE)</f>
        <v>#N/A</v>
      </c>
      <c r="H525" s="47" t="e">
        <f>VLOOKUP($B525,мандатка!$B:$I,8,FALSE)</f>
        <v>#N/A</v>
      </c>
      <c r="I525" s="159"/>
      <c r="J525" s="165"/>
      <c r="K525" s="165"/>
      <c r="L525" s="165"/>
      <c r="M525" s="165"/>
      <c r="N525" s="165"/>
      <c r="O525" s="165"/>
      <c r="P525" s="165"/>
      <c r="Q525" s="165"/>
      <c r="R525" s="165"/>
      <c r="S525" s="308"/>
      <c r="T525" s="308"/>
      <c r="U525" s="308"/>
      <c r="V525" s="409">
        <f t="shared" si="42"/>
        <v>0</v>
      </c>
      <c r="W525" s="160"/>
      <c r="X525" s="451">
        <v>0</v>
      </c>
      <c r="Y525" s="161"/>
      <c r="Z525" s="450">
        <f t="shared" si="43"/>
        <v>0</v>
      </c>
      <c r="AA525" s="162">
        <f t="shared" si="44"/>
        <v>0</v>
      </c>
      <c r="AB525" s="165"/>
      <c r="AC525" s="163" t="str">
        <f t="shared" si="45"/>
        <v>КМСУ</v>
      </c>
      <c r="AE525" s="164" t="e">
        <f t="shared" si="46"/>
        <v>#N/A</v>
      </c>
      <c r="AF525" s="62" t="e">
        <f>VLOOKUP($B525,СтартОсобиста!$B:$M,11,FALSE)</f>
        <v>#N/A</v>
      </c>
    </row>
    <row r="526" spans="1:32" ht="15" hidden="1" customHeight="1" x14ac:dyDescent="0.25">
      <c r="A526" s="156">
        <v>240</v>
      </c>
      <c r="B526" s="48">
        <v>398</v>
      </c>
      <c r="C526" s="46" t="e">
        <f>VLOOKUP($B526,мандатка!$B:$I,2,FALSE)</f>
        <v>#N/A</v>
      </c>
      <c r="D526" s="157" t="e">
        <f>VLOOKUP($B526,мандатка!$B:$I,3,FALSE)</f>
        <v>#N/A</v>
      </c>
      <c r="E526" s="158" t="e">
        <f>VLOOKUP($B526,мандатка!$B:$I,5,FALSE)</f>
        <v>#N/A</v>
      </c>
      <c r="F526" s="48" t="e">
        <f>VLOOKUP($B526,мандатка!$B:$I,6,FALSE)</f>
        <v>#N/A</v>
      </c>
      <c r="G526" s="46" t="e">
        <f>VLOOKUP($B526,мандатка!$B:$I,7,FALSE)</f>
        <v>#N/A</v>
      </c>
      <c r="H526" s="47" t="e">
        <f>VLOOKUP($B526,мандатка!$B:$I,8,FALSE)</f>
        <v>#N/A</v>
      </c>
      <c r="I526" s="159"/>
      <c r="J526" s="165"/>
      <c r="K526" s="165"/>
      <c r="L526" s="165"/>
      <c r="M526" s="165"/>
      <c r="N526" s="165"/>
      <c r="O526" s="165"/>
      <c r="P526" s="165"/>
      <c r="Q526" s="165"/>
      <c r="R526" s="165"/>
      <c r="S526" s="308"/>
      <c r="T526" s="308"/>
      <c r="U526" s="308"/>
      <c r="V526" s="409">
        <f t="shared" si="42"/>
        <v>0</v>
      </c>
      <c r="W526" s="160"/>
      <c r="X526" s="451">
        <v>0</v>
      </c>
      <c r="Y526" s="161"/>
      <c r="Z526" s="450">
        <f t="shared" si="43"/>
        <v>0</v>
      </c>
      <c r="AA526" s="162">
        <f t="shared" si="44"/>
        <v>0</v>
      </c>
      <c r="AB526" s="165"/>
      <c r="AC526" s="163" t="str">
        <f t="shared" si="45"/>
        <v>КМСУ</v>
      </c>
      <c r="AE526" s="164" t="e">
        <f t="shared" si="46"/>
        <v>#N/A</v>
      </c>
      <c r="AF526" s="62" t="e">
        <f>VLOOKUP($B526,СтартОсобиста!$B:$M,11,FALSE)</f>
        <v>#N/A</v>
      </c>
    </row>
    <row r="527" spans="1:32" ht="15" hidden="1" customHeight="1" x14ac:dyDescent="0.25">
      <c r="A527" s="156">
        <v>241</v>
      </c>
      <c r="B527" s="48">
        <v>401</v>
      </c>
      <c r="C527" s="46" t="e">
        <f>VLOOKUP($B527,мандатка!$B:$I,2,FALSE)</f>
        <v>#N/A</v>
      </c>
      <c r="D527" s="157" t="e">
        <f>VLOOKUP($B527,мандатка!$B:$I,3,FALSE)</f>
        <v>#N/A</v>
      </c>
      <c r="E527" s="158" t="e">
        <f>VLOOKUP($B527,мандатка!$B:$I,5,FALSE)</f>
        <v>#N/A</v>
      </c>
      <c r="F527" s="48" t="e">
        <f>VLOOKUP($B527,мандатка!$B:$I,6,FALSE)</f>
        <v>#N/A</v>
      </c>
      <c r="G527" s="46" t="e">
        <f>VLOOKUP($B527,мандатка!$B:$I,7,FALSE)</f>
        <v>#N/A</v>
      </c>
      <c r="H527" s="47" t="e">
        <f>VLOOKUP($B527,мандатка!$B:$I,8,FALSE)</f>
        <v>#N/A</v>
      </c>
      <c r="I527" s="159"/>
      <c r="J527" s="165"/>
      <c r="K527" s="165"/>
      <c r="L527" s="165"/>
      <c r="M527" s="165"/>
      <c r="N527" s="165"/>
      <c r="O527" s="165"/>
      <c r="P527" s="165"/>
      <c r="Q527" s="165"/>
      <c r="R527" s="165"/>
      <c r="S527" s="308"/>
      <c r="T527" s="308"/>
      <c r="U527" s="308"/>
      <c r="V527" s="409">
        <f t="shared" si="42"/>
        <v>0</v>
      </c>
      <c r="W527" s="160"/>
      <c r="X527" s="451">
        <v>0</v>
      </c>
      <c r="Y527" s="161"/>
      <c r="Z527" s="450">
        <f t="shared" si="43"/>
        <v>0</v>
      </c>
      <c r="AA527" s="162">
        <f t="shared" si="44"/>
        <v>0</v>
      </c>
      <c r="AB527" s="165"/>
      <c r="AC527" s="163" t="str">
        <f t="shared" si="45"/>
        <v>КМСУ</v>
      </c>
      <c r="AE527" s="164" t="e">
        <f t="shared" si="46"/>
        <v>#N/A</v>
      </c>
      <c r="AF527" s="62" t="e">
        <f>VLOOKUP($B527,СтартОсобиста!$B:$M,11,FALSE)</f>
        <v>#N/A</v>
      </c>
    </row>
    <row r="528" spans="1:32" ht="15" hidden="1" customHeight="1" x14ac:dyDescent="0.25">
      <c r="A528" s="156">
        <v>242</v>
      </c>
      <c r="B528" s="48">
        <v>402</v>
      </c>
      <c r="C528" s="46" t="e">
        <f>VLOOKUP($B528,мандатка!$B:$I,2,FALSE)</f>
        <v>#N/A</v>
      </c>
      <c r="D528" s="157" t="e">
        <f>VLOOKUP($B528,мандатка!$B:$I,3,FALSE)</f>
        <v>#N/A</v>
      </c>
      <c r="E528" s="158" t="e">
        <f>VLOOKUP($B528,мандатка!$B:$I,5,FALSE)</f>
        <v>#N/A</v>
      </c>
      <c r="F528" s="48" t="e">
        <f>VLOOKUP($B528,мандатка!$B:$I,6,FALSE)</f>
        <v>#N/A</v>
      </c>
      <c r="G528" s="46" t="e">
        <f>VLOOKUP($B528,мандатка!$B:$I,7,FALSE)</f>
        <v>#N/A</v>
      </c>
      <c r="H528" s="47" t="e">
        <f>VLOOKUP($B528,мандатка!$B:$I,8,FALSE)</f>
        <v>#N/A</v>
      </c>
      <c r="I528" s="159"/>
      <c r="J528" s="165"/>
      <c r="K528" s="165"/>
      <c r="L528" s="165"/>
      <c r="M528" s="165"/>
      <c r="N528" s="165"/>
      <c r="O528" s="165"/>
      <c r="P528" s="165"/>
      <c r="Q528" s="165"/>
      <c r="R528" s="165"/>
      <c r="S528" s="308"/>
      <c r="T528" s="308"/>
      <c r="U528" s="308"/>
      <c r="V528" s="409">
        <f t="shared" si="42"/>
        <v>0</v>
      </c>
      <c r="W528" s="160"/>
      <c r="X528" s="451">
        <v>0</v>
      </c>
      <c r="Y528" s="161"/>
      <c r="Z528" s="450">
        <f t="shared" si="43"/>
        <v>0</v>
      </c>
      <c r="AA528" s="162">
        <f t="shared" si="44"/>
        <v>0</v>
      </c>
      <c r="AB528" s="165"/>
      <c r="AC528" s="163" t="str">
        <f t="shared" si="45"/>
        <v>КМСУ</v>
      </c>
      <c r="AE528" s="164" t="e">
        <f t="shared" si="46"/>
        <v>#N/A</v>
      </c>
      <c r="AF528" s="62" t="e">
        <f>VLOOKUP($B528,СтартОсобиста!$B:$M,11,FALSE)</f>
        <v>#N/A</v>
      </c>
    </row>
    <row r="529" spans="1:32" ht="15" hidden="1" customHeight="1" x14ac:dyDescent="0.25">
      <c r="A529" s="156">
        <v>243</v>
      </c>
      <c r="B529" s="48">
        <v>403</v>
      </c>
      <c r="C529" s="46" t="e">
        <f>VLOOKUP($B529,мандатка!$B:$I,2,FALSE)</f>
        <v>#N/A</v>
      </c>
      <c r="D529" s="157" t="e">
        <f>VLOOKUP($B529,мандатка!$B:$I,3,FALSE)</f>
        <v>#N/A</v>
      </c>
      <c r="E529" s="158" t="e">
        <f>VLOOKUP($B529,мандатка!$B:$I,5,FALSE)</f>
        <v>#N/A</v>
      </c>
      <c r="F529" s="48" t="e">
        <f>VLOOKUP($B529,мандатка!$B:$I,6,FALSE)</f>
        <v>#N/A</v>
      </c>
      <c r="G529" s="46" t="e">
        <f>VLOOKUP($B529,мандатка!$B:$I,7,FALSE)</f>
        <v>#N/A</v>
      </c>
      <c r="H529" s="47" t="e">
        <f>VLOOKUP($B529,мандатка!$B:$I,8,FALSE)</f>
        <v>#N/A</v>
      </c>
      <c r="I529" s="159"/>
      <c r="J529" s="165"/>
      <c r="K529" s="165"/>
      <c r="L529" s="165"/>
      <c r="M529" s="165"/>
      <c r="N529" s="165"/>
      <c r="O529" s="165"/>
      <c r="P529" s="165"/>
      <c r="Q529" s="165"/>
      <c r="R529" s="165"/>
      <c r="S529" s="308"/>
      <c r="T529" s="308"/>
      <c r="U529" s="308"/>
      <c r="V529" s="409">
        <f t="shared" si="42"/>
        <v>0</v>
      </c>
      <c r="W529" s="160"/>
      <c r="X529" s="451">
        <v>0</v>
      </c>
      <c r="Y529" s="161"/>
      <c r="Z529" s="450">
        <f t="shared" si="43"/>
        <v>0</v>
      </c>
      <c r="AA529" s="162">
        <f t="shared" si="44"/>
        <v>0</v>
      </c>
      <c r="AB529" s="165"/>
      <c r="AC529" s="163" t="str">
        <f t="shared" si="45"/>
        <v>КМСУ</v>
      </c>
      <c r="AE529" s="164" t="e">
        <f t="shared" si="46"/>
        <v>#N/A</v>
      </c>
      <c r="AF529" s="62" t="e">
        <f>VLOOKUP($B529,СтартОсобиста!$B:$M,11,FALSE)</f>
        <v>#N/A</v>
      </c>
    </row>
    <row r="530" spans="1:32" ht="15" hidden="1" customHeight="1" x14ac:dyDescent="0.25">
      <c r="A530" s="156">
        <v>244</v>
      </c>
      <c r="B530" s="48">
        <v>404</v>
      </c>
      <c r="C530" s="46" t="e">
        <f>VLOOKUP($B530,мандатка!$B:$I,2,FALSE)</f>
        <v>#N/A</v>
      </c>
      <c r="D530" s="157" t="e">
        <f>VLOOKUP($B530,мандатка!$B:$I,3,FALSE)</f>
        <v>#N/A</v>
      </c>
      <c r="E530" s="158" t="e">
        <f>VLOOKUP($B530,мандатка!$B:$I,5,FALSE)</f>
        <v>#N/A</v>
      </c>
      <c r="F530" s="48" t="e">
        <f>VLOOKUP($B530,мандатка!$B:$I,6,FALSE)</f>
        <v>#N/A</v>
      </c>
      <c r="G530" s="46" t="e">
        <f>VLOOKUP($B530,мандатка!$B:$I,7,FALSE)</f>
        <v>#N/A</v>
      </c>
      <c r="H530" s="47" t="e">
        <f>VLOOKUP($B530,мандатка!$B:$I,8,FALSE)</f>
        <v>#N/A</v>
      </c>
      <c r="I530" s="159"/>
      <c r="J530" s="165"/>
      <c r="K530" s="165"/>
      <c r="L530" s="165"/>
      <c r="M530" s="165"/>
      <c r="N530" s="165"/>
      <c r="O530" s="165"/>
      <c r="P530" s="165"/>
      <c r="Q530" s="165"/>
      <c r="R530" s="165"/>
      <c r="S530" s="308"/>
      <c r="T530" s="308"/>
      <c r="U530" s="308"/>
      <c r="V530" s="409">
        <f t="shared" si="42"/>
        <v>0</v>
      </c>
      <c r="W530" s="160"/>
      <c r="X530" s="451">
        <v>0</v>
      </c>
      <c r="Y530" s="161"/>
      <c r="Z530" s="450">
        <f t="shared" si="43"/>
        <v>0</v>
      </c>
      <c r="AA530" s="162">
        <f t="shared" si="44"/>
        <v>0</v>
      </c>
      <c r="AB530" s="165"/>
      <c r="AC530" s="163" t="str">
        <f t="shared" si="45"/>
        <v>КМСУ</v>
      </c>
      <c r="AE530" s="164" t="e">
        <f t="shared" si="46"/>
        <v>#N/A</v>
      </c>
      <c r="AF530" s="62" t="e">
        <f>VLOOKUP($B530,СтартОсобиста!$B:$M,11,FALSE)</f>
        <v>#N/A</v>
      </c>
    </row>
    <row r="531" spans="1:32" ht="15" hidden="1" customHeight="1" x14ac:dyDescent="0.25">
      <c r="A531" s="156">
        <v>245</v>
      </c>
      <c r="B531" s="48">
        <v>405</v>
      </c>
      <c r="C531" s="46" t="e">
        <f>VLOOKUP($B531,мандатка!$B:$I,2,FALSE)</f>
        <v>#N/A</v>
      </c>
      <c r="D531" s="157" t="e">
        <f>VLOOKUP($B531,мандатка!$B:$I,3,FALSE)</f>
        <v>#N/A</v>
      </c>
      <c r="E531" s="158" t="e">
        <f>VLOOKUP($B531,мандатка!$B:$I,5,FALSE)</f>
        <v>#N/A</v>
      </c>
      <c r="F531" s="48" t="e">
        <f>VLOOKUP($B531,мандатка!$B:$I,6,FALSE)</f>
        <v>#N/A</v>
      </c>
      <c r="G531" s="46" t="e">
        <f>VLOOKUP($B531,мандатка!$B:$I,7,FALSE)</f>
        <v>#N/A</v>
      </c>
      <c r="H531" s="47" t="e">
        <f>VLOOKUP($B531,мандатка!$B:$I,8,FALSE)</f>
        <v>#N/A</v>
      </c>
      <c r="I531" s="159"/>
      <c r="J531" s="165"/>
      <c r="K531" s="165"/>
      <c r="L531" s="165"/>
      <c r="M531" s="165"/>
      <c r="N531" s="165"/>
      <c r="O531" s="165"/>
      <c r="P531" s="165"/>
      <c r="Q531" s="165"/>
      <c r="R531" s="165"/>
      <c r="S531" s="308"/>
      <c r="T531" s="308"/>
      <c r="U531" s="308"/>
      <c r="V531" s="409">
        <f t="shared" si="42"/>
        <v>0</v>
      </c>
      <c r="W531" s="160"/>
      <c r="X531" s="451">
        <v>0</v>
      </c>
      <c r="Y531" s="161"/>
      <c r="Z531" s="450">
        <f t="shared" si="43"/>
        <v>0</v>
      </c>
      <c r="AA531" s="162">
        <f t="shared" si="44"/>
        <v>0</v>
      </c>
      <c r="AB531" s="165"/>
      <c r="AC531" s="163" t="str">
        <f t="shared" si="45"/>
        <v>КМСУ</v>
      </c>
      <c r="AE531" s="164" t="e">
        <f t="shared" si="46"/>
        <v>#N/A</v>
      </c>
      <c r="AF531" s="62" t="e">
        <f>VLOOKUP($B531,СтартОсобиста!$B:$M,11,FALSE)</f>
        <v>#N/A</v>
      </c>
    </row>
    <row r="532" spans="1:32" ht="15" hidden="1" customHeight="1" x14ac:dyDescent="0.25">
      <c r="A532" s="156">
        <v>246</v>
      </c>
      <c r="B532" s="46">
        <v>406</v>
      </c>
      <c r="C532" s="46" t="e">
        <f>VLOOKUP($B532,мандатка!$B:$I,2,FALSE)</f>
        <v>#N/A</v>
      </c>
      <c r="D532" s="157" t="e">
        <f>VLOOKUP($B532,мандатка!$B:$I,3,FALSE)</f>
        <v>#N/A</v>
      </c>
      <c r="E532" s="158" t="e">
        <f>VLOOKUP($B532,мандатка!$B:$I,5,FALSE)</f>
        <v>#N/A</v>
      </c>
      <c r="F532" s="48" t="e">
        <f>VLOOKUP($B532,мандатка!$B:$I,6,FALSE)</f>
        <v>#N/A</v>
      </c>
      <c r="G532" s="46" t="e">
        <f>VLOOKUP($B532,мандатка!$B:$I,7,FALSE)</f>
        <v>#N/A</v>
      </c>
      <c r="H532" s="47" t="e">
        <f>VLOOKUP($B532,мандатка!$B:$I,8,FALSE)</f>
        <v>#N/A</v>
      </c>
      <c r="I532" s="159"/>
      <c r="J532" s="165"/>
      <c r="K532" s="165"/>
      <c r="L532" s="165"/>
      <c r="M532" s="165"/>
      <c r="N532" s="165"/>
      <c r="O532" s="165"/>
      <c r="P532" s="165"/>
      <c r="Q532" s="165"/>
      <c r="R532" s="165"/>
      <c r="S532" s="308"/>
      <c r="T532" s="308"/>
      <c r="U532" s="308"/>
      <c r="V532" s="409">
        <f t="shared" si="42"/>
        <v>0</v>
      </c>
      <c r="W532" s="160"/>
      <c r="X532" s="451">
        <v>0</v>
      </c>
      <c r="Y532" s="161"/>
      <c r="Z532" s="450">
        <f t="shared" si="43"/>
        <v>0</v>
      </c>
      <c r="AA532" s="162">
        <f t="shared" si="44"/>
        <v>0</v>
      </c>
      <c r="AB532" s="165"/>
      <c r="AC532" s="163" t="str">
        <f t="shared" si="45"/>
        <v>КМСУ</v>
      </c>
      <c r="AE532" s="164" t="e">
        <f t="shared" si="46"/>
        <v>#N/A</v>
      </c>
      <c r="AF532" s="62" t="e">
        <f>VLOOKUP($B532,СтартОсобиста!$B:$M,11,FALSE)</f>
        <v>#N/A</v>
      </c>
    </row>
    <row r="533" spans="1:32" ht="15" hidden="1" customHeight="1" x14ac:dyDescent="0.25">
      <c r="A533" s="156">
        <v>247</v>
      </c>
      <c r="B533" s="48">
        <v>407</v>
      </c>
      <c r="C533" s="46" t="e">
        <f>VLOOKUP($B533,мандатка!$B:$I,2,FALSE)</f>
        <v>#N/A</v>
      </c>
      <c r="D533" s="157" t="e">
        <f>VLOOKUP($B533,мандатка!$B:$I,3,FALSE)</f>
        <v>#N/A</v>
      </c>
      <c r="E533" s="158" t="e">
        <f>VLOOKUP($B533,мандатка!$B:$I,5,FALSE)</f>
        <v>#N/A</v>
      </c>
      <c r="F533" s="48" t="e">
        <f>VLOOKUP($B533,мандатка!$B:$I,6,FALSE)</f>
        <v>#N/A</v>
      </c>
      <c r="G533" s="46" t="e">
        <f>VLOOKUP($B533,мандатка!$B:$I,7,FALSE)</f>
        <v>#N/A</v>
      </c>
      <c r="H533" s="47" t="e">
        <f>VLOOKUP($B533,мандатка!$B:$I,8,FALSE)</f>
        <v>#N/A</v>
      </c>
      <c r="I533" s="159"/>
      <c r="J533" s="165"/>
      <c r="K533" s="165"/>
      <c r="L533" s="165"/>
      <c r="M533" s="165"/>
      <c r="N533" s="165"/>
      <c r="O533" s="165"/>
      <c r="P533" s="165"/>
      <c r="Q533" s="165"/>
      <c r="R533" s="165"/>
      <c r="S533" s="308"/>
      <c r="T533" s="308"/>
      <c r="U533" s="308"/>
      <c r="V533" s="409">
        <f t="shared" si="42"/>
        <v>0</v>
      </c>
      <c r="W533" s="160"/>
      <c r="X533" s="451">
        <v>0</v>
      </c>
      <c r="Y533" s="161"/>
      <c r="Z533" s="450">
        <f t="shared" si="43"/>
        <v>0</v>
      </c>
      <c r="AA533" s="162">
        <f t="shared" si="44"/>
        <v>0</v>
      </c>
      <c r="AB533" s="165"/>
      <c r="AC533" s="163" t="str">
        <f t="shared" si="45"/>
        <v>КМСУ</v>
      </c>
      <c r="AE533" s="164" t="e">
        <f t="shared" si="46"/>
        <v>#N/A</v>
      </c>
      <c r="AF533" s="62" t="e">
        <f>VLOOKUP($B533,СтартОсобиста!$B:$M,11,FALSE)</f>
        <v>#N/A</v>
      </c>
    </row>
    <row r="534" spans="1:32" ht="15" hidden="1" customHeight="1" x14ac:dyDescent="0.25">
      <c r="A534" s="156">
        <v>248</v>
      </c>
      <c r="B534" s="48">
        <v>408</v>
      </c>
      <c r="C534" s="46" t="e">
        <f>VLOOKUP($B534,мандатка!$B:$I,2,FALSE)</f>
        <v>#N/A</v>
      </c>
      <c r="D534" s="157" t="e">
        <f>VLOOKUP($B534,мандатка!$B:$I,3,FALSE)</f>
        <v>#N/A</v>
      </c>
      <c r="E534" s="158" t="e">
        <f>VLOOKUP($B534,мандатка!$B:$I,5,FALSE)</f>
        <v>#N/A</v>
      </c>
      <c r="F534" s="48" t="e">
        <f>VLOOKUP($B534,мандатка!$B:$I,6,FALSE)</f>
        <v>#N/A</v>
      </c>
      <c r="G534" s="46" t="e">
        <f>VLOOKUP($B534,мандатка!$B:$I,7,FALSE)</f>
        <v>#N/A</v>
      </c>
      <c r="H534" s="47" t="e">
        <f>VLOOKUP($B534,мандатка!$B:$I,8,FALSE)</f>
        <v>#N/A</v>
      </c>
      <c r="I534" s="159"/>
      <c r="J534" s="165"/>
      <c r="K534" s="165"/>
      <c r="L534" s="165"/>
      <c r="M534" s="165"/>
      <c r="N534" s="165"/>
      <c r="O534" s="165"/>
      <c r="P534" s="165"/>
      <c r="Q534" s="165"/>
      <c r="R534" s="165"/>
      <c r="S534" s="308"/>
      <c r="T534" s="308"/>
      <c r="U534" s="308"/>
      <c r="V534" s="409">
        <f t="shared" si="42"/>
        <v>0</v>
      </c>
      <c r="W534" s="160"/>
      <c r="X534" s="451">
        <v>0</v>
      </c>
      <c r="Y534" s="161"/>
      <c r="Z534" s="450">
        <f t="shared" si="43"/>
        <v>0</v>
      </c>
      <c r="AA534" s="162">
        <f t="shared" si="44"/>
        <v>0</v>
      </c>
      <c r="AB534" s="165"/>
      <c r="AC534" s="163" t="str">
        <f t="shared" si="45"/>
        <v>КМСУ</v>
      </c>
      <c r="AE534" s="164" t="e">
        <f t="shared" si="46"/>
        <v>#N/A</v>
      </c>
      <c r="AF534" s="62" t="e">
        <f>VLOOKUP($B534,СтартОсобиста!$B:$M,11,FALSE)</f>
        <v>#N/A</v>
      </c>
    </row>
    <row r="535" spans="1:32" s="175" customFormat="1" ht="13.8" x14ac:dyDescent="0.25">
      <c r="A535" s="166"/>
      <c r="B535" s="59"/>
      <c r="C535" s="60"/>
      <c r="D535" s="167"/>
      <c r="E535" s="49"/>
      <c r="F535" s="49"/>
      <c r="G535" s="60"/>
      <c r="H535" s="60"/>
      <c r="I535" s="81"/>
      <c r="J535" s="173"/>
      <c r="K535" s="173"/>
      <c r="L535" s="173"/>
      <c r="M535" s="173"/>
      <c r="N535" s="173"/>
      <c r="O535" s="173"/>
      <c r="P535" s="173"/>
      <c r="Q535" s="173"/>
      <c r="R535" s="173"/>
      <c r="S535" s="173"/>
      <c r="T535" s="173"/>
      <c r="U535" s="173"/>
      <c r="V535" s="81"/>
      <c r="W535" s="178"/>
      <c r="X535" s="178"/>
      <c r="Y535" s="173"/>
      <c r="Z535" s="179"/>
      <c r="AA535" s="180"/>
      <c r="AB535" s="173"/>
      <c r="AC535" s="173"/>
      <c r="AD535" s="18"/>
      <c r="AE535" s="164"/>
    </row>
    <row r="536" spans="1:32" ht="15" customHeight="1" x14ac:dyDescent="0.25">
      <c r="B536" s="304"/>
      <c r="C536" s="622" t="s">
        <v>34</v>
      </c>
      <c r="D536" s="622"/>
      <c r="E536" s="622"/>
      <c r="F536" s="622"/>
      <c r="G536" s="620" t="s">
        <v>37</v>
      </c>
      <c r="H536" s="621"/>
      <c r="I536" s="619">
        <f>IF(мандатка!$T$1&lt;4,0,VLOOKUP($AA$284,Розряди!$A:$G,2,FALSE))</f>
        <v>0</v>
      </c>
      <c r="J536" s="619"/>
      <c r="K536" s="169"/>
      <c r="L536" s="169"/>
      <c r="M536" s="169"/>
      <c r="N536" s="169"/>
      <c r="O536" s="169"/>
      <c r="P536" s="169"/>
      <c r="Q536" s="169"/>
      <c r="R536" s="169"/>
      <c r="S536" s="169"/>
      <c r="T536" s="169"/>
      <c r="U536" s="169"/>
      <c r="V536" s="168"/>
      <c r="W536" s="170"/>
      <c r="X536" s="170"/>
      <c r="Y536" s="169"/>
      <c r="Z536" s="171"/>
      <c r="AA536" s="172"/>
      <c r="AB536" s="169"/>
      <c r="AC536" s="168"/>
      <c r="AE536" s="164"/>
    </row>
    <row r="537" spans="1:32" s="175" customFormat="1" ht="13.8" x14ac:dyDescent="0.25">
      <c r="A537" s="304"/>
      <c r="B537" s="304"/>
      <c r="C537" s="622"/>
      <c r="D537" s="622"/>
      <c r="E537" s="622"/>
      <c r="F537" s="622"/>
      <c r="G537" s="620" t="s">
        <v>36</v>
      </c>
      <c r="H537" s="621"/>
      <c r="I537" s="619">
        <f>IF(мандатка!$T$1&lt;3,0,VLOOKUP($AA$284,Розряди!$A:$G,3,FALSE))</f>
        <v>0</v>
      </c>
      <c r="J537" s="619"/>
      <c r="K537" s="173"/>
      <c r="L537" s="173"/>
      <c r="M537" s="173"/>
      <c r="N537" s="173"/>
      <c r="O537" s="173"/>
      <c r="P537" s="173"/>
      <c r="Q537" s="173"/>
      <c r="R537" s="173"/>
      <c r="S537" s="173"/>
      <c r="T537" s="173"/>
      <c r="U537" s="173"/>
      <c r="V537" s="173"/>
      <c r="W537" s="173"/>
      <c r="X537" s="173"/>
      <c r="Y537" s="173"/>
      <c r="Z537" s="173"/>
      <c r="AA537" s="173"/>
      <c r="AB537" s="173"/>
      <c r="AC537" s="173"/>
      <c r="AD537" s="173"/>
      <c r="AE537" s="174"/>
    </row>
    <row r="538" spans="1:32" ht="13.5" customHeight="1" x14ac:dyDescent="0.25">
      <c r="A538" s="304"/>
      <c r="B538" s="304"/>
      <c r="C538" s="622"/>
      <c r="D538" s="622"/>
      <c r="E538" s="622"/>
      <c r="F538" s="622"/>
      <c r="G538" s="620" t="s">
        <v>35</v>
      </c>
      <c r="H538" s="621"/>
      <c r="I538" s="619">
        <f>IF(мандатка!$T$1&lt;2,0,VLOOKUP($AA$284,Розряди!$A:$G,4,FALSE))</f>
        <v>1.1399999999999999</v>
      </c>
      <c r="J538" s="619"/>
      <c r="K538" s="51"/>
      <c r="L538" s="52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53"/>
    </row>
    <row r="539" spans="1:32" ht="14.25" customHeight="1" x14ac:dyDescent="0.25">
      <c r="A539" s="304"/>
      <c r="B539" s="304"/>
      <c r="C539" s="622"/>
      <c r="D539" s="622"/>
      <c r="E539" s="622"/>
      <c r="F539" s="622"/>
      <c r="G539" s="620" t="s">
        <v>96</v>
      </c>
      <c r="H539" s="621"/>
      <c r="I539" s="619">
        <f>VLOOKUP($AA$284,Розряди!$A:$G,5,FALSE)</f>
        <v>1.46</v>
      </c>
      <c r="J539" s="619"/>
      <c r="K539" s="51"/>
      <c r="L539" s="52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53"/>
    </row>
    <row r="540" spans="1:32" ht="13.5" customHeight="1" x14ac:dyDescent="0.25">
      <c r="A540" s="304"/>
      <c r="B540" s="304"/>
      <c r="C540" s="622"/>
      <c r="D540" s="622"/>
      <c r="E540" s="622"/>
      <c r="F540" s="622"/>
      <c r="G540" s="620" t="s">
        <v>97</v>
      </c>
      <c r="H540" s="621"/>
      <c r="I540" s="619">
        <f>VLOOKUP($AA$284,Розряди!$A:$G,6,FALSE)</f>
        <v>1.46</v>
      </c>
      <c r="J540" s="619"/>
      <c r="K540" s="51"/>
      <c r="L540" s="52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53"/>
    </row>
    <row r="541" spans="1:32" ht="14.25" customHeight="1" x14ac:dyDescent="0.25">
      <c r="A541" s="304"/>
      <c r="B541" s="304"/>
      <c r="C541" s="622"/>
      <c r="D541" s="622"/>
      <c r="E541" s="622"/>
      <c r="F541" s="622"/>
      <c r="G541" s="620" t="s">
        <v>98</v>
      </c>
      <c r="H541" s="621"/>
      <c r="I541" s="619">
        <f>VLOOKUP($AA$284,Розряди!$A:$G,7,FALSE)</f>
        <v>1.66</v>
      </c>
      <c r="J541" s="619"/>
      <c r="K541" s="51"/>
      <c r="L541" s="52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53"/>
    </row>
    <row r="542" spans="1:32" ht="14.25" customHeight="1" x14ac:dyDescent="0.25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396"/>
      <c r="T542" s="396"/>
      <c r="U542" s="396"/>
      <c r="V542" s="40"/>
      <c r="W542" s="40"/>
      <c r="X542" s="40"/>
      <c r="Y542" s="40"/>
      <c r="Z542" s="40"/>
      <c r="AA542" s="40"/>
      <c r="AB542" s="40"/>
      <c r="AC542" s="40"/>
      <c r="AE542" s="110"/>
    </row>
    <row r="543" spans="1:32" ht="17.399999999999999" x14ac:dyDescent="0.25">
      <c r="A543" s="10"/>
      <c r="B543" s="10"/>
      <c r="C543" s="10"/>
      <c r="D543" s="623" t="str">
        <f>мандатка!$D$33</f>
        <v>Головний суддя, СС1К</v>
      </c>
      <c r="E543" s="623"/>
      <c r="F543" s="623"/>
      <c r="G543" s="623"/>
      <c r="H543" s="10"/>
      <c r="I543" s="623" t="str">
        <f>мандатка!$H$33</f>
        <v>Колісник Г.В.</v>
      </c>
      <c r="J543" s="623"/>
      <c r="K543" s="623"/>
      <c r="L543" s="623"/>
      <c r="M543" s="623"/>
      <c r="N543" s="623"/>
      <c r="O543" s="623"/>
      <c r="P543" s="623"/>
      <c r="Q543" s="623"/>
      <c r="R543" s="623"/>
      <c r="S543" s="396"/>
      <c r="T543" s="396"/>
      <c r="U543" s="396"/>
      <c r="V543" s="10"/>
      <c r="W543" s="10"/>
      <c r="X543" s="10"/>
      <c r="Y543" s="10"/>
      <c r="Z543" s="10"/>
      <c r="AA543" s="10"/>
      <c r="AB543" s="10"/>
      <c r="AC543" s="10"/>
      <c r="AE543" s="110"/>
    </row>
    <row r="544" spans="1:32" x14ac:dyDescent="0.25">
      <c r="D544" s="82"/>
      <c r="E544" s="82"/>
      <c r="F544" s="82"/>
      <c r="G544" s="82"/>
      <c r="H544" s="82"/>
      <c r="I544" s="82"/>
      <c r="J544" s="82"/>
      <c r="K544" s="82"/>
      <c r="L544" s="82"/>
      <c r="M544" s="82"/>
      <c r="N544" s="82"/>
      <c r="O544" s="82"/>
      <c r="P544" s="82"/>
      <c r="Q544" s="82"/>
      <c r="R544" s="82"/>
      <c r="S544" s="82"/>
      <c r="T544" s="82"/>
      <c r="U544" s="82"/>
      <c r="V544" s="82"/>
      <c r="W544" s="82"/>
      <c r="X544" s="82"/>
      <c r="Y544" s="82"/>
      <c r="Z544" s="82"/>
      <c r="AE544" s="110"/>
    </row>
    <row r="545" spans="1:31" ht="17.25" customHeight="1" x14ac:dyDescent="0.25">
      <c r="D545" s="585" t="str">
        <f>мандатка!$D$35</f>
        <v>Головний секретар, СС2К</v>
      </c>
      <c r="E545" s="585"/>
      <c r="F545" s="585"/>
      <c r="G545" s="585"/>
      <c r="H545" s="39"/>
      <c r="I545" s="585" t="str">
        <f>мандатка!$H$35</f>
        <v>Нестерова Н.Г.</v>
      </c>
      <c r="J545" s="585"/>
      <c r="K545" s="585"/>
      <c r="L545" s="585"/>
      <c r="M545" s="585"/>
      <c r="N545" s="585"/>
      <c r="O545" s="585"/>
      <c r="P545" s="585"/>
      <c r="Q545" s="585"/>
      <c r="R545" s="585"/>
      <c r="S545" s="394"/>
      <c r="T545" s="394"/>
      <c r="U545" s="394"/>
      <c r="V545" s="20"/>
      <c r="W545" s="20"/>
      <c r="X545" s="20"/>
      <c r="Y545" s="20"/>
      <c r="Z545" s="20"/>
      <c r="AA545" s="20"/>
      <c r="AB545" s="20"/>
      <c r="AC545" s="20"/>
      <c r="AE545" s="110"/>
    </row>
    <row r="546" spans="1:31" ht="35.1" customHeight="1" x14ac:dyDescent="0.25">
      <c r="D546" s="585"/>
      <c r="E546" s="585"/>
      <c r="F546" s="585"/>
      <c r="G546" s="585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4"/>
      <c r="T546" s="394"/>
      <c r="U546" s="394"/>
      <c r="V546" s="82"/>
      <c r="W546" s="82"/>
      <c r="X546" s="82"/>
      <c r="Y546" s="82"/>
      <c r="Z546" s="82"/>
      <c r="AE546" s="110"/>
    </row>
    <row r="547" spans="1:31" ht="15.75" customHeight="1" x14ac:dyDescent="0.25">
      <c r="D547" s="73"/>
      <c r="E547" s="73"/>
      <c r="F547" s="73"/>
      <c r="G547" s="73"/>
      <c r="H547" s="65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4" t="str">
        <f>мандатка!$D$39</f>
        <v>Спортивний суддя національної категорії</v>
      </c>
      <c r="W547" s="29"/>
      <c r="X547" s="73"/>
      <c r="Y547" s="73"/>
      <c r="Z547" s="66" t="str">
        <f>мандатка!$H$39</f>
        <v>Козік В.О.</v>
      </c>
      <c r="AA547" s="73"/>
      <c r="AB547" s="73"/>
      <c r="AC547" s="73"/>
      <c r="AE547" s="110"/>
    </row>
    <row r="548" spans="1:31" ht="15" customHeight="1" x14ac:dyDescent="0.25">
      <c r="D548" s="73"/>
      <c r="E548" s="73"/>
      <c r="F548" s="73"/>
      <c r="G548" s="73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393"/>
      <c r="T548" s="393"/>
      <c r="U548" s="393"/>
      <c r="V548" s="74"/>
      <c r="W548" s="29"/>
      <c r="X548" s="29"/>
      <c r="Y548" s="65"/>
      <c r="Z548" s="67"/>
      <c r="AA548" s="65"/>
      <c r="AB548" s="65"/>
      <c r="AC548" s="65"/>
      <c r="AE548" s="110"/>
    </row>
    <row r="549" spans="1:31" ht="15.75" customHeight="1" x14ac:dyDescent="0.25">
      <c r="D549" s="73"/>
      <c r="E549" s="73"/>
      <c r="F549" s="73"/>
      <c r="G549" s="73"/>
      <c r="H549" s="65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4" t="str">
        <f>мандатка!$D$41</f>
        <v>Спортивний суддя національної категорії</v>
      </c>
      <c r="W549" s="29"/>
      <c r="X549" s="73"/>
      <c r="Y549" s="73"/>
      <c r="Z549" s="66" t="str">
        <f>мандатка!$H$41</f>
        <v>Роздорожнюк А.В.</v>
      </c>
      <c r="AA549" s="73"/>
      <c r="AB549" s="73"/>
      <c r="AC549" s="73"/>
      <c r="AE549" s="110"/>
    </row>
    <row r="550" spans="1:31" ht="15" customHeight="1" x14ac:dyDescent="0.25">
      <c r="D550" s="73"/>
      <c r="E550" s="73"/>
      <c r="F550" s="73"/>
      <c r="G550" s="73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393"/>
      <c r="T550" s="393"/>
      <c r="U550" s="393"/>
      <c r="V550" s="74"/>
      <c r="W550" s="29"/>
      <c r="X550" s="29"/>
      <c r="Y550" s="65"/>
      <c r="Z550" s="67"/>
      <c r="AA550" s="65"/>
      <c r="AB550" s="65"/>
      <c r="AC550" s="65"/>
      <c r="AE550" s="110"/>
    </row>
    <row r="551" spans="1:31" ht="15.75" customHeight="1" x14ac:dyDescent="0.25">
      <c r="D551" s="73"/>
      <c r="E551" s="73"/>
      <c r="F551" s="73"/>
      <c r="G551" s="73"/>
      <c r="H551" s="65"/>
      <c r="I551" s="73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4" t="str">
        <f>мандатка!$D$43</f>
        <v>Спортивний суддя І категорії</v>
      </c>
      <c r="W551" s="29"/>
      <c r="X551" s="73"/>
      <c r="Y551" s="73"/>
      <c r="Z551" s="66" t="str">
        <f>мандатка!$H$43</f>
        <v>Трощенко В.О.</v>
      </c>
      <c r="AA551" s="73"/>
      <c r="AB551" s="73"/>
      <c r="AC551" s="73"/>
      <c r="AE551" s="110"/>
    </row>
    <row r="552" spans="1:31" x14ac:dyDescent="0.25">
      <c r="A552" s="176"/>
      <c r="B552" s="176"/>
      <c r="C552" s="176"/>
      <c r="D552" s="176"/>
      <c r="E552" s="176"/>
      <c r="F552" s="176"/>
      <c r="G552" s="176"/>
      <c r="H552" s="176"/>
      <c r="I552" s="176"/>
      <c r="J552" s="176"/>
      <c r="K552" s="176"/>
      <c r="L552" s="176"/>
      <c r="M552" s="176"/>
      <c r="N552" s="176"/>
      <c r="O552" s="176"/>
      <c r="P552" s="176"/>
      <c r="Q552" s="176"/>
      <c r="R552" s="176"/>
      <c r="S552" s="176"/>
      <c r="T552" s="176"/>
      <c r="U552" s="176"/>
      <c r="V552" s="176"/>
      <c r="W552" s="176"/>
      <c r="X552" s="176"/>
      <c r="Y552" s="176"/>
      <c r="Z552" s="176"/>
      <c r="AA552" s="176"/>
      <c r="AB552" s="176"/>
      <c r="AC552" s="176"/>
      <c r="AE552" s="110"/>
    </row>
  </sheetData>
  <sortState ref="B287:AB293">
    <sortCondition ref="Z287:Z293"/>
    <sortCondition ref="X287:X293"/>
  </sortState>
  <mergeCells count="42">
    <mergeCell ref="G538:H538"/>
    <mergeCell ref="G537:H537"/>
    <mergeCell ref="I263:J263"/>
    <mergeCell ref="AE6:AE7"/>
    <mergeCell ref="A1:AC1"/>
    <mergeCell ref="A2:AC2"/>
    <mergeCell ref="A3:AC3"/>
    <mergeCell ref="C260:F265"/>
    <mergeCell ref="G260:H260"/>
    <mergeCell ref="G261:H261"/>
    <mergeCell ref="G262:H262"/>
    <mergeCell ref="G263:H263"/>
    <mergeCell ref="G264:H264"/>
    <mergeCell ref="G265:H265"/>
    <mergeCell ref="I260:J260"/>
    <mergeCell ref="I261:J261"/>
    <mergeCell ref="I262:J262"/>
    <mergeCell ref="A277:AC277"/>
    <mergeCell ref="A278:AC278"/>
    <mergeCell ref="A279:AC279"/>
    <mergeCell ref="I264:J264"/>
    <mergeCell ref="I265:J265"/>
    <mergeCell ref="D267:G267"/>
    <mergeCell ref="D269:G269"/>
    <mergeCell ref="I269:R269"/>
    <mergeCell ref="I267:R267"/>
    <mergeCell ref="I536:J536"/>
    <mergeCell ref="I537:J537"/>
    <mergeCell ref="G536:H536"/>
    <mergeCell ref="C536:F541"/>
    <mergeCell ref="D546:G546"/>
    <mergeCell ref="I543:R543"/>
    <mergeCell ref="I545:R545"/>
    <mergeCell ref="D543:G543"/>
    <mergeCell ref="D545:G545"/>
    <mergeCell ref="I538:J538"/>
    <mergeCell ref="I539:J539"/>
    <mergeCell ref="I540:J540"/>
    <mergeCell ref="I541:J541"/>
    <mergeCell ref="G541:H541"/>
    <mergeCell ref="G540:H540"/>
    <mergeCell ref="G539:H539"/>
  </mergeCells>
  <conditionalFormatting sqref="B287:G534">
    <cfRule type="expression" dxfId="5" priority="7" stopIfTrue="1">
      <formula>$C287="жін"</formula>
    </cfRule>
    <cfRule type="expression" dxfId="4" priority="8" stopIfTrue="1">
      <formula>$C287="чол"</formula>
    </cfRule>
    <cfRule type="expression" dxfId="3" priority="9" stopIfTrue="1">
      <formula>$C287=0</formula>
    </cfRule>
  </conditionalFormatting>
  <conditionalFormatting sqref="B11:G258">
    <cfRule type="expression" dxfId="2" priority="4" stopIfTrue="1">
      <formula>$C11="чол"</formula>
    </cfRule>
    <cfRule type="expression" dxfId="1" priority="5" stopIfTrue="1">
      <formula>$C11="жін"</formula>
    </cfRule>
    <cfRule type="expression" dxfId="0" priority="6" stopIfTrue="1">
      <formula>$C11=0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78" orientation="landscape" blackAndWhite="1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1">
    <tabColor indexed="13"/>
    <pageSetUpPr fitToPage="1"/>
  </sheetPr>
  <dimension ref="A1:BV54"/>
  <sheetViews>
    <sheetView view="pageBreakPreview" zoomScale="70" zoomScaleNormal="66" zoomScaleSheetLayoutView="70" workbookViewId="0">
      <selection activeCell="E53" sqref="E53"/>
    </sheetView>
  </sheetViews>
  <sheetFormatPr defaultRowHeight="13.2" x14ac:dyDescent="0.25"/>
  <cols>
    <col min="1" max="1" width="10.109375" style="62" customWidth="1"/>
    <col min="2" max="2" width="14" style="62" customWidth="1"/>
    <col min="3" max="3" width="32.109375" style="62" customWidth="1"/>
    <col min="4" max="4" width="27.88671875" style="62" customWidth="1"/>
    <col min="5" max="8" width="13.109375" style="62" customWidth="1"/>
    <col min="9" max="12" width="13.109375" style="62" hidden="1" customWidth="1"/>
    <col min="13" max="14" width="13.109375" style="62" customWidth="1"/>
    <col min="15" max="20" width="6.33203125" style="62" hidden="1" customWidth="1"/>
    <col min="21" max="21" width="15.33203125" style="62" customWidth="1"/>
    <col min="22" max="23" width="15.33203125" style="62" hidden="1" customWidth="1"/>
    <col min="24" max="24" width="10.33203125" style="62" customWidth="1"/>
    <col min="25" max="27" width="15.6640625" style="62" hidden="1" customWidth="1"/>
    <col min="28" max="28" width="4.5546875" style="134" customWidth="1"/>
    <col min="29" max="29" width="10.33203125" style="62" customWidth="1"/>
    <col min="30" max="30" width="10.88671875" style="62" bestFit="1" customWidth="1"/>
    <col min="31" max="31" width="10.6640625" style="62" customWidth="1"/>
    <col min="32" max="44" width="9.109375" style="62"/>
    <col min="45" max="45" width="5.6640625" style="192" customWidth="1"/>
    <col min="46" max="51" width="10.6640625" style="192" customWidth="1"/>
    <col min="52" max="52" width="10.5546875" style="192" customWidth="1"/>
    <col min="53" max="53" width="10.88671875" style="192" customWidth="1"/>
    <col min="54" max="57" width="10.6640625" style="192" customWidth="1"/>
    <col min="58" max="58" width="9.109375" style="192"/>
    <col min="59" max="59" width="10.33203125" style="62" customWidth="1"/>
    <col min="60" max="60" width="10.88671875" style="62" bestFit="1" customWidth="1"/>
    <col min="61" max="262" width="9.109375" style="62"/>
    <col min="263" max="263" width="5.6640625" style="62" customWidth="1"/>
    <col min="264" max="264" width="32.109375" style="62" customWidth="1"/>
    <col min="265" max="265" width="27.88671875" style="62" customWidth="1"/>
    <col min="266" max="279" width="7.6640625" style="62" customWidth="1"/>
    <col min="280" max="281" width="15.33203125" style="62" customWidth="1"/>
    <col min="282" max="282" width="10.33203125" style="62" customWidth="1"/>
    <col min="283" max="283" width="13.109375" style="62" customWidth="1"/>
    <col min="284" max="284" width="12.88671875" style="62" customWidth="1"/>
    <col min="285" max="285" width="9.33203125" style="62" bestFit="1" customWidth="1"/>
    <col min="286" max="286" width="9.33203125" style="62" customWidth="1"/>
    <col min="287" max="288" width="12.6640625" style="62" customWidth="1"/>
    <col min="289" max="289" width="10.33203125" style="62" customWidth="1"/>
    <col min="290" max="290" width="10.88671875" style="62" bestFit="1" customWidth="1"/>
    <col min="291" max="304" width="9.109375" style="62"/>
    <col min="305" max="310" width="10.6640625" style="62" customWidth="1"/>
    <col min="311" max="311" width="10.5546875" style="62" customWidth="1"/>
    <col min="312" max="312" width="10.88671875" style="62" customWidth="1"/>
    <col min="313" max="315" width="10.6640625" style="62" customWidth="1"/>
    <col min="316" max="316" width="9.109375" style="62"/>
    <col min="317" max="317" width="10.33203125" style="62" customWidth="1"/>
    <col min="318" max="318" width="10.88671875" style="62" bestFit="1" customWidth="1"/>
    <col min="319" max="518" width="9.109375" style="62"/>
    <col min="519" max="519" width="5.6640625" style="62" customWidth="1"/>
    <col min="520" max="520" width="32.109375" style="62" customWidth="1"/>
    <col min="521" max="521" width="27.88671875" style="62" customWidth="1"/>
    <col min="522" max="535" width="7.6640625" style="62" customWidth="1"/>
    <col min="536" max="537" width="15.33203125" style="62" customWidth="1"/>
    <col min="538" max="538" width="10.33203125" style="62" customWidth="1"/>
    <col min="539" max="539" width="13.109375" style="62" customWidth="1"/>
    <col min="540" max="540" width="12.88671875" style="62" customWidth="1"/>
    <col min="541" max="541" width="9.33203125" style="62" bestFit="1" customWidth="1"/>
    <col min="542" max="542" width="9.33203125" style="62" customWidth="1"/>
    <col min="543" max="544" width="12.6640625" style="62" customWidth="1"/>
    <col min="545" max="545" width="10.33203125" style="62" customWidth="1"/>
    <col min="546" max="546" width="10.88671875" style="62" bestFit="1" customWidth="1"/>
    <col min="547" max="560" width="9.109375" style="62"/>
    <col min="561" max="566" width="10.6640625" style="62" customWidth="1"/>
    <col min="567" max="567" width="10.5546875" style="62" customWidth="1"/>
    <col min="568" max="568" width="10.88671875" style="62" customWidth="1"/>
    <col min="569" max="571" width="10.6640625" style="62" customWidth="1"/>
    <col min="572" max="572" width="9.109375" style="62"/>
    <col min="573" max="573" width="10.33203125" style="62" customWidth="1"/>
    <col min="574" max="574" width="10.88671875" style="62" bestFit="1" customWidth="1"/>
    <col min="575" max="774" width="9.109375" style="62"/>
    <col min="775" max="775" width="5.6640625" style="62" customWidth="1"/>
    <col min="776" max="776" width="32.109375" style="62" customWidth="1"/>
    <col min="777" max="777" width="27.88671875" style="62" customWidth="1"/>
    <col min="778" max="791" width="7.6640625" style="62" customWidth="1"/>
    <col min="792" max="793" width="15.33203125" style="62" customWidth="1"/>
    <col min="794" max="794" width="10.33203125" style="62" customWidth="1"/>
    <col min="795" max="795" width="13.109375" style="62" customWidth="1"/>
    <col min="796" max="796" width="12.88671875" style="62" customWidth="1"/>
    <col min="797" max="797" width="9.33203125" style="62" bestFit="1" customWidth="1"/>
    <col min="798" max="798" width="9.33203125" style="62" customWidth="1"/>
    <col min="799" max="800" width="12.6640625" style="62" customWidth="1"/>
    <col min="801" max="801" width="10.33203125" style="62" customWidth="1"/>
    <col min="802" max="802" width="10.88671875" style="62" bestFit="1" customWidth="1"/>
    <col min="803" max="816" width="9.109375" style="62"/>
    <col min="817" max="822" width="10.6640625" style="62" customWidth="1"/>
    <col min="823" max="823" width="10.5546875" style="62" customWidth="1"/>
    <col min="824" max="824" width="10.88671875" style="62" customWidth="1"/>
    <col min="825" max="827" width="10.6640625" style="62" customWidth="1"/>
    <col min="828" max="828" width="9.109375" style="62"/>
    <col min="829" max="829" width="10.33203125" style="62" customWidth="1"/>
    <col min="830" max="830" width="10.88671875" style="62" bestFit="1" customWidth="1"/>
    <col min="831" max="1030" width="9.109375" style="62"/>
    <col min="1031" max="1031" width="5.6640625" style="62" customWidth="1"/>
    <col min="1032" max="1032" width="32.109375" style="62" customWidth="1"/>
    <col min="1033" max="1033" width="27.88671875" style="62" customWidth="1"/>
    <col min="1034" max="1047" width="7.6640625" style="62" customWidth="1"/>
    <col min="1048" max="1049" width="15.33203125" style="62" customWidth="1"/>
    <col min="1050" max="1050" width="10.33203125" style="62" customWidth="1"/>
    <col min="1051" max="1051" width="13.109375" style="62" customWidth="1"/>
    <col min="1052" max="1052" width="12.88671875" style="62" customWidth="1"/>
    <col min="1053" max="1053" width="9.33203125" style="62" bestFit="1" customWidth="1"/>
    <col min="1054" max="1054" width="9.33203125" style="62" customWidth="1"/>
    <col min="1055" max="1056" width="12.6640625" style="62" customWidth="1"/>
    <col min="1057" max="1057" width="10.33203125" style="62" customWidth="1"/>
    <col min="1058" max="1058" width="10.88671875" style="62" bestFit="1" customWidth="1"/>
    <col min="1059" max="1072" width="9.109375" style="62"/>
    <col min="1073" max="1078" width="10.6640625" style="62" customWidth="1"/>
    <col min="1079" max="1079" width="10.5546875" style="62" customWidth="1"/>
    <col min="1080" max="1080" width="10.88671875" style="62" customWidth="1"/>
    <col min="1081" max="1083" width="10.6640625" style="62" customWidth="1"/>
    <col min="1084" max="1084" width="9.109375" style="62"/>
    <col min="1085" max="1085" width="10.33203125" style="62" customWidth="1"/>
    <col min="1086" max="1086" width="10.88671875" style="62" bestFit="1" customWidth="1"/>
    <col min="1087" max="1286" width="9.109375" style="62"/>
    <col min="1287" max="1287" width="5.6640625" style="62" customWidth="1"/>
    <col min="1288" max="1288" width="32.109375" style="62" customWidth="1"/>
    <col min="1289" max="1289" width="27.88671875" style="62" customWidth="1"/>
    <col min="1290" max="1303" width="7.6640625" style="62" customWidth="1"/>
    <col min="1304" max="1305" width="15.33203125" style="62" customWidth="1"/>
    <col min="1306" max="1306" width="10.33203125" style="62" customWidth="1"/>
    <col min="1307" max="1307" width="13.109375" style="62" customWidth="1"/>
    <col min="1308" max="1308" width="12.88671875" style="62" customWidth="1"/>
    <col min="1309" max="1309" width="9.33203125" style="62" bestFit="1" customWidth="1"/>
    <col min="1310" max="1310" width="9.33203125" style="62" customWidth="1"/>
    <col min="1311" max="1312" width="12.6640625" style="62" customWidth="1"/>
    <col min="1313" max="1313" width="10.33203125" style="62" customWidth="1"/>
    <col min="1314" max="1314" width="10.88671875" style="62" bestFit="1" customWidth="1"/>
    <col min="1315" max="1328" width="9.109375" style="62"/>
    <col min="1329" max="1334" width="10.6640625" style="62" customWidth="1"/>
    <col min="1335" max="1335" width="10.5546875" style="62" customWidth="1"/>
    <col min="1336" max="1336" width="10.88671875" style="62" customWidth="1"/>
    <col min="1337" max="1339" width="10.6640625" style="62" customWidth="1"/>
    <col min="1340" max="1340" width="9.109375" style="62"/>
    <col min="1341" max="1341" width="10.33203125" style="62" customWidth="1"/>
    <col min="1342" max="1342" width="10.88671875" style="62" bestFit="1" customWidth="1"/>
    <col min="1343" max="1542" width="9.109375" style="62"/>
    <col min="1543" max="1543" width="5.6640625" style="62" customWidth="1"/>
    <col min="1544" max="1544" width="32.109375" style="62" customWidth="1"/>
    <col min="1545" max="1545" width="27.88671875" style="62" customWidth="1"/>
    <col min="1546" max="1559" width="7.6640625" style="62" customWidth="1"/>
    <col min="1560" max="1561" width="15.33203125" style="62" customWidth="1"/>
    <col min="1562" max="1562" width="10.33203125" style="62" customWidth="1"/>
    <col min="1563" max="1563" width="13.109375" style="62" customWidth="1"/>
    <col min="1564" max="1564" width="12.88671875" style="62" customWidth="1"/>
    <col min="1565" max="1565" width="9.33203125" style="62" bestFit="1" customWidth="1"/>
    <col min="1566" max="1566" width="9.33203125" style="62" customWidth="1"/>
    <col min="1567" max="1568" width="12.6640625" style="62" customWidth="1"/>
    <col min="1569" max="1569" width="10.33203125" style="62" customWidth="1"/>
    <col min="1570" max="1570" width="10.88671875" style="62" bestFit="1" customWidth="1"/>
    <col min="1571" max="1584" width="9.109375" style="62"/>
    <col min="1585" max="1590" width="10.6640625" style="62" customWidth="1"/>
    <col min="1591" max="1591" width="10.5546875" style="62" customWidth="1"/>
    <col min="1592" max="1592" width="10.88671875" style="62" customWidth="1"/>
    <col min="1593" max="1595" width="10.6640625" style="62" customWidth="1"/>
    <col min="1596" max="1596" width="9.109375" style="62"/>
    <col min="1597" max="1597" width="10.33203125" style="62" customWidth="1"/>
    <col min="1598" max="1598" width="10.88671875" style="62" bestFit="1" customWidth="1"/>
    <col min="1599" max="1798" width="9.109375" style="62"/>
    <col min="1799" max="1799" width="5.6640625" style="62" customWidth="1"/>
    <col min="1800" max="1800" width="32.109375" style="62" customWidth="1"/>
    <col min="1801" max="1801" width="27.88671875" style="62" customWidth="1"/>
    <col min="1802" max="1815" width="7.6640625" style="62" customWidth="1"/>
    <col min="1816" max="1817" width="15.33203125" style="62" customWidth="1"/>
    <col min="1818" max="1818" width="10.33203125" style="62" customWidth="1"/>
    <col min="1819" max="1819" width="13.109375" style="62" customWidth="1"/>
    <col min="1820" max="1820" width="12.88671875" style="62" customWidth="1"/>
    <col min="1821" max="1821" width="9.33203125" style="62" bestFit="1" customWidth="1"/>
    <col min="1822" max="1822" width="9.33203125" style="62" customWidth="1"/>
    <col min="1823" max="1824" width="12.6640625" style="62" customWidth="1"/>
    <col min="1825" max="1825" width="10.33203125" style="62" customWidth="1"/>
    <col min="1826" max="1826" width="10.88671875" style="62" bestFit="1" customWidth="1"/>
    <col min="1827" max="1840" width="9.109375" style="62"/>
    <col min="1841" max="1846" width="10.6640625" style="62" customWidth="1"/>
    <col min="1847" max="1847" width="10.5546875" style="62" customWidth="1"/>
    <col min="1848" max="1848" width="10.88671875" style="62" customWidth="1"/>
    <col min="1849" max="1851" width="10.6640625" style="62" customWidth="1"/>
    <col min="1852" max="1852" width="9.109375" style="62"/>
    <col min="1853" max="1853" width="10.33203125" style="62" customWidth="1"/>
    <col min="1854" max="1854" width="10.88671875" style="62" bestFit="1" customWidth="1"/>
    <col min="1855" max="2054" width="9.109375" style="62"/>
    <col min="2055" max="2055" width="5.6640625" style="62" customWidth="1"/>
    <col min="2056" max="2056" width="32.109375" style="62" customWidth="1"/>
    <col min="2057" max="2057" width="27.88671875" style="62" customWidth="1"/>
    <col min="2058" max="2071" width="7.6640625" style="62" customWidth="1"/>
    <col min="2072" max="2073" width="15.33203125" style="62" customWidth="1"/>
    <col min="2074" max="2074" width="10.33203125" style="62" customWidth="1"/>
    <col min="2075" max="2075" width="13.109375" style="62" customWidth="1"/>
    <col min="2076" max="2076" width="12.88671875" style="62" customWidth="1"/>
    <col min="2077" max="2077" width="9.33203125" style="62" bestFit="1" customWidth="1"/>
    <col min="2078" max="2078" width="9.33203125" style="62" customWidth="1"/>
    <col min="2079" max="2080" width="12.6640625" style="62" customWidth="1"/>
    <col min="2081" max="2081" width="10.33203125" style="62" customWidth="1"/>
    <col min="2082" max="2082" width="10.88671875" style="62" bestFit="1" customWidth="1"/>
    <col min="2083" max="2096" width="9.109375" style="62"/>
    <col min="2097" max="2102" width="10.6640625" style="62" customWidth="1"/>
    <col min="2103" max="2103" width="10.5546875" style="62" customWidth="1"/>
    <col min="2104" max="2104" width="10.88671875" style="62" customWidth="1"/>
    <col min="2105" max="2107" width="10.6640625" style="62" customWidth="1"/>
    <col min="2108" max="2108" width="9.109375" style="62"/>
    <col min="2109" max="2109" width="10.33203125" style="62" customWidth="1"/>
    <col min="2110" max="2110" width="10.88671875" style="62" bestFit="1" customWidth="1"/>
    <col min="2111" max="2310" width="9.109375" style="62"/>
    <col min="2311" max="2311" width="5.6640625" style="62" customWidth="1"/>
    <col min="2312" max="2312" width="32.109375" style="62" customWidth="1"/>
    <col min="2313" max="2313" width="27.88671875" style="62" customWidth="1"/>
    <col min="2314" max="2327" width="7.6640625" style="62" customWidth="1"/>
    <col min="2328" max="2329" width="15.33203125" style="62" customWidth="1"/>
    <col min="2330" max="2330" width="10.33203125" style="62" customWidth="1"/>
    <col min="2331" max="2331" width="13.109375" style="62" customWidth="1"/>
    <col min="2332" max="2332" width="12.88671875" style="62" customWidth="1"/>
    <col min="2333" max="2333" width="9.33203125" style="62" bestFit="1" customWidth="1"/>
    <col min="2334" max="2334" width="9.33203125" style="62" customWidth="1"/>
    <col min="2335" max="2336" width="12.6640625" style="62" customWidth="1"/>
    <col min="2337" max="2337" width="10.33203125" style="62" customWidth="1"/>
    <col min="2338" max="2338" width="10.88671875" style="62" bestFit="1" customWidth="1"/>
    <col min="2339" max="2352" width="9.109375" style="62"/>
    <col min="2353" max="2358" width="10.6640625" style="62" customWidth="1"/>
    <col min="2359" max="2359" width="10.5546875" style="62" customWidth="1"/>
    <col min="2360" max="2360" width="10.88671875" style="62" customWidth="1"/>
    <col min="2361" max="2363" width="10.6640625" style="62" customWidth="1"/>
    <col min="2364" max="2364" width="9.109375" style="62"/>
    <col min="2365" max="2365" width="10.33203125" style="62" customWidth="1"/>
    <col min="2366" max="2366" width="10.88671875" style="62" bestFit="1" customWidth="1"/>
    <col min="2367" max="2566" width="9.109375" style="62"/>
    <col min="2567" max="2567" width="5.6640625" style="62" customWidth="1"/>
    <col min="2568" max="2568" width="32.109375" style="62" customWidth="1"/>
    <col min="2569" max="2569" width="27.88671875" style="62" customWidth="1"/>
    <col min="2570" max="2583" width="7.6640625" style="62" customWidth="1"/>
    <col min="2584" max="2585" width="15.33203125" style="62" customWidth="1"/>
    <col min="2586" max="2586" width="10.33203125" style="62" customWidth="1"/>
    <col min="2587" max="2587" width="13.109375" style="62" customWidth="1"/>
    <col min="2588" max="2588" width="12.88671875" style="62" customWidth="1"/>
    <col min="2589" max="2589" width="9.33203125" style="62" bestFit="1" customWidth="1"/>
    <col min="2590" max="2590" width="9.33203125" style="62" customWidth="1"/>
    <col min="2591" max="2592" width="12.6640625" style="62" customWidth="1"/>
    <col min="2593" max="2593" width="10.33203125" style="62" customWidth="1"/>
    <col min="2594" max="2594" width="10.88671875" style="62" bestFit="1" customWidth="1"/>
    <col min="2595" max="2608" width="9.109375" style="62"/>
    <col min="2609" max="2614" width="10.6640625" style="62" customWidth="1"/>
    <col min="2615" max="2615" width="10.5546875" style="62" customWidth="1"/>
    <col min="2616" max="2616" width="10.88671875" style="62" customWidth="1"/>
    <col min="2617" max="2619" width="10.6640625" style="62" customWidth="1"/>
    <col min="2620" max="2620" width="9.109375" style="62"/>
    <col min="2621" max="2621" width="10.33203125" style="62" customWidth="1"/>
    <col min="2622" max="2622" width="10.88671875" style="62" bestFit="1" customWidth="1"/>
    <col min="2623" max="2822" width="9.109375" style="62"/>
    <col min="2823" max="2823" width="5.6640625" style="62" customWidth="1"/>
    <col min="2824" max="2824" width="32.109375" style="62" customWidth="1"/>
    <col min="2825" max="2825" width="27.88671875" style="62" customWidth="1"/>
    <col min="2826" max="2839" width="7.6640625" style="62" customWidth="1"/>
    <col min="2840" max="2841" width="15.33203125" style="62" customWidth="1"/>
    <col min="2842" max="2842" width="10.33203125" style="62" customWidth="1"/>
    <col min="2843" max="2843" width="13.109375" style="62" customWidth="1"/>
    <col min="2844" max="2844" width="12.88671875" style="62" customWidth="1"/>
    <col min="2845" max="2845" width="9.33203125" style="62" bestFit="1" customWidth="1"/>
    <col min="2846" max="2846" width="9.33203125" style="62" customWidth="1"/>
    <col min="2847" max="2848" width="12.6640625" style="62" customWidth="1"/>
    <col min="2849" max="2849" width="10.33203125" style="62" customWidth="1"/>
    <col min="2850" max="2850" width="10.88671875" style="62" bestFit="1" customWidth="1"/>
    <col min="2851" max="2864" width="9.109375" style="62"/>
    <col min="2865" max="2870" width="10.6640625" style="62" customWidth="1"/>
    <col min="2871" max="2871" width="10.5546875" style="62" customWidth="1"/>
    <col min="2872" max="2872" width="10.88671875" style="62" customWidth="1"/>
    <col min="2873" max="2875" width="10.6640625" style="62" customWidth="1"/>
    <col min="2876" max="2876" width="9.109375" style="62"/>
    <col min="2877" max="2877" width="10.33203125" style="62" customWidth="1"/>
    <col min="2878" max="2878" width="10.88671875" style="62" bestFit="1" customWidth="1"/>
    <col min="2879" max="3078" width="9.109375" style="62"/>
    <col min="3079" max="3079" width="5.6640625" style="62" customWidth="1"/>
    <col min="3080" max="3080" width="32.109375" style="62" customWidth="1"/>
    <col min="3081" max="3081" width="27.88671875" style="62" customWidth="1"/>
    <col min="3082" max="3095" width="7.6640625" style="62" customWidth="1"/>
    <col min="3096" max="3097" width="15.33203125" style="62" customWidth="1"/>
    <col min="3098" max="3098" width="10.33203125" style="62" customWidth="1"/>
    <col min="3099" max="3099" width="13.109375" style="62" customWidth="1"/>
    <col min="3100" max="3100" width="12.88671875" style="62" customWidth="1"/>
    <col min="3101" max="3101" width="9.33203125" style="62" bestFit="1" customWidth="1"/>
    <col min="3102" max="3102" width="9.33203125" style="62" customWidth="1"/>
    <col min="3103" max="3104" width="12.6640625" style="62" customWidth="1"/>
    <col min="3105" max="3105" width="10.33203125" style="62" customWidth="1"/>
    <col min="3106" max="3106" width="10.88671875" style="62" bestFit="1" customWidth="1"/>
    <col min="3107" max="3120" width="9.109375" style="62"/>
    <col min="3121" max="3126" width="10.6640625" style="62" customWidth="1"/>
    <col min="3127" max="3127" width="10.5546875" style="62" customWidth="1"/>
    <col min="3128" max="3128" width="10.88671875" style="62" customWidth="1"/>
    <col min="3129" max="3131" width="10.6640625" style="62" customWidth="1"/>
    <col min="3132" max="3132" width="9.109375" style="62"/>
    <col min="3133" max="3133" width="10.33203125" style="62" customWidth="1"/>
    <col min="3134" max="3134" width="10.88671875" style="62" bestFit="1" customWidth="1"/>
    <col min="3135" max="3334" width="9.109375" style="62"/>
    <col min="3335" max="3335" width="5.6640625" style="62" customWidth="1"/>
    <col min="3336" max="3336" width="32.109375" style="62" customWidth="1"/>
    <col min="3337" max="3337" width="27.88671875" style="62" customWidth="1"/>
    <col min="3338" max="3351" width="7.6640625" style="62" customWidth="1"/>
    <col min="3352" max="3353" width="15.33203125" style="62" customWidth="1"/>
    <col min="3354" max="3354" width="10.33203125" style="62" customWidth="1"/>
    <col min="3355" max="3355" width="13.109375" style="62" customWidth="1"/>
    <col min="3356" max="3356" width="12.88671875" style="62" customWidth="1"/>
    <col min="3357" max="3357" width="9.33203125" style="62" bestFit="1" customWidth="1"/>
    <col min="3358" max="3358" width="9.33203125" style="62" customWidth="1"/>
    <col min="3359" max="3360" width="12.6640625" style="62" customWidth="1"/>
    <col min="3361" max="3361" width="10.33203125" style="62" customWidth="1"/>
    <col min="3362" max="3362" width="10.88671875" style="62" bestFit="1" customWidth="1"/>
    <col min="3363" max="3376" width="9.109375" style="62"/>
    <col min="3377" max="3382" width="10.6640625" style="62" customWidth="1"/>
    <col min="3383" max="3383" width="10.5546875" style="62" customWidth="1"/>
    <col min="3384" max="3384" width="10.88671875" style="62" customWidth="1"/>
    <col min="3385" max="3387" width="10.6640625" style="62" customWidth="1"/>
    <col min="3388" max="3388" width="9.109375" style="62"/>
    <col min="3389" max="3389" width="10.33203125" style="62" customWidth="1"/>
    <col min="3390" max="3390" width="10.88671875" style="62" bestFit="1" customWidth="1"/>
    <col min="3391" max="3590" width="9.109375" style="62"/>
    <col min="3591" max="3591" width="5.6640625" style="62" customWidth="1"/>
    <col min="3592" max="3592" width="32.109375" style="62" customWidth="1"/>
    <col min="3593" max="3593" width="27.88671875" style="62" customWidth="1"/>
    <col min="3594" max="3607" width="7.6640625" style="62" customWidth="1"/>
    <col min="3608" max="3609" width="15.33203125" style="62" customWidth="1"/>
    <col min="3610" max="3610" width="10.33203125" style="62" customWidth="1"/>
    <col min="3611" max="3611" width="13.109375" style="62" customWidth="1"/>
    <col min="3612" max="3612" width="12.88671875" style="62" customWidth="1"/>
    <col min="3613" max="3613" width="9.33203125" style="62" bestFit="1" customWidth="1"/>
    <col min="3614" max="3614" width="9.33203125" style="62" customWidth="1"/>
    <col min="3615" max="3616" width="12.6640625" style="62" customWidth="1"/>
    <col min="3617" max="3617" width="10.33203125" style="62" customWidth="1"/>
    <col min="3618" max="3618" width="10.88671875" style="62" bestFit="1" customWidth="1"/>
    <col min="3619" max="3632" width="9.109375" style="62"/>
    <col min="3633" max="3638" width="10.6640625" style="62" customWidth="1"/>
    <col min="3639" max="3639" width="10.5546875" style="62" customWidth="1"/>
    <col min="3640" max="3640" width="10.88671875" style="62" customWidth="1"/>
    <col min="3641" max="3643" width="10.6640625" style="62" customWidth="1"/>
    <col min="3644" max="3644" width="9.109375" style="62"/>
    <col min="3645" max="3645" width="10.33203125" style="62" customWidth="1"/>
    <col min="3646" max="3646" width="10.88671875" style="62" bestFit="1" customWidth="1"/>
    <col min="3647" max="3846" width="9.109375" style="62"/>
    <col min="3847" max="3847" width="5.6640625" style="62" customWidth="1"/>
    <col min="3848" max="3848" width="32.109375" style="62" customWidth="1"/>
    <col min="3849" max="3849" width="27.88671875" style="62" customWidth="1"/>
    <col min="3850" max="3863" width="7.6640625" style="62" customWidth="1"/>
    <col min="3864" max="3865" width="15.33203125" style="62" customWidth="1"/>
    <col min="3866" max="3866" width="10.33203125" style="62" customWidth="1"/>
    <col min="3867" max="3867" width="13.109375" style="62" customWidth="1"/>
    <col min="3868" max="3868" width="12.88671875" style="62" customWidth="1"/>
    <col min="3869" max="3869" width="9.33203125" style="62" bestFit="1" customWidth="1"/>
    <col min="3870" max="3870" width="9.33203125" style="62" customWidth="1"/>
    <col min="3871" max="3872" width="12.6640625" style="62" customWidth="1"/>
    <col min="3873" max="3873" width="10.33203125" style="62" customWidth="1"/>
    <col min="3874" max="3874" width="10.88671875" style="62" bestFit="1" customWidth="1"/>
    <col min="3875" max="3888" width="9.109375" style="62"/>
    <col min="3889" max="3894" width="10.6640625" style="62" customWidth="1"/>
    <col min="3895" max="3895" width="10.5546875" style="62" customWidth="1"/>
    <col min="3896" max="3896" width="10.88671875" style="62" customWidth="1"/>
    <col min="3897" max="3899" width="10.6640625" style="62" customWidth="1"/>
    <col min="3900" max="3900" width="9.109375" style="62"/>
    <col min="3901" max="3901" width="10.33203125" style="62" customWidth="1"/>
    <col min="3902" max="3902" width="10.88671875" style="62" bestFit="1" customWidth="1"/>
    <col min="3903" max="4102" width="9.109375" style="62"/>
    <col min="4103" max="4103" width="5.6640625" style="62" customWidth="1"/>
    <col min="4104" max="4104" width="32.109375" style="62" customWidth="1"/>
    <col min="4105" max="4105" width="27.88671875" style="62" customWidth="1"/>
    <col min="4106" max="4119" width="7.6640625" style="62" customWidth="1"/>
    <col min="4120" max="4121" width="15.33203125" style="62" customWidth="1"/>
    <col min="4122" max="4122" width="10.33203125" style="62" customWidth="1"/>
    <col min="4123" max="4123" width="13.109375" style="62" customWidth="1"/>
    <col min="4124" max="4124" width="12.88671875" style="62" customWidth="1"/>
    <col min="4125" max="4125" width="9.33203125" style="62" bestFit="1" customWidth="1"/>
    <col min="4126" max="4126" width="9.33203125" style="62" customWidth="1"/>
    <col min="4127" max="4128" width="12.6640625" style="62" customWidth="1"/>
    <col min="4129" max="4129" width="10.33203125" style="62" customWidth="1"/>
    <col min="4130" max="4130" width="10.88671875" style="62" bestFit="1" customWidth="1"/>
    <col min="4131" max="4144" width="9.109375" style="62"/>
    <col min="4145" max="4150" width="10.6640625" style="62" customWidth="1"/>
    <col min="4151" max="4151" width="10.5546875" style="62" customWidth="1"/>
    <col min="4152" max="4152" width="10.88671875" style="62" customWidth="1"/>
    <col min="4153" max="4155" width="10.6640625" style="62" customWidth="1"/>
    <col min="4156" max="4156" width="9.109375" style="62"/>
    <col min="4157" max="4157" width="10.33203125" style="62" customWidth="1"/>
    <col min="4158" max="4158" width="10.88671875" style="62" bestFit="1" customWidth="1"/>
    <col min="4159" max="4358" width="9.109375" style="62"/>
    <col min="4359" max="4359" width="5.6640625" style="62" customWidth="1"/>
    <col min="4360" max="4360" width="32.109375" style="62" customWidth="1"/>
    <col min="4361" max="4361" width="27.88671875" style="62" customWidth="1"/>
    <col min="4362" max="4375" width="7.6640625" style="62" customWidth="1"/>
    <col min="4376" max="4377" width="15.33203125" style="62" customWidth="1"/>
    <col min="4378" max="4378" width="10.33203125" style="62" customWidth="1"/>
    <col min="4379" max="4379" width="13.109375" style="62" customWidth="1"/>
    <col min="4380" max="4380" width="12.88671875" style="62" customWidth="1"/>
    <col min="4381" max="4381" width="9.33203125" style="62" bestFit="1" customWidth="1"/>
    <col min="4382" max="4382" width="9.33203125" style="62" customWidth="1"/>
    <col min="4383" max="4384" width="12.6640625" style="62" customWidth="1"/>
    <col min="4385" max="4385" width="10.33203125" style="62" customWidth="1"/>
    <col min="4386" max="4386" width="10.88671875" style="62" bestFit="1" customWidth="1"/>
    <col min="4387" max="4400" width="9.109375" style="62"/>
    <col min="4401" max="4406" width="10.6640625" style="62" customWidth="1"/>
    <col min="4407" max="4407" width="10.5546875" style="62" customWidth="1"/>
    <col min="4408" max="4408" width="10.88671875" style="62" customWidth="1"/>
    <col min="4409" max="4411" width="10.6640625" style="62" customWidth="1"/>
    <col min="4412" max="4412" width="9.109375" style="62"/>
    <col min="4413" max="4413" width="10.33203125" style="62" customWidth="1"/>
    <col min="4414" max="4414" width="10.88671875" style="62" bestFit="1" customWidth="1"/>
    <col min="4415" max="4614" width="9.109375" style="62"/>
    <col min="4615" max="4615" width="5.6640625" style="62" customWidth="1"/>
    <col min="4616" max="4616" width="32.109375" style="62" customWidth="1"/>
    <col min="4617" max="4617" width="27.88671875" style="62" customWidth="1"/>
    <col min="4618" max="4631" width="7.6640625" style="62" customWidth="1"/>
    <col min="4632" max="4633" width="15.33203125" style="62" customWidth="1"/>
    <col min="4634" max="4634" width="10.33203125" style="62" customWidth="1"/>
    <col min="4635" max="4635" width="13.109375" style="62" customWidth="1"/>
    <col min="4636" max="4636" width="12.88671875" style="62" customWidth="1"/>
    <col min="4637" max="4637" width="9.33203125" style="62" bestFit="1" customWidth="1"/>
    <col min="4638" max="4638" width="9.33203125" style="62" customWidth="1"/>
    <col min="4639" max="4640" width="12.6640625" style="62" customWidth="1"/>
    <col min="4641" max="4641" width="10.33203125" style="62" customWidth="1"/>
    <col min="4642" max="4642" width="10.88671875" style="62" bestFit="1" customWidth="1"/>
    <col min="4643" max="4656" width="9.109375" style="62"/>
    <col min="4657" max="4662" width="10.6640625" style="62" customWidth="1"/>
    <col min="4663" max="4663" width="10.5546875" style="62" customWidth="1"/>
    <col min="4664" max="4664" width="10.88671875" style="62" customWidth="1"/>
    <col min="4665" max="4667" width="10.6640625" style="62" customWidth="1"/>
    <col min="4668" max="4668" width="9.109375" style="62"/>
    <col min="4669" max="4669" width="10.33203125" style="62" customWidth="1"/>
    <col min="4670" max="4670" width="10.88671875" style="62" bestFit="1" customWidth="1"/>
    <col min="4671" max="4870" width="9.109375" style="62"/>
    <col min="4871" max="4871" width="5.6640625" style="62" customWidth="1"/>
    <col min="4872" max="4872" width="32.109375" style="62" customWidth="1"/>
    <col min="4873" max="4873" width="27.88671875" style="62" customWidth="1"/>
    <col min="4874" max="4887" width="7.6640625" style="62" customWidth="1"/>
    <col min="4888" max="4889" width="15.33203125" style="62" customWidth="1"/>
    <col min="4890" max="4890" width="10.33203125" style="62" customWidth="1"/>
    <col min="4891" max="4891" width="13.109375" style="62" customWidth="1"/>
    <col min="4892" max="4892" width="12.88671875" style="62" customWidth="1"/>
    <col min="4893" max="4893" width="9.33203125" style="62" bestFit="1" customWidth="1"/>
    <col min="4894" max="4894" width="9.33203125" style="62" customWidth="1"/>
    <col min="4895" max="4896" width="12.6640625" style="62" customWidth="1"/>
    <col min="4897" max="4897" width="10.33203125" style="62" customWidth="1"/>
    <col min="4898" max="4898" width="10.88671875" style="62" bestFit="1" customWidth="1"/>
    <col min="4899" max="4912" width="9.109375" style="62"/>
    <col min="4913" max="4918" width="10.6640625" style="62" customWidth="1"/>
    <col min="4919" max="4919" width="10.5546875" style="62" customWidth="1"/>
    <col min="4920" max="4920" width="10.88671875" style="62" customWidth="1"/>
    <col min="4921" max="4923" width="10.6640625" style="62" customWidth="1"/>
    <col min="4924" max="4924" width="9.109375" style="62"/>
    <col min="4925" max="4925" width="10.33203125" style="62" customWidth="1"/>
    <col min="4926" max="4926" width="10.88671875" style="62" bestFit="1" customWidth="1"/>
    <col min="4927" max="5126" width="9.109375" style="62"/>
    <col min="5127" max="5127" width="5.6640625" style="62" customWidth="1"/>
    <col min="5128" max="5128" width="32.109375" style="62" customWidth="1"/>
    <col min="5129" max="5129" width="27.88671875" style="62" customWidth="1"/>
    <col min="5130" max="5143" width="7.6640625" style="62" customWidth="1"/>
    <col min="5144" max="5145" width="15.33203125" style="62" customWidth="1"/>
    <col min="5146" max="5146" width="10.33203125" style="62" customWidth="1"/>
    <col min="5147" max="5147" width="13.109375" style="62" customWidth="1"/>
    <col min="5148" max="5148" width="12.88671875" style="62" customWidth="1"/>
    <col min="5149" max="5149" width="9.33203125" style="62" bestFit="1" customWidth="1"/>
    <col min="5150" max="5150" width="9.33203125" style="62" customWidth="1"/>
    <col min="5151" max="5152" width="12.6640625" style="62" customWidth="1"/>
    <col min="5153" max="5153" width="10.33203125" style="62" customWidth="1"/>
    <col min="5154" max="5154" width="10.88671875" style="62" bestFit="1" customWidth="1"/>
    <col min="5155" max="5168" width="9.109375" style="62"/>
    <col min="5169" max="5174" width="10.6640625" style="62" customWidth="1"/>
    <col min="5175" max="5175" width="10.5546875" style="62" customWidth="1"/>
    <col min="5176" max="5176" width="10.88671875" style="62" customWidth="1"/>
    <col min="5177" max="5179" width="10.6640625" style="62" customWidth="1"/>
    <col min="5180" max="5180" width="9.109375" style="62"/>
    <col min="5181" max="5181" width="10.33203125" style="62" customWidth="1"/>
    <col min="5182" max="5182" width="10.88671875" style="62" bestFit="1" customWidth="1"/>
    <col min="5183" max="5382" width="9.109375" style="62"/>
    <col min="5383" max="5383" width="5.6640625" style="62" customWidth="1"/>
    <col min="5384" max="5384" width="32.109375" style="62" customWidth="1"/>
    <col min="5385" max="5385" width="27.88671875" style="62" customWidth="1"/>
    <col min="5386" max="5399" width="7.6640625" style="62" customWidth="1"/>
    <col min="5400" max="5401" width="15.33203125" style="62" customWidth="1"/>
    <col min="5402" max="5402" width="10.33203125" style="62" customWidth="1"/>
    <col min="5403" max="5403" width="13.109375" style="62" customWidth="1"/>
    <col min="5404" max="5404" width="12.88671875" style="62" customWidth="1"/>
    <col min="5405" max="5405" width="9.33203125" style="62" bestFit="1" customWidth="1"/>
    <col min="5406" max="5406" width="9.33203125" style="62" customWidth="1"/>
    <col min="5407" max="5408" width="12.6640625" style="62" customWidth="1"/>
    <col min="5409" max="5409" width="10.33203125" style="62" customWidth="1"/>
    <col min="5410" max="5410" width="10.88671875" style="62" bestFit="1" customWidth="1"/>
    <col min="5411" max="5424" width="9.109375" style="62"/>
    <col min="5425" max="5430" width="10.6640625" style="62" customWidth="1"/>
    <col min="5431" max="5431" width="10.5546875" style="62" customWidth="1"/>
    <col min="5432" max="5432" width="10.88671875" style="62" customWidth="1"/>
    <col min="5433" max="5435" width="10.6640625" style="62" customWidth="1"/>
    <col min="5436" max="5436" width="9.109375" style="62"/>
    <col min="5437" max="5437" width="10.33203125" style="62" customWidth="1"/>
    <col min="5438" max="5438" width="10.88671875" style="62" bestFit="1" customWidth="1"/>
    <col min="5439" max="5638" width="9.109375" style="62"/>
    <col min="5639" max="5639" width="5.6640625" style="62" customWidth="1"/>
    <col min="5640" max="5640" width="32.109375" style="62" customWidth="1"/>
    <col min="5641" max="5641" width="27.88671875" style="62" customWidth="1"/>
    <col min="5642" max="5655" width="7.6640625" style="62" customWidth="1"/>
    <col min="5656" max="5657" width="15.33203125" style="62" customWidth="1"/>
    <col min="5658" max="5658" width="10.33203125" style="62" customWidth="1"/>
    <col min="5659" max="5659" width="13.109375" style="62" customWidth="1"/>
    <col min="5660" max="5660" width="12.88671875" style="62" customWidth="1"/>
    <col min="5661" max="5661" width="9.33203125" style="62" bestFit="1" customWidth="1"/>
    <col min="5662" max="5662" width="9.33203125" style="62" customWidth="1"/>
    <col min="5663" max="5664" width="12.6640625" style="62" customWidth="1"/>
    <col min="5665" max="5665" width="10.33203125" style="62" customWidth="1"/>
    <col min="5666" max="5666" width="10.88671875" style="62" bestFit="1" customWidth="1"/>
    <col min="5667" max="5680" width="9.109375" style="62"/>
    <col min="5681" max="5686" width="10.6640625" style="62" customWidth="1"/>
    <col min="5687" max="5687" width="10.5546875" style="62" customWidth="1"/>
    <col min="5688" max="5688" width="10.88671875" style="62" customWidth="1"/>
    <col min="5689" max="5691" width="10.6640625" style="62" customWidth="1"/>
    <col min="5692" max="5692" width="9.109375" style="62"/>
    <col min="5693" max="5693" width="10.33203125" style="62" customWidth="1"/>
    <col min="5694" max="5694" width="10.88671875" style="62" bestFit="1" customWidth="1"/>
    <col min="5695" max="5894" width="9.109375" style="62"/>
    <col min="5895" max="5895" width="5.6640625" style="62" customWidth="1"/>
    <col min="5896" max="5896" width="32.109375" style="62" customWidth="1"/>
    <col min="5897" max="5897" width="27.88671875" style="62" customWidth="1"/>
    <col min="5898" max="5911" width="7.6640625" style="62" customWidth="1"/>
    <col min="5912" max="5913" width="15.33203125" style="62" customWidth="1"/>
    <col min="5914" max="5914" width="10.33203125" style="62" customWidth="1"/>
    <col min="5915" max="5915" width="13.109375" style="62" customWidth="1"/>
    <col min="5916" max="5916" width="12.88671875" style="62" customWidth="1"/>
    <col min="5917" max="5917" width="9.33203125" style="62" bestFit="1" customWidth="1"/>
    <col min="5918" max="5918" width="9.33203125" style="62" customWidth="1"/>
    <col min="5919" max="5920" width="12.6640625" style="62" customWidth="1"/>
    <col min="5921" max="5921" width="10.33203125" style="62" customWidth="1"/>
    <col min="5922" max="5922" width="10.88671875" style="62" bestFit="1" customWidth="1"/>
    <col min="5923" max="5936" width="9.109375" style="62"/>
    <col min="5937" max="5942" width="10.6640625" style="62" customWidth="1"/>
    <col min="5943" max="5943" width="10.5546875" style="62" customWidth="1"/>
    <col min="5944" max="5944" width="10.88671875" style="62" customWidth="1"/>
    <col min="5945" max="5947" width="10.6640625" style="62" customWidth="1"/>
    <col min="5948" max="5948" width="9.109375" style="62"/>
    <col min="5949" max="5949" width="10.33203125" style="62" customWidth="1"/>
    <col min="5950" max="5950" width="10.88671875" style="62" bestFit="1" customWidth="1"/>
    <col min="5951" max="6150" width="9.109375" style="62"/>
    <col min="6151" max="6151" width="5.6640625" style="62" customWidth="1"/>
    <col min="6152" max="6152" width="32.109375" style="62" customWidth="1"/>
    <col min="6153" max="6153" width="27.88671875" style="62" customWidth="1"/>
    <col min="6154" max="6167" width="7.6640625" style="62" customWidth="1"/>
    <col min="6168" max="6169" width="15.33203125" style="62" customWidth="1"/>
    <col min="6170" max="6170" width="10.33203125" style="62" customWidth="1"/>
    <col min="6171" max="6171" width="13.109375" style="62" customWidth="1"/>
    <col min="6172" max="6172" width="12.88671875" style="62" customWidth="1"/>
    <col min="6173" max="6173" width="9.33203125" style="62" bestFit="1" customWidth="1"/>
    <col min="6174" max="6174" width="9.33203125" style="62" customWidth="1"/>
    <col min="6175" max="6176" width="12.6640625" style="62" customWidth="1"/>
    <col min="6177" max="6177" width="10.33203125" style="62" customWidth="1"/>
    <col min="6178" max="6178" width="10.88671875" style="62" bestFit="1" customWidth="1"/>
    <col min="6179" max="6192" width="9.109375" style="62"/>
    <col min="6193" max="6198" width="10.6640625" style="62" customWidth="1"/>
    <col min="6199" max="6199" width="10.5546875" style="62" customWidth="1"/>
    <col min="6200" max="6200" width="10.88671875" style="62" customWidth="1"/>
    <col min="6201" max="6203" width="10.6640625" style="62" customWidth="1"/>
    <col min="6204" max="6204" width="9.109375" style="62"/>
    <col min="6205" max="6205" width="10.33203125" style="62" customWidth="1"/>
    <col min="6206" max="6206" width="10.88671875" style="62" bestFit="1" customWidth="1"/>
    <col min="6207" max="6406" width="9.109375" style="62"/>
    <col min="6407" max="6407" width="5.6640625" style="62" customWidth="1"/>
    <col min="6408" max="6408" width="32.109375" style="62" customWidth="1"/>
    <col min="6409" max="6409" width="27.88671875" style="62" customWidth="1"/>
    <col min="6410" max="6423" width="7.6640625" style="62" customWidth="1"/>
    <col min="6424" max="6425" width="15.33203125" style="62" customWidth="1"/>
    <col min="6426" max="6426" width="10.33203125" style="62" customWidth="1"/>
    <col min="6427" max="6427" width="13.109375" style="62" customWidth="1"/>
    <col min="6428" max="6428" width="12.88671875" style="62" customWidth="1"/>
    <col min="6429" max="6429" width="9.33203125" style="62" bestFit="1" customWidth="1"/>
    <col min="6430" max="6430" width="9.33203125" style="62" customWidth="1"/>
    <col min="6431" max="6432" width="12.6640625" style="62" customWidth="1"/>
    <col min="6433" max="6433" width="10.33203125" style="62" customWidth="1"/>
    <col min="6434" max="6434" width="10.88671875" style="62" bestFit="1" customWidth="1"/>
    <col min="6435" max="6448" width="9.109375" style="62"/>
    <col min="6449" max="6454" width="10.6640625" style="62" customWidth="1"/>
    <col min="6455" max="6455" width="10.5546875" style="62" customWidth="1"/>
    <col min="6456" max="6456" width="10.88671875" style="62" customWidth="1"/>
    <col min="6457" max="6459" width="10.6640625" style="62" customWidth="1"/>
    <col min="6460" max="6460" width="9.109375" style="62"/>
    <col min="6461" max="6461" width="10.33203125" style="62" customWidth="1"/>
    <col min="6462" max="6462" width="10.88671875" style="62" bestFit="1" customWidth="1"/>
    <col min="6463" max="6662" width="9.109375" style="62"/>
    <col min="6663" max="6663" width="5.6640625" style="62" customWidth="1"/>
    <col min="6664" max="6664" width="32.109375" style="62" customWidth="1"/>
    <col min="6665" max="6665" width="27.88671875" style="62" customWidth="1"/>
    <col min="6666" max="6679" width="7.6640625" style="62" customWidth="1"/>
    <col min="6680" max="6681" width="15.33203125" style="62" customWidth="1"/>
    <col min="6682" max="6682" width="10.33203125" style="62" customWidth="1"/>
    <col min="6683" max="6683" width="13.109375" style="62" customWidth="1"/>
    <col min="6684" max="6684" width="12.88671875" style="62" customWidth="1"/>
    <col min="6685" max="6685" width="9.33203125" style="62" bestFit="1" customWidth="1"/>
    <col min="6686" max="6686" width="9.33203125" style="62" customWidth="1"/>
    <col min="6687" max="6688" width="12.6640625" style="62" customWidth="1"/>
    <col min="6689" max="6689" width="10.33203125" style="62" customWidth="1"/>
    <col min="6690" max="6690" width="10.88671875" style="62" bestFit="1" customWidth="1"/>
    <col min="6691" max="6704" width="9.109375" style="62"/>
    <col min="6705" max="6710" width="10.6640625" style="62" customWidth="1"/>
    <col min="6711" max="6711" width="10.5546875" style="62" customWidth="1"/>
    <col min="6712" max="6712" width="10.88671875" style="62" customWidth="1"/>
    <col min="6713" max="6715" width="10.6640625" style="62" customWidth="1"/>
    <col min="6716" max="6716" width="9.109375" style="62"/>
    <col min="6717" max="6717" width="10.33203125" style="62" customWidth="1"/>
    <col min="6718" max="6718" width="10.88671875" style="62" bestFit="1" customWidth="1"/>
    <col min="6719" max="6918" width="9.109375" style="62"/>
    <col min="6919" max="6919" width="5.6640625" style="62" customWidth="1"/>
    <col min="6920" max="6920" width="32.109375" style="62" customWidth="1"/>
    <col min="6921" max="6921" width="27.88671875" style="62" customWidth="1"/>
    <col min="6922" max="6935" width="7.6640625" style="62" customWidth="1"/>
    <col min="6936" max="6937" width="15.33203125" style="62" customWidth="1"/>
    <col min="6938" max="6938" width="10.33203125" style="62" customWidth="1"/>
    <col min="6939" max="6939" width="13.109375" style="62" customWidth="1"/>
    <col min="6940" max="6940" width="12.88671875" style="62" customWidth="1"/>
    <col min="6941" max="6941" width="9.33203125" style="62" bestFit="1" customWidth="1"/>
    <col min="6942" max="6942" width="9.33203125" style="62" customWidth="1"/>
    <col min="6943" max="6944" width="12.6640625" style="62" customWidth="1"/>
    <col min="6945" max="6945" width="10.33203125" style="62" customWidth="1"/>
    <col min="6946" max="6946" width="10.88671875" style="62" bestFit="1" customWidth="1"/>
    <col min="6947" max="6960" width="9.109375" style="62"/>
    <col min="6961" max="6966" width="10.6640625" style="62" customWidth="1"/>
    <col min="6967" max="6967" width="10.5546875" style="62" customWidth="1"/>
    <col min="6968" max="6968" width="10.88671875" style="62" customWidth="1"/>
    <col min="6969" max="6971" width="10.6640625" style="62" customWidth="1"/>
    <col min="6972" max="6972" width="9.109375" style="62"/>
    <col min="6973" max="6973" width="10.33203125" style="62" customWidth="1"/>
    <col min="6974" max="6974" width="10.88671875" style="62" bestFit="1" customWidth="1"/>
    <col min="6975" max="7174" width="9.109375" style="62"/>
    <col min="7175" max="7175" width="5.6640625" style="62" customWidth="1"/>
    <col min="7176" max="7176" width="32.109375" style="62" customWidth="1"/>
    <col min="7177" max="7177" width="27.88671875" style="62" customWidth="1"/>
    <col min="7178" max="7191" width="7.6640625" style="62" customWidth="1"/>
    <col min="7192" max="7193" width="15.33203125" style="62" customWidth="1"/>
    <col min="7194" max="7194" width="10.33203125" style="62" customWidth="1"/>
    <col min="7195" max="7195" width="13.109375" style="62" customWidth="1"/>
    <col min="7196" max="7196" width="12.88671875" style="62" customWidth="1"/>
    <col min="7197" max="7197" width="9.33203125" style="62" bestFit="1" customWidth="1"/>
    <col min="7198" max="7198" width="9.33203125" style="62" customWidth="1"/>
    <col min="7199" max="7200" width="12.6640625" style="62" customWidth="1"/>
    <col min="7201" max="7201" width="10.33203125" style="62" customWidth="1"/>
    <col min="7202" max="7202" width="10.88671875" style="62" bestFit="1" customWidth="1"/>
    <col min="7203" max="7216" width="9.109375" style="62"/>
    <col min="7217" max="7222" width="10.6640625" style="62" customWidth="1"/>
    <col min="7223" max="7223" width="10.5546875" style="62" customWidth="1"/>
    <col min="7224" max="7224" width="10.88671875" style="62" customWidth="1"/>
    <col min="7225" max="7227" width="10.6640625" style="62" customWidth="1"/>
    <col min="7228" max="7228" width="9.109375" style="62"/>
    <col min="7229" max="7229" width="10.33203125" style="62" customWidth="1"/>
    <col min="7230" max="7230" width="10.88671875" style="62" bestFit="1" customWidth="1"/>
    <col min="7231" max="7430" width="9.109375" style="62"/>
    <col min="7431" max="7431" width="5.6640625" style="62" customWidth="1"/>
    <col min="7432" max="7432" width="32.109375" style="62" customWidth="1"/>
    <col min="7433" max="7433" width="27.88671875" style="62" customWidth="1"/>
    <col min="7434" max="7447" width="7.6640625" style="62" customWidth="1"/>
    <col min="7448" max="7449" width="15.33203125" style="62" customWidth="1"/>
    <col min="7450" max="7450" width="10.33203125" style="62" customWidth="1"/>
    <col min="7451" max="7451" width="13.109375" style="62" customWidth="1"/>
    <col min="7452" max="7452" width="12.88671875" style="62" customWidth="1"/>
    <col min="7453" max="7453" width="9.33203125" style="62" bestFit="1" customWidth="1"/>
    <col min="7454" max="7454" width="9.33203125" style="62" customWidth="1"/>
    <col min="7455" max="7456" width="12.6640625" style="62" customWidth="1"/>
    <col min="7457" max="7457" width="10.33203125" style="62" customWidth="1"/>
    <col min="7458" max="7458" width="10.88671875" style="62" bestFit="1" customWidth="1"/>
    <col min="7459" max="7472" width="9.109375" style="62"/>
    <col min="7473" max="7478" width="10.6640625" style="62" customWidth="1"/>
    <col min="7479" max="7479" width="10.5546875" style="62" customWidth="1"/>
    <col min="7480" max="7480" width="10.88671875" style="62" customWidth="1"/>
    <col min="7481" max="7483" width="10.6640625" style="62" customWidth="1"/>
    <col min="7484" max="7484" width="9.109375" style="62"/>
    <col min="7485" max="7485" width="10.33203125" style="62" customWidth="1"/>
    <col min="7486" max="7486" width="10.88671875" style="62" bestFit="1" customWidth="1"/>
    <col min="7487" max="7686" width="9.109375" style="62"/>
    <col min="7687" max="7687" width="5.6640625" style="62" customWidth="1"/>
    <col min="7688" max="7688" width="32.109375" style="62" customWidth="1"/>
    <col min="7689" max="7689" width="27.88671875" style="62" customWidth="1"/>
    <col min="7690" max="7703" width="7.6640625" style="62" customWidth="1"/>
    <col min="7704" max="7705" width="15.33203125" style="62" customWidth="1"/>
    <col min="7706" max="7706" width="10.33203125" style="62" customWidth="1"/>
    <col min="7707" max="7707" width="13.109375" style="62" customWidth="1"/>
    <col min="7708" max="7708" width="12.88671875" style="62" customWidth="1"/>
    <col min="7709" max="7709" width="9.33203125" style="62" bestFit="1" customWidth="1"/>
    <col min="7710" max="7710" width="9.33203125" style="62" customWidth="1"/>
    <col min="7711" max="7712" width="12.6640625" style="62" customWidth="1"/>
    <col min="7713" max="7713" width="10.33203125" style="62" customWidth="1"/>
    <col min="7714" max="7714" width="10.88671875" style="62" bestFit="1" customWidth="1"/>
    <col min="7715" max="7728" width="9.109375" style="62"/>
    <col min="7729" max="7734" width="10.6640625" style="62" customWidth="1"/>
    <col min="7735" max="7735" width="10.5546875" style="62" customWidth="1"/>
    <col min="7736" max="7736" width="10.88671875" style="62" customWidth="1"/>
    <col min="7737" max="7739" width="10.6640625" style="62" customWidth="1"/>
    <col min="7740" max="7740" width="9.109375" style="62"/>
    <col min="7741" max="7741" width="10.33203125" style="62" customWidth="1"/>
    <col min="7742" max="7742" width="10.88671875" style="62" bestFit="1" customWidth="1"/>
    <col min="7743" max="7942" width="9.109375" style="62"/>
    <col min="7943" max="7943" width="5.6640625" style="62" customWidth="1"/>
    <col min="7944" max="7944" width="32.109375" style="62" customWidth="1"/>
    <col min="7945" max="7945" width="27.88671875" style="62" customWidth="1"/>
    <col min="7946" max="7959" width="7.6640625" style="62" customWidth="1"/>
    <col min="7960" max="7961" width="15.33203125" style="62" customWidth="1"/>
    <col min="7962" max="7962" width="10.33203125" style="62" customWidth="1"/>
    <col min="7963" max="7963" width="13.109375" style="62" customWidth="1"/>
    <col min="7964" max="7964" width="12.88671875" style="62" customWidth="1"/>
    <col min="7965" max="7965" width="9.33203125" style="62" bestFit="1" customWidth="1"/>
    <col min="7966" max="7966" width="9.33203125" style="62" customWidth="1"/>
    <col min="7967" max="7968" width="12.6640625" style="62" customWidth="1"/>
    <col min="7969" max="7969" width="10.33203125" style="62" customWidth="1"/>
    <col min="7970" max="7970" width="10.88671875" style="62" bestFit="1" customWidth="1"/>
    <col min="7971" max="7984" width="9.109375" style="62"/>
    <col min="7985" max="7990" width="10.6640625" style="62" customWidth="1"/>
    <col min="7991" max="7991" width="10.5546875" style="62" customWidth="1"/>
    <col min="7992" max="7992" width="10.88671875" style="62" customWidth="1"/>
    <col min="7993" max="7995" width="10.6640625" style="62" customWidth="1"/>
    <col min="7996" max="7996" width="9.109375" style="62"/>
    <col min="7997" max="7997" width="10.33203125" style="62" customWidth="1"/>
    <col min="7998" max="7998" width="10.88671875" style="62" bestFit="1" customWidth="1"/>
    <col min="7999" max="8198" width="9.109375" style="62"/>
    <col min="8199" max="8199" width="5.6640625" style="62" customWidth="1"/>
    <col min="8200" max="8200" width="32.109375" style="62" customWidth="1"/>
    <col min="8201" max="8201" width="27.88671875" style="62" customWidth="1"/>
    <col min="8202" max="8215" width="7.6640625" style="62" customWidth="1"/>
    <col min="8216" max="8217" width="15.33203125" style="62" customWidth="1"/>
    <col min="8218" max="8218" width="10.33203125" style="62" customWidth="1"/>
    <col min="8219" max="8219" width="13.109375" style="62" customWidth="1"/>
    <col min="8220" max="8220" width="12.88671875" style="62" customWidth="1"/>
    <col min="8221" max="8221" width="9.33203125" style="62" bestFit="1" customWidth="1"/>
    <col min="8222" max="8222" width="9.33203125" style="62" customWidth="1"/>
    <col min="8223" max="8224" width="12.6640625" style="62" customWidth="1"/>
    <col min="8225" max="8225" width="10.33203125" style="62" customWidth="1"/>
    <col min="8226" max="8226" width="10.88671875" style="62" bestFit="1" customWidth="1"/>
    <col min="8227" max="8240" width="9.109375" style="62"/>
    <col min="8241" max="8246" width="10.6640625" style="62" customWidth="1"/>
    <col min="8247" max="8247" width="10.5546875" style="62" customWidth="1"/>
    <col min="8248" max="8248" width="10.88671875" style="62" customWidth="1"/>
    <col min="8249" max="8251" width="10.6640625" style="62" customWidth="1"/>
    <col min="8252" max="8252" width="9.109375" style="62"/>
    <col min="8253" max="8253" width="10.33203125" style="62" customWidth="1"/>
    <col min="8254" max="8254" width="10.88671875" style="62" bestFit="1" customWidth="1"/>
    <col min="8255" max="8454" width="9.109375" style="62"/>
    <col min="8455" max="8455" width="5.6640625" style="62" customWidth="1"/>
    <col min="8456" max="8456" width="32.109375" style="62" customWidth="1"/>
    <col min="8457" max="8457" width="27.88671875" style="62" customWidth="1"/>
    <col min="8458" max="8471" width="7.6640625" style="62" customWidth="1"/>
    <col min="8472" max="8473" width="15.33203125" style="62" customWidth="1"/>
    <col min="8474" max="8474" width="10.33203125" style="62" customWidth="1"/>
    <col min="8475" max="8475" width="13.109375" style="62" customWidth="1"/>
    <col min="8476" max="8476" width="12.88671875" style="62" customWidth="1"/>
    <col min="8477" max="8477" width="9.33203125" style="62" bestFit="1" customWidth="1"/>
    <col min="8478" max="8478" width="9.33203125" style="62" customWidth="1"/>
    <col min="8479" max="8480" width="12.6640625" style="62" customWidth="1"/>
    <col min="8481" max="8481" width="10.33203125" style="62" customWidth="1"/>
    <col min="8482" max="8482" width="10.88671875" style="62" bestFit="1" customWidth="1"/>
    <col min="8483" max="8496" width="9.109375" style="62"/>
    <col min="8497" max="8502" width="10.6640625" style="62" customWidth="1"/>
    <col min="8503" max="8503" width="10.5546875" style="62" customWidth="1"/>
    <col min="8504" max="8504" width="10.88671875" style="62" customWidth="1"/>
    <col min="8505" max="8507" width="10.6640625" style="62" customWidth="1"/>
    <col min="8508" max="8508" width="9.109375" style="62"/>
    <col min="8509" max="8509" width="10.33203125" style="62" customWidth="1"/>
    <col min="8510" max="8510" width="10.88671875" style="62" bestFit="1" customWidth="1"/>
    <col min="8511" max="8710" width="9.109375" style="62"/>
    <col min="8711" max="8711" width="5.6640625" style="62" customWidth="1"/>
    <col min="8712" max="8712" width="32.109375" style="62" customWidth="1"/>
    <col min="8713" max="8713" width="27.88671875" style="62" customWidth="1"/>
    <col min="8714" max="8727" width="7.6640625" style="62" customWidth="1"/>
    <col min="8728" max="8729" width="15.33203125" style="62" customWidth="1"/>
    <col min="8730" max="8730" width="10.33203125" style="62" customWidth="1"/>
    <col min="8731" max="8731" width="13.109375" style="62" customWidth="1"/>
    <col min="8732" max="8732" width="12.88671875" style="62" customWidth="1"/>
    <col min="8733" max="8733" width="9.33203125" style="62" bestFit="1" customWidth="1"/>
    <col min="8734" max="8734" width="9.33203125" style="62" customWidth="1"/>
    <col min="8735" max="8736" width="12.6640625" style="62" customWidth="1"/>
    <col min="8737" max="8737" width="10.33203125" style="62" customWidth="1"/>
    <col min="8738" max="8738" width="10.88671875" style="62" bestFit="1" customWidth="1"/>
    <col min="8739" max="8752" width="9.109375" style="62"/>
    <col min="8753" max="8758" width="10.6640625" style="62" customWidth="1"/>
    <col min="8759" max="8759" width="10.5546875" style="62" customWidth="1"/>
    <col min="8760" max="8760" width="10.88671875" style="62" customWidth="1"/>
    <col min="8761" max="8763" width="10.6640625" style="62" customWidth="1"/>
    <col min="8764" max="8764" width="9.109375" style="62"/>
    <col min="8765" max="8765" width="10.33203125" style="62" customWidth="1"/>
    <col min="8766" max="8766" width="10.88671875" style="62" bestFit="1" customWidth="1"/>
    <col min="8767" max="8966" width="9.109375" style="62"/>
    <col min="8967" max="8967" width="5.6640625" style="62" customWidth="1"/>
    <col min="8968" max="8968" width="32.109375" style="62" customWidth="1"/>
    <col min="8969" max="8969" width="27.88671875" style="62" customWidth="1"/>
    <col min="8970" max="8983" width="7.6640625" style="62" customWidth="1"/>
    <col min="8984" max="8985" width="15.33203125" style="62" customWidth="1"/>
    <col min="8986" max="8986" width="10.33203125" style="62" customWidth="1"/>
    <col min="8987" max="8987" width="13.109375" style="62" customWidth="1"/>
    <col min="8988" max="8988" width="12.88671875" style="62" customWidth="1"/>
    <col min="8989" max="8989" width="9.33203125" style="62" bestFit="1" customWidth="1"/>
    <col min="8990" max="8990" width="9.33203125" style="62" customWidth="1"/>
    <col min="8991" max="8992" width="12.6640625" style="62" customWidth="1"/>
    <col min="8993" max="8993" width="10.33203125" style="62" customWidth="1"/>
    <col min="8994" max="8994" width="10.88671875" style="62" bestFit="1" customWidth="1"/>
    <col min="8995" max="9008" width="9.109375" style="62"/>
    <col min="9009" max="9014" width="10.6640625" style="62" customWidth="1"/>
    <col min="9015" max="9015" width="10.5546875" style="62" customWidth="1"/>
    <col min="9016" max="9016" width="10.88671875" style="62" customWidth="1"/>
    <col min="9017" max="9019" width="10.6640625" style="62" customWidth="1"/>
    <col min="9020" max="9020" width="9.109375" style="62"/>
    <col min="9021" max="9021" width="10.33203125" style="62" customWidth="1"/>
    <col min="9022" max="9022" width="10.88671875" style="62" bestFit="1" customWidth="1"/>
    <col min="9023" max="9222" width="9.109375" style="62"/>
    <col min="9223" max="9223" width="5.6640625" style="62" customWidth="1"/>
    <col min="9224" max="9224" width="32.109375" style="62" customWidth="1"/>
    <col min="9225" max="9225" width="27.88671875" style="62" customWidth="1"/>
    <col min="9226" max="9239" width="7.6640625" style="62" customWidth="1"/>
    <col min="9240" max="9241" width="15.33203125" style="62" customWidth="1"/>
    <col min="9242" max="9242" width="10.33203125" style="62" customWidth="1"/>
    <col min="9243" max="9243" width="13.109375" style="62" customWidth="1"/>
    <col min="9244" max="9244" width="12.88671875" style="62" customWidth="1"/>
    <col min="9245" max="9245" width="9.33203125" style="62" bestFit="1" customWidth="1"/>
    <col min="9246" max="9246" width="9.33203125" style="62" customWidth="1"/>
    <col min="9247" max="9248" width="12.6640625" style="62" customWidth="1"/>
    <col min="9249" max="9249" width="10.33203125" style="62" customWidth="1"/>
    <col min="9250" max="9250" width="10.88671875" style="62" bestFit="1" customWidth="1"/>
    <col min="9251" max="9264" width="9.109375" style="62"/>
    <col min="9265" max="9270" width="10.6640625" style="62" customWidth="1"/>
    <col min="9271" max="9271" width="10.5546875" style="62" customWidth="1"/>
    <col min="9272" max="9272" width="10.88671875" style="62" customWidth="1"/>
    <col min="9273" max="9275" width="10.6640625" style="62" customWidth="1"/>
    <col min="9276" max="9276" width="9.109375" style="62"/>
    <col min="9277" max="9277" width="10.33203125" style="62" customWidth="1"/>
    <col min="9278" max="9278" width="10.88671875" style="62" bestFit="1" customWidth="1"/>
    <col min="9279" max="9478" width="9.109375" style="62"/>
    <col min="9479" max="9479" width="5.6640625" style="62" customWidth="1"/>
    <col min="9480" max="9480" width="32.109375" style="62" customWidth="1"/>
    <col min="9481" max="9481" width="27.88671875" style="62" customWidth="1"/>
    <col min="9482" max="9495" width="7.6640625" style="62" customWidth="1"/>
    <col min="9496" max="9497" width="15.33203125" style="62" customWidth="1"/>
    <col min="9498" max="9498" width="10.33203125" style="62" customWidth="1"/>
    <col min="9499" max="9499" width="13.109375" style="62" customWidth="1"/>
    <col min="9500" max="9500" width="12.88671875" style="62" customWidth="1"/>
    <col min="9501" max="9501" width="9.33203125" style="62" bestFit="1" customWidth="1"/>
    <col min="9502" max="9502" width="9.33203125" style="62" customWidth="1"/>
    <col min="9503" max="9504" width="12.6640625" style="62" customWidth="1"/>
    <col min="9505" max="9505" width="10.33203125" style="62" customWidth="1"/>
    <col min="9506" max="9506" width="10.88671875" style="62" bestFit="1" customWidth="1"/>
    <col min="9507" max="9520" width="9.109375" style="62"/>
    <col min="9521" max="9526" width="10.6640625" style="62" customWidth="1"/>
    <col min="9527" max="9527" width="10.5546875" style="62" customWidth="1"/>
    <col min="9528" max="9528" width="10.88671875" style="62" customWidth="1"/>
    <col min="9529" max="9531" width="10.6640625" style="62" customWidth="1"/>
    <col min="9532" max="9532" width="9.109375" style="62"/>
    <col min="9533" max="9533" width="10.33203125" style="62" customWidth="1"/>
    <col min="9534" max="9534" width="10.88671875" style="62" bestFit="1" customWidth="1"/>
    <col min="9535" max="9734" width="9.109375" style="62"/>
    <col min="9735" max="9735" width="5.6640625" style="62" customWidth="1"/>
    <col min="9736" max="9736" width="32.109375" style="62" customWidth="1"/>
    <col min="9737" max="9737" width="27.88671875" style="62" customWidth="1"/>
    <col min="9738" max="9751" width="7.6640625" style="62" customWidth="1"/>
    <col min="9752" max="9753" width="15.33203125" style="62" customWidth="1"/>
    <col min="9754" max="9754" width="10.33203125" style="62" customWidth="1"/>
    <col min="9755" max="9755" width="13.109375" style="62" customWidth="1"/>
    <col min="9756" max="9756" width="12.88671875" style="62" customWidth="1"/>
    <col min="9757" max="9757" width="9.33203125" style="62" bestFit="1" customWidth="1"/>
    <col min="9758" max="9758" width="9.33203125" style="62" customWidth="1"/>
    <col min="9759" max="9760" width="12.6640625" style="62" customWidth="1"/>
    <col min="9761" max="9761" width="10.33203125" style="62" customWidth="1"/>
    <col min="9762" max="9762" width="10.88671875" style="62" bestFit="1" customWidth="1"/>
    <col min="9763" max="9776" width="9.109375" style="62"/>
    <col min="9777" max="9782" width="10.6640625" style="62" customWidth="1"/>
    <col min="9783" max="9783" width="10.5546875" style="62" customWidth="1"/>
    <col min="9784" max="9784" width="10.88671875" style="62" customWidth="1"/>
    <col min="9785" max="9787" width="10.6640625" style="62" customWidth="1"/>
    <col min="9788" max="9788" width="9.109375" style="62"/>
    <col min="9789" max="9789" width="10.33203125" style="62" customWidth="1"/>
    <col min="9790" max="9790" width="10.88671875" style="62" bestFit="1" customWidth="1"/>
    <col min="9791" max="9990" width="9.109375" style="62"/>
    <col min="9991" max="9991" width="5.6640625" style="62" customWidth="1"/>
    <col min="9992" max="9992" width="32.109375" style="62" customWidth="1"/>
    <col min="9993" max="9993" width="27.88671875" style="62" customWidth="1"/>
    <col min="9994" max="10007" width="7.6640625" style="62" customWidth="1"/>
    <col min="10008" max="10009" width="15.33203125" style="62" customWidth="1"/>
    <col min="10010" max="10010" width="10.33203125" style="62" customWidth="1"/>
    <col min="10011" max="10011" width="13.109375" style="62" customWidth="1"/>
    <col min="10012" max="10012" width="12.88671875" style="62" customWidth="1"/>
    <col min="10013" max="10013" width="9.33203125" style="62" bestFit="1" customWidth="1"/>
    <col min="10014" max="10014" width="9.33203125" style="62" customWidth="1"/>
    <col min="10015" max="10016" width="12.6640625" style="62" customWidth="1"/>
    <col min="10017" max="10017" width="10.33203125" style="62" customWidth="1"/>
    <col min="10018" max="10018" width="10.88671875" style="62" bestFit="1" customWidth="1"/>
    <col min="10019" max="10032" width="9.109375" style="62"/>
    <col min="10033" max="10038" width="10.6640625" style="62" customWidth="1"/>
    <col min="10039" max="10039" width="10.5546875" style="62" customWidth="1"/>
    <col min="10040" max="10040" width="10.88671875" style="62" customWidth="1"/>
    <col min="10041" max="10043" width="10.6640625" style="62" customWidth="1"/>
    <col min="10044" max="10044" width="9.109375" style="62"/>
    <col min="10045" max="10045" width="10.33203125" style="62" customWidth="1"/>
    <col min="10046" max="10046" width="10.88671875" style="62" bestFit="1" customWidth="1"/>
    <col min="10047" max="10246" width="9.109375" style="62"/>
    <col min="10247" max="10247" width="5.6640625" style="62" customWidth="1"/>
    <col min="10248" max="10248" width="32.109375" style="62" customWidth="1"/>
    <col min="10249" max="10249" width="27.88671875" style="62" customWidth="1"/>
    <col min="10250" max="10263" width="7.6640625" style="62" customWidth="1"/>
    <col min="10264" max="10265" width="15.33203125" style="62" customWidth="1"/>
    <col min="10266" max="10266" width="10.33203125" style="62" customWidth="1"/>
    <col min="10267" max="10267" width="13.109375" style="62" customWidth="1"/>
    <col min="10268" max="10268" width="12.88671875" style="62" customWidth="1"/>
    <col min="10269" max="10269" width="9.33203125" style="62" bestFit="1" customWidth="1"/>
    <col min="10270" max="10270" width="9.33203125" style="62" customWidth="1"/>
    <col min="10271" max="10272" width="12.6640625" style="62" customWidth="1"/>
    <col min="10273" max="10273" width="10.33203125" style="62" customWidth="1"/>
    <col min="10274" max="10274" width="10.88671875" style="62" bestFit="1" customWidth="1"/>
    <col min="10275" max="10288" width="9.109375" style="62"/>
    <col min="10289" max="10294" width="10.6640625" style="62" customWidth="1"/>
    <col min="10295" max="10295" width="10.5546875" style="62" customWidth="1"/>
    <col min="10296" max="10296" width="10.88671875" style="62" customWidth="1"/>
    <col min="10297" max="10299" width="10.6640625" style="62" customWidth="1"/>
    <col min="10300" max="10300" width="9.109375" style="62"/>
    <col min="10301" max="10301" width="10.33203125" style="62" customWidth="1"/>
    <col min="10302" max="10302" width="10.88671875" style="62" bestFit="1" customWidth="1"/>
    <col min="10303" max="10502" width="9.109375" style="62"/>
    <col min="10503" max="10503" width="5.6640625" style="62" customWidth="1"/>
    <col min="10504" max="10504" width="32.109375" style="62" customWidth="1"/>
    <col min="10505" max="10505" width="27.88671875" style="62" customWidth="1"/>
    <col min="10506" max="10519" width="7.6640625" style="62" customWidth="1"/>
    <col min="10520" max="10521" width="15.33203125" style="62" customWidth="1"/>
    <col min="10522" max="10522" width="10.33203125" style="62" customWidth="1"/>
    <col min="10523" max="10523" width="13.109375" style="62" customWidth="1"/>
    <col min="10524" max="10524" width="12.88671875" style="62" customWidth="1"/>
    <col min="10525" max="10525" width="9.33203125" style="62" bestFit="1" customWidth="1"/>
    <col min="10526" max="10526" width="9.33203125" style="62" customWidth="1"/>
    <col min="10527" max="10528" width="12.6640625" style="62" customWidth="1"/>
    <col min="10529" max="10529" width="10.33203125" style="62" customWidth="1"/>
    <col min="10530" max="10530" width="10.88671875" style="62" bestFit="1" customWidth="1"/>
    <col min="10531" max="10544" width="9.109375" style="62"/>
    <col min="10545" max="10550" width="10.6640625" style="62" customWidth="1"/>
    <col min="10551" max="10551" width="10.5546875" style="62" customWidth="1"/>
    <col min="10552" max="10552" width="10.88671875" style="62" customWidth="1"/>
    <col min="10553" max="10555" width="10.6640625" style="62" customWidth="1"/>
    <col min="10556" max="10556" width="9.109375" style="62"/>
    <col min="10557" max="10557" width="10.33203125" style="62" customWidth="1"/>
    <col min="10558" max="10558" width="10.88671875" style="62" bestFit="1" customWidth="1"/>
    <col min="10559" max="10758" width="9.109375" style="62"/>
    <col min="10759" max="10759" width="5.6640625" style="62" customWidth="1"/>
    <col min="10760" max="10760" width="32.109375" style="62" customWidth="1"/>
    <col min="10761" max="10761" width="27.88671875" style="62" customWidth="1"/>
    <col min="10762" max="10775" width="7.6640625" style="62" customWidth="1"/>
    <col min="10776" max="10777" width="15.33203125" style="62" customWidth="1"/>
    <col min="10778" max="10778" width="10.33203125" style="62" customWidth="1"/>
    <col min="10779" max="10779" width="13.109375" style="62" customWidth="1"/>
    <col min="10780" max="10780" width="12.88671875" style="62" customWidth="1"/>
    <col min="10781" max="10781" width="9.33203125" style="62" bestFit="1" customWidth="1"/>
    <col min="10782" max="10782" width="9.33203125" style="62" customWidth="1"/>
    <col min="10783" max="10784" width="12.6640625" style="62" customWidth="1"/>
    <col min="10785" max="10785" width="10.33203125" style="62" customWidth="1"/>
    <col min="10786" max="10786" width="10.88671875" style="62" bestFit="1" customWidth="1"/>
    <col min="10787" max="10800" width="9.109375" style="62"/>
    <col min="10801" max="10806" width="10.6640625" style="62" customWidth="1"/>
    <col min="10807" max="10807" width="10.5546875" style="62" customWidth="1"/>
    <col min="10808" max="10808" width="10.88671875" style="62" customWidth="1"/>
    <col min="10809" max="10811" width="10.6640625" style="62" customWidth="1"/>
    <col min="10812" max="10812" width="9.109375" style="62"/>
    <col min="10813" max="10813" width="10.33203125" style="62" customWidth="1"/>
    <col min="10814" max="10814" width="10.88671875" style="62" bestFit="1" customWidth="1"/>
    <col min="10815" max="11014" width="9.109375" style="62"/>
    <col min="11015" max="11015" width="5.6640625" style="62" customWidth="1"/>
    <col min="11016" max="11016" width="32.109375" style="62" customWidth="1"/>
    <col min="11017" max="11017" width="27.88671875" style="62" customWidth="1"/>
    <col min="11018" max="11031" width="7.6640625" style="62" customWidth="1"/>
    <col min="11032" max="11033" width="15.33203125" style="62" customWidth="1"/>
    <col min="11034" max="11034" width="10.33203125" style="62" customWidth="1"/>
    <col min="11035" max="11035" width="13.109375" style="62" customWidth="1"/>
    <col min="11036" max="11036" width="12.88671875" style="62" customWidth="1"/>
    <col min="11037" max="11037" width="9.33203125" style="62" bestFit="1" customWidth="1"/>
    <col min="11038" max="11038" width="9.33203125" style="62" customWidth="1"/>
    <col min="11039" max="11040" width="12.6640625" style="62" customWidth="1"/>
    <col min="11041" max="11041" width="10.33203125" style="62" customWidth="1"/>
    <col min="11042" max="11042" width="10.88671875" style="62" bestFit="1" customWidth="1"/>
    <col min="11043" max="11056" width="9.109375" style="62"/>
    <col min="11057" max="11062" width="10.6640625" style="62" customWidth="1"/>
    <col min="11063" max="11063" width="10.5546875" style="62" customWidth="1"/>
    <col min="11064" max="11064" width="10.88671875" style="62" customWidth="1"/>
    <col min="11065" max="11067" width="10.6640625" style="62" customWidth="1"/>
    <col min="11068" max="11068" width="9.109375" style="62"/>
    <col min="11069" max="11069" width="10.33203125" style="62" customWidth="1"/>
    <col min="11070" max="11070" width="10.88671875" style="62" bestFit="1" customWidth="1"/>
    <col min="11071" max="11270" width="9.109375" style="62"/>
    <col min="11271" max="11271" width="5.6640625" style="62" customWidth="1"/>
    <col min="11272" max="11272" width="32.109375" style="62" customWidth="1"/>
    <col min="11273" max="11273" width="27.88671875" style="62" customWidth="1"/>
    <col min="11274" max="11287" width="7.6640625" style="62" customWidth="1"/>
    <col min="11288" max="11289" width="15.33203125" style="62" customWidth="1"/>
    <col min="11290" max="11290" width="10.33203125" style="62" customWidth="1"/>
    <col min="11291" max="11291" width="13.109375" style="62" customWidth="1"/>
    <col min="11292" max="11292" width="12.88671875" style="62" customWidth="1"/>
    <col min="11293" max="11293" width="9.33203125" style="62" bestFit="1" customWidth="1"/>
    <col min="11294" max="11294" width="9.33203125" style="62" customWidth="1"/>
    <col min="11295" max="11296" width="12.6640625" style="62" customWidth="1"/>
    <col min="11297" max="11297" width="10.33203125" style="62" customWidth="1"/>
    <col min="11298" max="11298" width="10.88671875" style="62" bestFit="1" customWidth="1"/>
    <col min="11299" max="11312" width="9.109375" style="62"/>
    <col min="11313" max="11318" width="10.6640625" style="62" customWidth="1"/>
    <col min="11319" max="11319" width="10.5546875" style="62" customWidth="1"/>
    <col min="11320" max="11320" width="10.88671875" style="62" customWidth="1"/>
    <col min="11321" max="11323" width="10.6640625" style="62" customWidth="1"/>
    <col min="11324" max="11324" width="9.109375" style="62"/>
    <col min="11325" max="11325" width="10.33203125" style="62" customWidth="1"/>
    <col min="11326" max="11326" width="10.88671875" style="62" bestFit="1" customWidth="1"/>
    <col min="11327" max="11526" width="9.109375" style="62"/>
    <col min="11527" max="11527" width="5.6640625" style="62" customWidth="1"/>
    <col min="11528" max="11528" width="32.109375" style="62" customWidth="1"/>
    <col min="11529" max="11529" width="27.88671875" style="62" customWidth="1"/>
    <col min="11530" max="11543" width="7.6640625" style="62" customWidth="1"/>
    <col min="11544" max="11545" width="15.33203125" style="62" customWidth="1"/>
    <col min="11546" max="11546" width="10.33203125" style="62" customWidth="1"/>
    <col min="11547" max="11547" width="13.109375" style="62" customWidth="1"/>
    <col min="11548" max="11548" width="12.88671875" style="62" customWidth="1"/>
    <col min="11549" max="11549" width="9.33203125" style="62" bestFit="1" customWidth="1"/>
    <col min="11550" max="11550" width="9.33203125" style="62" customWidth="1"/>
    <col min="11551" max="11552" width="12.6640625" style="62" customWidth="1"/>
    <col min="11553" max="11553" width="10.33203125" style="62" customWidth="1"/>
    <col min="11554" max="11554" width="10.88671875" style="62" bestFit="1" customWidth="1"/>
    <col min="11555" max="11568" width="9.109375" style="62"/>
    <col min="11569" max="11574" width="10.6640625" style="62" customWidth="1"/>
    <col min="11575" max="11575" width="10.5546875" style="62" customWidth="1"/>
    <col min="11576" max="11576" width="10.88671875" style="62" customWidth="1"/>
    <col min="11577" max="11579" width="10.6640625" style="62" customWidth="1"/>
    <col min="11580" max="11580" width="9.109375" style="62"/>
    <col min="11581" max="11581" width="10.33203125" style="62" customWidth="1"/>
    <col min="11582" max="11582" width="10.88671875" style="62" bestFit="1" customWidth="1"/>
    <col min="11583" max="11782" width="9.109375" style="62"/>
    <col min="11783" max="11783" width="5.6640625" style="62" customWidth="1"/>
    <col min="11784" max="11784" width="32.109375" style="62" customWidth="1"/>
    <col min="11785" max="11785" width="27.88671875" style="62" customWidth="1"/>
    <col min="11786" max="11799" width="7.6640625" style="62" customWidth="1"/>
    <col min="11800" max="11801" width="15.33203125" style="62" customWidth="1"/>
    <col min="11802" max="11802" width="10.33203125" style="62" customWidth="1"/>
    <col min="11803" max="11803" width="13.109375" style="62" customWidth="1"/>
    <col min="11804" max="11804" width="12.88671875" style="62" customWidth="1"/>
    <col min="11805" max="11805" width="9.33203125" style="62" bestFit="1" customWidth="1"/>
    <col min="11806" max="11806" width="9.33203125" style="62" customWidth="1"/>
    <col min="11807" max="11808" width="12.6640625" style="62" customWidth="1"/>
    <col min="11809" max="11809" width="10.33203125" style="62" customWidth="1"/>
    <col min="11810" max="11810" width="10.88671875" style="62" bestFit="1" customWidth="1"/>
    <col min="11811" max="11824" width="9.109375" style="62"/>
    <col min="11825" max="11830" width="10.6640625" style="62" customWidth="1"/>
    <col min="11831" max="11831" width="10.5546875" style="62" customWidth="1"/>
    <col min="11832" max="11832" width="10.88671875" style="62" customWidth="1"/>
    <col min="11833" max="11835" width="10.6640625" style="62" customWidth="1"/>
    <col min="11836" max="11836" width="9.109375" style="62"/>
    <col min="11837" max="11837" width="10.33203125" style="62" customWidth="1"/>
    <col min="11838" max="11838" width="10.88671875" style="62" bestFit="1" customWidth="1"/>
    <col min="11839" max="12038" width="9.109375" style="62"/>
    <col min="12039" max="12039" width="5.6640625" style="62" customWidth="1"/>
    <col min="12040" max="12040" width="32.109375" style="62" customWidth="1"/>
    <col min="12041" max="12041" width="27.88671875" style="62" customWidth="1"/>
    <col min="12042" max="12055" width="7.6640625" style="62" customWidth="1"/>
    <col min="12056" max="12057" width="15.33203125" style="62" customWidth="1"/>
    <col min="12058" max="12058" width="10.33203125" style="62" customWidth="1"/>
    <col min="12059" max="12059" width="13.109375" style="62" customWidth="1"/>
    <col min="12060" max="12060" width="12.88671875" style="62" customWidth="1"/>
    <col min="12061" max="12061" width="9.33203125" style="62" bestFit="1" customWidth="1"/>
    <col min="12062" max="12062" width="9.33203125" style="62" customWidth="1"/>
    <col min="12063" max="12064" width="12.6640625" style="62" customWidth="1"/>
    <col min="12065" max="12065" width="10.33203125" style="62" customWidth="1"/>
    <col min="12066" max="12066" width="10.88671875" style="62" bestFit="1" customWidth="1"/>
    <col min="12067" max="12080" width="9.109375" style="62"/>
    <col min="12081" max="12086" width="10.6640625" style="62" customWidth="1"/>
    <col min="12087" max="12087" width="10.5546875" style="62" customWidth="1"/>
    <col min="12088" max="12088" width="10.88671875" style="62" customWidth="1"/>
    <col min="12089" max="12091" width="10.6640625" style="62" customWidth="1"/>
    <col min="12092" max="12092" width="9.109375" style="62"/>
    <col min="12093" max="12093" width="10.33203125" style="62" customWidth="1"/>
    <col min="12094" max="12094" width="10.88671875" style="62" bestFit="1" customWidth="1"/>
    <col min="12095" max="12294" width="9.109375" style="62"/>
    <col min="12295" max="12295" width="5.6640625" style="62" customWidth="1"/>
    <col min="12296" max="12296" width="32.109375" style="62" customWidth="1"/>
    <col min="12297" max="12297" width="27.88671875" style="62" customWidth="1"/>
    <col min="12298" max="12311" width="7.6640625" style="62" customWidth="1"/>
    <col min="12312" max="12313" width="15.33203125" style="62" customWidth="1"/>
    <col min="12314" max="12314" width="10.33203125" style="62" customWidth="1"/>
    <col min="12315" max="12315" width="13.109375" style="62" customWidth="1"/>
    <col min="12316" max="12316" width="12.88671875" style="62" customWidth="1"/>
    <col min="12317" max="12317" width="9.33203125" style="62" bestFit="1" customWidth="1"/>
    <col min="12318" max="12318" width="9.33203125" style="62" customWidth="1"/>
    <col min="12319" max="12320" width="12.6640625" style="62" customWidth="1"/>
    <col min="12321" max="12321" width="10.33203125" style="62" customWidth="1"/>
    <col min="12322" max="12322" width="10.88671875" style="62" bestFit="1" customWidth="1"/>
    <col min="12323" max="12336" width="9.109375" style="62"/>
    <col min="12337" max="12342" width="10.6640625" style="62" customWidth="1"/>
    <col min="12343" max="12343" width="10.5546875" style="62" customWidth="1"/>
    <col min="12344" max="12344" width="10.88671875" style="62" customWidth="1"/>
    <col min="12345" max="12347" width="10.6640625" style="62" customWidth="1"/>
    <col min="12348" max="12348" width="9.109375" style="62"/>
    <col min="12349" max="12349" width="10.33203125" style="62" customWidth="1"/>
    <col min="12350" max="12350" width="10.88671875" style="62" bestFit="1" customWidth="1"/>
    <col min="12351" max="12550" width="9.109375" style="62"/>
    <col min="12551" max="12551" width="5.6640625" style="62" customWidth="1"/>
    <col min="12552" max="12552" width="32.109375" style="62" customWidth="1"/>
    <col min="12553" max="12553" width="27.88671875" style="62" customWidth="1"/>
    <col min="12554" max="12567" width="7.6640625" style="62" customWidth="1"/>
    <col min="12568" max="12569" width="15.33203125" style="62" customWidth="1"/>
    <col min="12570" max="12570" width="10.33203125" style="62" customWidth="1"/>
    <col min="12571" max="12571" width="13.109375" style="62" customWidth="1"/>
    <col min="12572" max="12572" width="12.88671875" style="62" customWidth="1"/>
    <col min="12573" max="12573" width="9.33203125" style="62" bestFit="1" customWidth="1"/>
    <col min="12574" max="12574" width="9.33203125" style="62" customWidth="1"/>
    <col min="12575" max="12576" width="12.6640625" style="62" customWidth="1"/>
    <col min="12577" max="12577" width="10.33203125" style="62" customWidth="1"/>
    <col min="12578" max="12578" width="10.88671875" style="62" bestFit="1" customWidth="1"/>
    <col min="12579" max="12592" width="9.109375" style="62"/>
    <col min="12593" max="12598" width="10.6640625" style="62" customWidth="1"/>
    <col min="12599" max="12599" width="10.5546875" style="62" customWidth="1"/>
    <col min="12600" max="12600" width="10.88671875" style="62" customWidth="1"/>
    <col min="12601" max="12603" width="10.6640625" style="62" customWidth="1"/>
    <col min="12604" max="12604" width="9.109375" style="62"/>
    <col min="12605" max="12605" width="10.33203125" style="62" customWidth="1"/>
    <col min="12606" max="12606" width="10.88671875" style="62" bestFit="1" customWidth="1"/>
    <col min="12607" max="12806" width="9.109375" style="62"/>
    <col min="12807" max="12807" width="5.6640625" style="62" customWidth="1"/>
    <col min="12808" max="12808" width="32.109375" style="62" customWidth="1"/>
    <col min="12809" max="12809" width="27.88671875" style="62" customWidth="1"/>
    <col min="12810" max="12823" width="7.6640625" style="62" customWidth="1"/>
    <col min="12824" max="12825" width="15.33203125" style="62" customWidth="1"/>
    <col min="12826" max="12826" width="10.33203125" style="62" customWidth="1"/>
    <col min="12827" max="12827" width="13.109375" style="62" customWidth="1"/>
    <col min="12828" max="12828" width="12.88671875" style="62" customWidth="1"/>
    <col min="12829" max="12829" width="9.33203125" style="62" bestFit="1" customWidth="1"/>
    <col min="12830" max="12830" width="9.33203125" style="62" customWidth="1"/>
    <col min="12831" max="12832" width="12.6640625" style="62" customWidth="1"/>
    <col min="12833" max="12833" width="10.33203125" style="62" customWidth="1"/>
    <col min="12834" max="12834" width="10.88671875" style="62" bestFit="1" customWidth="1"/>
    <col min="12835" max="12848" width="9.109375" style="62"/>
    <col min="12849" max="12854" width="10.6640625" style="62" customWidth="1"/>
    <col min="12855" max="12855" width="10.5546875" style="62" customWidth="1"/>
    <col min="12856" max="12856" width="10.88671875" style="62" customWidth="1"/>
    <col min="12857" max="12859" width="10.6640625" style="62" customWidth="1"/>
    <col min="12860" max="12860" width="9.109375" style="62"/>
    <col min="12861" max="12861" width="10.33203125" style="62" customWidth="1"/>
    <col min="12862" max="12862" width="10.88671875" style="62" bestFit="1" customWidth="1"/>
    <col min="12863" max="13062" width="9.109375" style="62"/>
    <col min="13063" max="13063" width="5.6640625" style="62" customWidth="1"/>
    <col min="13064" max="13064" width="32.109375" style="62" customWidth="1"/>
    <col min="13065" max="13065" width="27.88671875" style="62" customWidth="1"/>
    <col min="13066" max="13079" width="7.6640625" style="62" customWidth="1"/>
    <col min="13080" max="13081" width="15.33203125" style="62" customWidth="1"/>
    <col min="13082" max="13082" width="10.33203125" style="62" customWidth="1"/>
    <col min="13083" max="13083" width="13.109375" style="62" customWidth="1"/>
    <col min="13084" max="13084" width="12.88671875" style="62" customWidth="1"/>
    <col min="13085" max="13085" width="9.33203125" style="62" bestFit="1" customWidth="1"/>
    <col min="13086" max="13086" width="9.33203125" style="62" customWidth="1"/>
    <col min="13087" max="13088" width="12.6640625" style="62" customWidth="1"/>
    <col min="13089" max="13089" width="10.33203125" style="62" customWidth="1"/>
    <col min="13090" max="13090" width="10.88671875" style="62" bestFit="1" customWidth="1"/>
    <col min="13091" max="13104" width="9.109375" style="62"/>
    <col min="13105" max="13110" width="10.6640625" style="62" customWidth="1"/>
    <col min="13111" max="13111" width="10.5546875" style="62" customWidth="1"/>
    <col min="13112" max="13112" width="10.88671875" style="62" customWidth="1"/>
    <col min="13113" max="13115" width="10.6640625" style="62" customWidth="1"/>
    <col min="13116" max="13116" width="9.109375" style="62"/>
    <col min="13117" max="13117" width="10.33203125" style="62" customWidth="1"/>
    <col min="13118" max="13118" width="10.88671875" style="62" bestFit="1" customWidth="1"/>
    <col min="13119" max="13318" width="9.109375" style="62"/>
    <col min="13319" max="13319" width="5.6640625" style="62" customWidth="1"/>
    <col min="13320" max="13320" width="32.109375" style="62" customWidth="1"/>
    <col min="13321" max="13321" width="27.88671875" style="62" customWidth="1"/>
    <col min="13322" max="13335" width="7.6640625" style="62" customWidth="1"/>
    <col min="13336" max="13337" width="15.33203125" style="62" customWidth="1"/>
    <col min="13338" max="13338" width="10.33203125" style="62" customWidth="1"/>
    <col min="13339" max="13339" width="13.109375" style="62" customWidth="1"/>
    <col min="13340" max="13340" width="12.88671875" style="62" customWidth="1"/>
    <col min="13341" max="13341" width="9.33203125" style="62" bestFit="1" customWidth="1"/>
    <col min="13342" max="13342" width="9.33203125" style="62" customWidth="1"/>
    <col min="13343" max="13344" width="12.6640625" style="62" customWidth="1"/>
    <col min="13345" max="13345" width="10.33203125" style="62" customWidth="1"/>
    <col min="13346" max="13346" width="10.88671875" style="62" bestFit="1" customWidth="1"/>
    <col min="13347" max="13360" width="9.109375" style="62"/>
    <col min="13361" max="13366" width="10.6640625" style="62" customWidth="1"/>
    <col min="13367" max="13367" width="10.5546875" style="62" customWidth="1"/>
    <col min="13368" max="13368" width="10.88671875" style="62" customWidth="1"/>
    <col min="13369" max="13371" width="10.6640625" style="62" customWidth="1"/>
    <col min="13372" max="13372" width="9.109375" style="62"/>
    <col min="13373" max="13373" width="10.33203125" style="62" customWidth="1"/>
    <col min="13374" max="13374" width="10.88671875" style="62" bestFit="1" customWidth="1"/>
    <col min="13375" max="13574" width="9.109375" style="62"/>
    <col min="13575" max="13575" width="5.6640625" style="62" customWidth="1"/>
    <col min="13576" max="13576" width="32.109375" style="62" customWidth="1"/>
    <col min="13577" max="13577" width="27.88671875" style="62" customWidth="1"/>
    <col min="13578" max="13591" width="7.6640625" style="62" customWidth="1"/>
    <col min="13592" max="13593" width="15.33203125" style="62" customWidth="1"/>
    <col min="13594" max="13594" width="10.33203125" style="62" customWidth="1"/>
    <col min="13595" max="13595" width="13.109375" style="62" customWidth="1"/>
    <col min="13596" max="13596" width="12.88671875" style="62" customWidth="1"/>
    <col min="13597" max="13597" width="9.33203125" style="62" bestFit="1" customWidth="1"/>
    <col min="13598" max="13598" width="9.33203125" style="62" customWidth="1"/>
    <col min="13599" max="13600" width="12.6640625" style="62" customWidth="1"/>
    <col min="13601" max="13601" width="10.33203125" style="62" customWidth="1"/>
    <col min="13602" max="13602" width="10.88671875" style="62" bestFit="1" customWidth="1"/>
    <col min="13603" max="13616" width="9.109375" style="62"/>
    <col min="13617" max="13622" width="10.6640625" style="62" customWidth="1"/>
    <col min="13623" max="13623" width="10.5546875" style="62" customWidth="1"/>
    <col min="13624" max="13624" width="10.88671875" style="62" customWidth="1"/>
    <col min="13625" max="13627" width="10.6640625" style="62" customWidth="1"/>
    <col min="13628" max="13628" width="9.109375" style="62"/>
    <col min="13629" max="13629" width="10.33203125" style="62" customWidth="1"/>
    <col min="13630" max="13630" width="10.88671875" style="62" bestFit="1" customWidth="1"/>
    <col min="13631" max="13830" width="9.109375" style="62"/>
    <col min="13831" max="13831" width="5.6640625" style="62" customWidth="1"/>
    <col min="13832" max="13832" width="32.109375" style="62" customWidth="1"/>
    <col min="13833" max="13833" width="27.88671875" style="62" customWidth="1"/>
    <col min="13834" max="13847" width="7.6640625" style="62" customWidth="1"/>
    <col min="13848" max="13849" width="15.33203125" style="62" customWidth="1"/>
    <col min="13850" max="13850" width="10.33203125" style="62" customWidth="1"/>
    <col min="13851" max="13851" width="13.109375" style="62" customWidth="1"/>
    <col min="13852" max="13852" width="12.88671875" style="62" customWidth="1"/>
    <col min="13853" max="13853" width="9.33203125" style="62" bestFit="1" customWidth="1"/>
    <col min="13854" max="13854" width="9.33203125" style="62" customWidth="1"/>
    <col min="13855" max="13856" width="12.6640625" style="62" customWidth="1"/>
    <col min="13857" max="13857" width="10.33203125" style="62" customWidth="1"/>
    <col min="13858" max="13858" width="10.88671875" style="62" bestFit="1" customWidth="1"/>
    <col min="13859" max="13872" width="9.109375" style="62"/>
    <col min="13873" max="13878" width="10.6640625" style="62" customWidth="1"/>
    <col min="13879" max="13879" width="10.5546875" style="62" customWidth="1"/>
    <col min="13880" max="13880" width="10.88671875" style="62" customWidth="1"/>
    <col min="13881" max="13883" width="10.6640625" style="62" customWidth="1"/>
    <col min="13884" max="13884" width="9.109375" style="62"/>
    <col min="13885" max="13885" width="10.33203125" style="62" customWidth="1"/>
    <col min="13886" max="13886" width="10.88671875" style="62" bestFit="1" customWidth="1"/>
    <col min="13887" max="14086" width="9.109375" style="62"/>
    <col min="14087" max="14087" width="5.6640625" style="62" customWidth="1"/>
    <col min="14088" max="14088" width="32.109375" style="62" customWidth="1"/>
    <col min="14089" max="14089" width="27.88671875" style="62" customWidth="1"/>
    <col min="14090" max="14103" width="7.6640625" style="62" customWidth="1"/>
    <col min="14104" max="14105" width="15.33203125" style="62" customWidth="1"/>
    <col min="14106" max="14106" width="10.33203125" style="62" customWidth="1"/>
    <col min="14107" max="14107" width="13.109375" style="62" customWidth="1"/>
    <col min="14108" max="14108" width="12.88671875" style="62" customWidth="1"/>
    <col min="14109" max="14109" width="9.33203125" style="62" bestFit="1" customWidth="1"/>
    <col min="14110" max="14110" width="9.33203125" style="62" customWidth="1"/>
    <col min="14111" max="14112" width="12.6640625" style="62" customWidth="1"/>
    <col min="14113" max="14113" width="10.33203125" style="62" customWidth="1"/>
    <col min="14114" max="14114" width="10.88671875" style="62" bestFit="1" customWidth="1"/>
    <col min="14115" max="14128" width="9.109375" style="62"/>
    <col min="14129" max="14134" width="10.6640625" style="62" customWidth="1"/>
    <col min="14135" max="14135" width="10.5546875" style="62" customWidth="1"/>
    <col min="14136" max="14136" width="10.88671875" style="62" customWidth="1"/>
    <col min="14137" max="14139" width="10.6640625" style="62" customWidth="1"/>
    <col min="14140" max="14140" width="9.109375" style="62"/>
    <col min="14141" max="14141" width="10.33203125" style="62" customWidth="1"/>
    <col min="14142" max="14142" width="10.88671875" style="62" bestFit="1" customWidth="1"/>
    <col min="14143" max="14342" width="9.109375" style="62"/>
    <col min="14343" max="14343" width="5.6640625" style="62" customWidth="1"/>
    <col min="14344" max="14344" width="32.109375" style="62" customWidth="1"/>
    <col min="14345" max="14345" width="27.88671875" style="62" customWidth="1"/>
    <col min="14346" max="14359" width="7.6640625" style="62" customWidth="1"/>
    <col min="14360" max="14361" width="15.33203125" style="62" customWidth="1"/>
    <col min="14362" max="14362" width="10.33203125" style="62" customWidth="1"/>
    <col min="14363" max="14363" width="13.109375" style="62" customWidth="1"/>
    <col min="14364" max="14364" width="12.88671875" style="62" customWidth="1"/>
    <col min="14365" max="14365" width="9.33203125" style="62" bestFit="1" customWidth="1"/>
    <col min="14366" max="14366" width="9.33203125" style="62" customWidth="1"/>
    <col min="14367" max="14368" width="12.6640625" style="62" customWidth="1"/>
    <col min="14369" max="14369" width="10.33203125" style="62" customWidth="1"/>
    <col min="14370" max="14370" width="10.88671875" style="62" bestFit="1" customWidth="1"/>
    <col min="14371" max="14384" width="9.109375" style="62"/>
    <col min="14385" max="14390" width="10.6640625" style="62" customWidth="1"/>
    <col min="14391" max="14391" width="10.5546875" style="62" customWidth="1"/>
    <col min="14392" max="14392" width="10.88671875" style="62" customWidth="1"/>
    <col min="14393" max="14395" width="10.6640625" style="62" customWidth="1"/>
    <col min="14396" max="14396" width="9.109375" style="62"/>
    <col min="14397" max="14397" width="10.33203125" style="62" customWidth="1"/>
    <col min="14398" max="14398" width="10.88671875" style="62" bestFit="1" customWidth="1"/>
    <col min="14399" max="14598" width="9.109375" style="62"/>
    <col min="14599" max="14599" width="5.6640625" style="62" customWidth="1"/>
    <col min="14600" max="14600" width="32.109375" style="62" customWidth="1"/>
    <col min="14601" max="14601" width="27.88671875" style="62" customWidth="1"/>
    <col min="14602" max="14615" width="7.6640625" style="62" customWidth="1"/>
    <col min="14616" max="14617" width="15.33203125" style="62" customWidth="1"/>
    <col min="14618" max="14618" width="10.33203125" style="62" customWidth="1"/>
    <col min="14619" max="14619" width="13.109375" style="62" customWidth="1"/>
    <col min="14620" max="14620" width="12.88671875" style="62" customWidth="1"/>
    <col min="14621" max="14621" width="9.33203125" style="62" bestFit="1" customWidth="1"/>
    <col min="14622" max="14622" width="9.33203125" style="62" customWidth="1"/>
    <col min="14623" max="14624" width="12.6640625" style="62" customWidth="1"/>
    <col min="14625" max="14625" width="10.33203125" style="62" customWidth="1"/>
    <col min="14626" max="14626" width="10.88671875" style="62" bestFit="1" customWidth="1"/>
    <col min="14627" max="14640" width="9.109375" style="62"/>
    <col min="14641" max="14646" width="10.6640625" style="62" customWidth="1"/>
    <col min="14647" max="14647" width="10.5546875" style="62" customWidth="1"/>
    <col min="14648" max="14648" width="10.88671875" style="62" customWidth="1"/>
    <col min="14649" max="14651" width="10.6640625" style="62" customWidth="1"/>
    <col min="14652" max="14652" width="9.109375" style="62"/>
    <col min="14653" max="14653" width="10.33203125" style="62" customWidth="1"/>
    <col min="14654" max="14654" width="10.88671875" style="62" bestFit="1" customWidth="1"/>
    <col min="14655" max="14854" width="9.109375" style="62"/>
    <col min="14855" max="14855" width="5.6640625" style="62" customWidth="1"/>
    <col min="14856" max="14856" width="32.109375" style="62" customWidth="1"/>
    <col min="14857" max="14857" width="27.88671875" style="62" customWidth="1"/>
    <col min="14858" max="14871" width="7.6640625" style="62" customWidth="1"/>
    <col min="14872" max="14873" width="15.33203125" style="62" customWidth="1"/>
    <col min="14874" max="14874" width="10.33203125" style="62" customWidth="1"/>
    <col min="14875" max="14875" width="13.109375" style="62" customWidth="1"/>
    <col min="14876" max="14876" width="12.88671875" style="62" customWidth="1"/>
    <col min="14877" max="14877" width="9.33203125" style="62" bestFit="1" customWidth="1"/>
    <col min="14878" max="14878" width="9.33203125" style="62" customWidth="1"/>
    <col min="14879" max="14880" width="12.6640625" style="62" customWidth="1"/>
    <col min="14881" max="14881" width="10.33203125" style="62" customWidth="1"/>
    <col min="14882" max="14882" width="10.88671875" style="62" bestFit="1" customWidth="1"/>
    <col min="14883" max="14896" width="9.109375" style="62"/>
    <col min="14897" max="14902" width="10.6640625" style="62" customWidth="1"/>
    <col min="14903" max="14903" width="10.5546875" style="62" customWidth="1"/>
    <col min="14904" max="14904" width="10.88671875" style="62" customWidth="1"/>
    <col min="14905" max="14907" width="10.6640625" style="62" customWidth="1"/>
    <col min="14908" max="14908" width="9.109375" style="62"/>
    <col min="14909" max="14909" width="10.33203125" style="62" customWidth="1"/>
    <col min="14910" max="14910" width="10.88671875" style="62" bestFit="1" customWidth="1"/>
    <col min="14911" max="15110" width="9.109375" style="62"/>
    <col min="15111" max="15111" width="5.6640625" style="62" customWidth="1"/>
    <col min="15112" max="15112" width="32.109375" style="62" customWidth="1"/>
    <col min="15113" max="15113" width="27.88671875" style="62" customWidth="1"/>
    <col min="15114" max="15127" width="7.6640625" style="62" customWidth="1"/>
    <col min="15128" max="15129" width="15.33203125" style="62" customWidth="1"/>
    <col min="15130" max="15130" width="10.33203125" style="62" customWidth="1"/>
    <col min="15131" max="15131" width="13.109375" style="62" customWidth="1"/>
    <col min="15132" max="15132" width="12.88671875" style="62" customWidth="1"/>
    <col min="15133" max="15133" width="9.33203125" style="62" bestFit="1" customWidth="1"/>
    <col min="15134" max="15134" width="9.33203125" style="62" customWidth="1"/>
    <col min="15135" max="15136" width="12.6640625" style="62" customWidth="1"/>
    <col min="15137" max="15137" width="10.33203125" style="62" customWidth="1"/>
    <col min="15138" max="15138" width="10.88671875" style="62" bestFit="1" customWidth="1"/>
    <col min="15139" max="15152" width="9.109375" style="62"/>
    <col min="15153" max="15158" width="10.6640625" style="62" customWidth="1"/>
    <col min="15159" max="15159" width="10.5546875" style="62" customWidth="1"/>
    <col min="15160" max="15160" width="10.88671875" style="62" customWidth="1"/>
    <col min="15161" max="15163" width="10.6640625" style="62" customWidth="1"/>
    <col min="15164" max="15164" width="9.109375" style="62"/>
    <col min="15165" max="15165" width="10.33203125" style="62" customWidth="1"/>
    <col min="15166" max="15166" width="10.88671875" style="62" bestFit="1" customWidth="1"/>
    <col min="15167" max="15366" width="9.109375" style="62"/>
    <col min="15367" max="15367" width="5.6640625" style="62" customWidth="1"/>
    <col min="15368" max="15368" width="32.109375" style="62" customWidth="1"/>
    <col min="15369" max="15369" width="27.88671875" style="62" customWidth="1"/>
    <col min="15370" max="15383" width="7.6640625" style="62" customWidth="1"/>
    <col min="15384" max="15385" width="15.33203125" style="62" customWidth="1"/>
    <col min="15386" max="15386" width="10.33203125" style="62" customWidth="1"/>
    <col min="15387" max="15387" width="13.109375" style="62" customWidth="1"/>
    <col min="15388" max="15388" width="12.88671875" style="62" customWidth="1"/>
    <col min="15389" max="15389" width="9.33203125" style="62" bestFit="1" customWidth="1"/>
    <col min="15390" max="15390" width="9.33203125" style="62" customWidth="1"/>
    <col min="15391" max="15392" width="12.6640625" style="62" customWidth="1"/>
    <col min="15393" max="15393" width="10.33203125" style="62" customWidth="1"/>
    <col min="15394" max="15394" width="10.88671875" style="62" bestFit="1" customWidth="1"/>
    <col min="15395" max="15408" width="9.109375" style="62"/>
    <col min="15409" max="15414" width="10.6640625" style="62" customWidth="1"/>
    <col min="15415" max="15415" width="10.5546875" style="62" customWidth="1"/>
    <col min="15416" max="15416" width="10.88671875" style="62" customWidth="1"/>
    <col min="15417" max="15419" width="10.6640625" style="62" customWidth="1"/>
    <col min="15420" max="15420" width="9.109375" style="62"/>
    <col min="15421" max="15421" width="10.33203125" style="62" customWidth="1"/>
    <col min="15422" max="15422" width="10.88671875" style="62" bestFit="1" customWidth="1"/>
    <col min="15423" max="15622" width="9.109375" style="62"/>
    <col min="15623" max="15623" width="5.6640625" style="62" customWidth="1"/>
    <col min="15624" max="15624" width="32.109375" style="62" customWidth="1"/>
    <col min="15625" max="15625" width="27.88671875" style="62" customWidth="1"/>
    <col min="15626" max="15639" width="7.6640625" style="62" customWidth="1"/>
    <col min="15640" max="15641" width="15.33203125" style="62" customWidth="1"/>
    <col min="15642" max="15642" width="10.33203125" style="62" customWidth="1"/>
    <col min="15643" max="15643" width="13.109375" style="62" customWidth="1"/>
    <col min="15644" max="15644" width="12.88671875" style="62" customWidth="1"/>
    <col min="15645" max="15645" width="9.33203125" style="62" bestFit="1" customWidth="1"/>
    <col min="15646" max="15646" width="9.33203125" style="62" customWidth="1"/>
    <col min="15647" max="15648" width="12.6640625" style="62" customWidth="1"/>
    <col min="15649" max="15649" width="10.33203125" style="62" customWidth="1"/>
    <col min="15650" max="15650" width="10.88671875" style="62" bestFit="1" customWidth="1"/>
    <col min="15651" max="15664" width="9.109375" style="62"/>
    <col min="15665" max="15670" width="10.6640625" style="62" customWidth="1"/>
    <col min="15671" max="15671" width="10.5546875" style="62" customWidth="1"/>
    <col min="15672" max="15672" width="10.88671875" style="62" customWidth="1"/>
    <col min="15673" max="15675" width="10.6640625" style="62" customWidth="1"/>
    <col min="15676" max="15676" width="9.109375" style="62"/>
    <col min="15677" max="15677" width="10.33203125" style="62" customWidth="1"/>
    <col min="15678" max="15678" width="10.88671875" style="62" bestFit="1" customWidth="1"/>
    <col min="15679" max="15878" width="9.109375" style="62"/>
    <col min="15879" max="15879" width="5.6640625" style="62" customWidth="1"/>
    <col min="15880" max="15880" width="32.109375" style="62" customWidth="1"/>
    <col min="15881" max="15881" width="27.88671875" style="62" customWidth="1"/>
    <col min="15882" max="15895" width="7.6640625" style="62" customWidth="1"/>
    <col min="15896" max="15897" width="15.33203125" style="62" customWidth="1"/>
    <col min="15898" max="15898" width="10.33203125" style="62" customWidth="1"/>
    <col min="15899" max="15899" width="13.109375" style="62" customWidth="1"/>
    <col min="15900" max="15900" width="12.88671875" style="62" customWidth="1"/>
    <col min="15901" max="15901" width="9.33203125" style="62" bestFit="1" customWidth="1"/>
    <col min="15902" max="15902" width="9.33203125" style="62" customWidth="1"/>
    <col min="15903" max="15904" width="12.6640625" style="62" customWidth="1"/>
    <col min="15905" max="15905" width="10.33203125" style="62" customWidth="1"/>
    <col min="15906" max="15906" width="10.88671875" style="62" bestFit="1" customWidth="1"/>
    <col min="15907" max="15920" width="9.109375" style="62"/>
    <col min="15921" max="15926" width="10.6640625" style="62" customWidth="1"/>
    <col min="15927" max="15927" width="10.5546875" style="62" customWidth="1"/>
    <col min="15928" max="15928" width="10.88671875" style="62" customWidth="1"/>
    <col min="15929" max="15931" width="10.6640625" style="62" customWidth="1"/>
    <col min="15932" max="15932" width="9.109375" style="62"/>
    <col min="15933" max="15933" width="10.33203125" style="62" customWidth="1"/>
    <col min="15934" max="15934" width="10.88671875" style="62" bestFit="1" customWidth="1"/>
    <col min="15935" max="16134" width="9.109375" style="62"/>
    <col min="16135" max="16135" width="5.6640625" style="62" customWidth="1"/>
    <col min="16136" max="16136" width="32.109375" style="62" customWidth="1"/>
    <col min="16137" max="16137" width="27.88671875" style="62" customWidth="1"/>
    <col min="16138" max="16151" width="7.6640625" style="62" customWidth="1"/>
    <col min="16152" max="16153" width="15.33203125" style="62" customWidth="1"/>
    <col min="16154" max="16154" width="10.33203125" style="62" customWidth="1"/>
    <col min="16155" max="16155" width="13.109375" style="62" customWidth="1"/>
    <col min="16156" max="16156" width="12.88671875" style="62" customWidth="1"/>
    <col min="16157" max="16157" width="9.33203125" style="62" bestFit="1" customWidth="1"/>
    <col min="16158" max="16158" width="9.33203125" style="62" customWidth="1"/>
    <col min="16159" max="16160" width="12.6640625" style="62" customWidth="1"/>
    <col min="16161" max="16161" width="10.33203125" style="62" customWidth="1"/>
    <col min="16162" max="16162" width="10.88671875" style="62" bestFit="1" customWidth="1"/>
    <col min="16163" max="16176" width="9.109375" style="62"/>
    <col min="16177" max="16182" width="10.6640625" style="62" customWidth="1"/>
    <col min="16183" max="16183" width="10.5546875" style="62" customWidth="1"/>
    <col min="16184" max="16184" width="10.88671875" style="62" customWidth="1"/>
    <col min="16185" max="16187" width="10.6640625" style="62" customWidth="1"/>
    <col min="16188" max="16188" width="9.109375" style="62"/>
    <col min="16189" max="16189" width="10.33203125" style="62" customWidth="1"/>
    <col min="16190" max="16190" width="10.88671875" style="62" bestFit="1" customWidth="1"/>
    <col min="16191" max="16384" width="9.109375" style="62"/>
  </cols>
  <sheetData>
    <row r="1" spans="1:74" ht="20.399999999999999" x14ac:dyDescent="0.35">
      <c r="A1" s="623" t="str">
        <f>мандатка!$A$1</f>
        <v>Український державний центр національно-патріотичного виховання, краєзнавства і туризму учнівської молоді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  <c r="V1" s="623"/>
      <c r="W1" s="623"/>
      <c r="X1" s="623"/>
      <c r="Y1" s="623"/>
      <c r="Z1" s="623"/>
      <c r="AA1" s="623"/>
      <c r="AB1" s="68"/>
      <c r="AC1" s="4"/>
      <c r="AD1" s="4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13"/>
      <c r="BG1" s="4"/>
      <c r="BH1" s="4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1:74" ht="20.399999999999999" x14ac:dyDescent="0.35">
      <c r="A2" s="623" t="str">
        <f>мандатка!$A$2</f>
        <v>Донецький обласний центр туризму та краєзнавства учнівської молоді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8"/>
      <c r="AC2" s="4"/>
      <c r="AD2" s="4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113"/>
      <c r="BG2" s="4"/>
      <c r="BH2" s="4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74" ht="22.8" x14ac:dyDescent="0.4">
      <c r="A3" s="624" t="s">
        <v>127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4"/>
      <c r="Z3" s="624"/>
      <c r="AA3" s="624"/>
      <c r="AB3" s="69"/>
      <c r="AC3" s="4"/>
      <c r="AD3" s="4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113"/>
      <c r="BG3" s="4"/>
      <c r="BH3" s="4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</row>
    <row r="4" spans="1:74" ht="18" customHeight="1" x14ac:dyDescent="0.3">
      <c r="A4" s="66" t="str">
        <f>мандатка!$A$3</f>
        <v>Змагання</v>
      </c>
      <c r="B4" s="184"/>
      <c r="C4" s="185" t="str">
        <f>мандатка!$D$3</f>
        <v>Кубок України серед юнаків з пішохідного туризму</v>
      </c>
      <c r="D4" s="29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93"/>
    </row>
    <row r="5" spans="1:74" ht="18" customHeight="1" x14ac:dyDescent="0.3">
      <c r="A5" s="66" t="str">
        <f>мандатка!$A$4</f>
        <v>Місце проведення</v>
      </c>
      <c r="B5" s="184"/>
      <c r="C5" s="185" t="str">
        <f>мандатка!$D$4</f>
        <v>Донецька обл., Лиманський р-н, с.Торське</v>
      </c>
      <c r="D5" s="29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93"/>
    </row>
    <row r="6" spans="1:74" ht="18" customHeight="1" x14ac:dyDescent="0.3">
      <c r="A6" s="66" t="str">
        <f>мандатка!$A$5</f>
        <v>Термін проведення</v>
      </c>
      <c r="B6" s="184"/>
      <c r="C6" s="185" t="str">
        <f>мандатка!$D$5</f>
        <v>19 - 23 червня 2019 року</v>
      </c>
      <c r="D6" s="29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93"/>
    </row>
    <row r="7" spans="1:74" ht="18" customHeight="1" x14ac:dyDescent="0.3">
      <c r="A7" s="186" t="s">
        <v>123</v>
      </c>
      <c r="B7" s="187"/>
      <c r="C7" s="188" t="str">
        <f>мандатка!$N$1 &amp; " " &amp; VLOOKUP(мандатка!$T$1,Службовий!$D$1:$E$5,2,FALSE) &amp; " класу (командний залік)"</f>
        <v xml:space="preserve"> особиста дистанція "Крос-похід" II класу (командний залік)</v>
      </c>
      <c r="D7" s="29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4"/>
      <c r="AC7" s="62">
        <v>6</v>
      </c>
      <c r="AD7" s="62">
        <v>5</v>
      </c>
      <c r="AE7" s="62">
        <v>4</v>
      </c>
    </row>
    <row r="8" spans="1:74" ht="18" customHeight="1" x14ac:dyDescent="0.25">
      <c r="A8" s="186" t="s">
        <v>124</v>
      </c>
      <c r="B8" s="187"/>
      <c r="C8" s="189">
        <f>мандатка!$M$1</f>
        <v>43636</v>
      </c>
      <c r="D8" s="29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82"/>
      <c r="Y8" s="190"/>
      <c r="Z8" s="190"/>
      <c r="AA8" s="191"/>
      <c r="AB8" s="195"/>
      <c r="AC8" s="196" t="e">
        <f>MIN(U12:U42)</f>
        <v>#NUM!</v>
      </c>
      <c r="AD8" s="196" t="e">
        <f>MIN(V12:V42)</f>
        <v>#NUM!</v>
      </c>
      <c r="AE8" s="196" t="e">
        <f>MIN(W12:W42)</f>
        <v>#NUM!</v>
      </c>
      <c r="BB8" s="192" t="s">
        <v>129</v>
      </c>
      <c r="BC8" s="192" t="s">
        <v>129</v>
      </c>
      <c r="BD8" s="192" t="s">
        <v>128</v>
      </c>
      <c r="BE8" s="192" t="s">
        <v>130</v>
      </c>
    </row>
    <row r="9" spans="1:74" ht="18" customHeight="1" thickBot="1" x14ac:dyDescent="0.35">
      <c r="A9" s="147"/>
      <c r="B9" s="148"/>
      <c r="C9" s="148"/>
      <c r="D9" s="149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8"/>
      <c r="Y9" s="104"/>
      <c r="Z9" s="104"/>
      <c r="AA9" s="150"/>
      <c r="AB9" s="195"/>
    </row>
    <row r="10" spans="1:74" ht="15" customHeight="1" x14ac:dyDescent="0.25">
      <c r="A10" s="631" t="s">
        <v>0</v>
      </c>
      <c r="B10" s="631" t="s">
        <v>18</v>
      </c>
      <c r="C10" s="633" t="s">
        <v>1</v>
      </c>
      <c r="D10" s="633" t="s">
        <v>12</v>
      </c>
      <c r="E10" s="640" t="s">
        <v>296</v>
      </c>
      <c r="F10" s="641"/>
      <c r="G10" s="641"/>
      <c r="H10" s="641"/>
      <c r="I10" s="641"/>
      <c r="J10" s="641"/>
      <c r="K10" s="641"/>
      <c r="L10" s="642"/>
      <c r="M10" s="643" t="s">
        <v>141</v>
      </c>
      <c r="N10" s="641"/>
      <c r="O10" s="641"/>
      <c r="P10" s="641"/>
      <c r="Q10" s="641"/>
      <c r="R10" s="641"/>
      <c r="S10" s="641"/>
      <c r="T10" s="644"/>
      <c r="U10" s="631" t="s">
        <v>142</v>
      </c>
      <c r="V10" s="631" t="s">
        <v>143</v>
      </c>
      <c r="W10" s="631" t="s">
        <v>144</v>
      </c>
      <c r="X10" s="633" t="s">
        <v>7</v>
      </c>
      <c r="Y10" s="631" t="s">
        <v>145</v>
      </c>
      <c r="Z10" s="631" t="s">
        <v>146</v>
      </c>
      <c r="AA10" s="631" t="s">
        <v>147</v>
      </c>
      <c r="AB10" s="197"/>
      <c r="AC10" s="627" t="s">
        <v>99</v>
      </c>
      <c r="AD10" s="628"/>
      <c r="AE10" s="628"/>
      <c r="AF10" s="628"/>
      <c r="AG10" s="628"/>
      <c r="AH10" s="628"/>
      <c r="AI10" s="628"/>
      <c r="AJ10" s="629"/>
      <c r="AK10" s="627" t="s">
        <v>100</v>
      </c>
      <c r="AL10" s="628"/>
      <c r="AM10" s="628"/>
      <c r="AN10" s="628"/>
      <c r="AO10" s="628"/>
      <c r="AP10" s="628"/>
      <c r="AQ10" s="628"/>
      <c r="AR10" s="629"/>
      <c r="AS10" s="630"/>
      <c r="AT10" s="637" t="s">
        <v>101</v>
      </c>
      <c r="AU10" s="636" t="s">
        <v>102</v>
      </c>
      <c r="AV10" s="636" t="s">
        <v>103</v>
      </c>
      <c r="AW10" s="636" t="s">
        <v>104</v>
      </c>
      <c r="AX10" s="636" t="s">
        <v>105</v>
      </c>
      <c r="AY10" s="638" t="s">
        <v>106</v>
      </c>
      <c r="AZ10" s="637" t="s">
        <v>107</v>
      </c>
      <c r="BA10" s="638" t="s">
        <v>108</v>
      </c>
      <c r="BB10" s="635" t="s">
        <v>109</v>
      </c>
      <c r="BC10" s="626" t="s">
        <v>110</v>
      </c>
      <c r="BD10" s="626" t="s">
        <v>111</v>
      </c>
      <c r="BE10" s="635" t="s">
        <v>109</v>
      </c>
      <c r="BG10" s="627" t="s">
        <v>99</v>
      </c>
      <c r="BH10" s="628"/>
      <c r="BI10" s="628"/>
      <c r="BJ10" s="628"/>
      <c r="BK10" s="628"/>
      <c r="BL10" s="628"/>
      <c r="BM10" s="628"/>
      <c r="BN10" s="629"/>
      <c r="BO10" s="627" t="s">
        <v>100</v>
      </c>
      <c r="BP10" s="628"/>
      <c r="BQ10" s="628"/>
      <c r="BR10" s="628"/>
      <c r="BS10" s="628"/>
      <c r="BT10" s="628"/>
      <c r="BU10" s="628"/>
      <c r="BV10" s="629"/>
    </row>
    <row r="11" spans="1:74" ht="30" customHeight="1" x14ac:dyDescent="0.25">
      <c r="A11" s="632"/>
      <c r="B11" s="632"/>
      <c r="C11" s="634"/>
      <c r="D11" s="634"/>
      <c r="E11" s="305">
        <v>1</v>
      </c>
      <c r="F11" s="305">
        <v>2</v>
      </c>
      <c r="G11" s="305">
        <v>3</v>
      </c>
      <c r="H11" s="305">
        <v>4</v>
      </c>
      <c r="I11" s="305">
        <v>5</v>
      </c>
      <c r="J11" s="305">
        <v>6</v>
      </c>
      <c r="K11" s="305">
        <v>7</v>
      </c>
      <c r="L11" s="407">
        <v>8</v>
      </c>
      <c r="M11" s="406">
        <v>1</v>
      </c>
      <c r="N11" s="305">
        <v>2</v>
      </c>
      <c r="O11" s="305">
        <v>3</v>
      </c>
      <c r="P11" s="305">
        <v>4</v>
      </c>
      <c r="Q11" s="305">
        <v>5</v>
      </c>
      <c r="R11" s="305">
        <v>6</v>
      </c>
      <c r="S11" s="305">
        <v>7</v>
      </c>
      <c r="T11" s="305">
        <v>8</v>
      </c>
      <c r="U11" s="632"/>
      <c r="V11" s="632"/>
      <c r="W11" s="632"/>
      <c r="X11" s="634"/>
      <c r="Y11" s="632"/>
      <c r="Z11" s="632"/>
      <c r="AA11" s="632"/>
      <c r="AB11" s="197"/>
      <c r="AC11" s="198">
        <v>1</v>
      </c>
      <c r="AD11" s="199">
        <v>2</v>
      </c>
      <c r="AE11" s="200">
        <v>3</v>
      </c>
      <c r="AF11" s="199">
        <v>4</v>
      </c>
      <c r="AG11" s="200">
        <v>5</v>
      </c>
      <c r="AH11" s="201">
        <v>6</v>
      </c>
      <c r="AI11" s="202">
        <v>7</v>
      </c>
      <c r="AJ11" s="203">
        <v>8</v>
      </c>
      <c r="AK11" s="204">
        <v>1</v>
      </c>
      <c r="AL11" s="201">
        <v>2</v>
      </c>
      <c r="AM11" s="205">
        <v>3</v>
      </c>
      <c r="AN11" s="201">
        <v>4</v>
      </c>
      <c r="AO11" s="205">
        <v>5</v>
      </c>
      <c r="AP11" s="201">
        <v>6</v>
      </c>
      <c r="AQ11" s="205">
        <v>7</v>
      </c>
      <c r="AR11" s="203">
        <v>8</v>
      </c>
      <c r="AS11" s="630"/>
      <c r="AT11" s="635"/>
      <c r="AU11" s="626"/>
      <c r="AV11" s="626"/>
      <c r="AW11" s="626"/>
      <c r="AX11" s="626"/>
      <c r="AY11" s="639"/>
      <c r="AZ11" s="635"/>
      <c r="BA11" s="639"/>
      <c r="BB11" s="635"/>
      <c r="BC11" s="626"/>
      <c r="BD11" s="626"/>
      <c r="BE11" s="635"/>
      <c r="BG11" s="198">
        <v>1</v>
      </c>
      <c r="BH11" s="199">
        <v>2</v>
      </c>
      <c r="BI11" s="200">
        <v>3</v>
      </c>
      <c r="BJ11" s="199">
        <v>4</v>
      </c>
      <c r="BK11" s="200">
        <v>5</v>
      </c>
      <c r="BL11" s="201">
        <v>6</v>
      </c>
      <c r="BM11" s="202">
        <v>7</v>
      </c>
      <c r="BN11" s="203">
        <v>8</v>
      </c>
      <c r="BO11" s="204">
        <v>1</v>
      </c>
      <c r="BP11" s="201">
        <v>2</v>
      </c>
      <c r="BQ11" s="205">
        <v>3</v>
      </c>
      <c r="BR11" s="201">
        <v>4</v>
      </c>
      <c r="BS11" s="205">
        <v>5</v>
      </c>
      <c r="BT11" s="201">
        <v>6</v>
      </c>
      <c r="BU11" s="205">
        <v>7</v>
      </c>
      <c r="BV11" s="203">
        <v>8</v>
      </c>
    </row>
    <row r="12" spans="1:74" ht="20.100000000000001" customHeight="1" x14ac:dyDescent="0.25">
      <c r="A12" s="206">
        <v>1</v>
      </c>
      <c r="B12" s="206">
        <v>100</v>
      </c>
      <c r="C12" s="6" t="str">
        <f>VLOOKUP($B12,мандатка!$B:$J,3,FALSE)</f>
        <v>« Освіторіум»</v>
      </c>
      <c r="D12" s="5" t="str">
        <f>VLOOKUP(B12,мандатка!$B:$J,8,FALSE)</f>
        <v>Дніпропетровська обл</v>
      </c>
      <c r="E12" s="452">
        <v>1</v>
      </c>
      <c r="F12" s="452">
        <v>3</v>
      </c>
      <c r="G12" s="452">
        <v>8</v>
      </c>
      <c r="H12" s="452">
        <v>9</v>
      </c>
      <c r="I12" s="452"/>
      <c r="J12" s="452"/>
      <c r="K12" s="452"/>
      <c r="L12" s="453"/>
      <c r="M12" s="454">
        <v>2</v>
      </c>
      <c r="N12" s="452">
        <v>3</v>
      </c>
      <c r="O12" s="452"/>
      <c r="P12" s="452"/>
      <c r="Q12" s="452"/>
      <c r="R12" s="452"/>
      <c r="S12" s="452"/>
      <c r="T12" s="452"/>
      <c r="U12" s="455">
        <f>SUM(AT12:AW12,BB12,BC12)</f>
        <v>26</v>
      </c>
      <c r="V12" s="455">
        <f>SUM(AT12:AW12,BE12)</f>
        <v>12</v>
      </c>
      <c r="W12" s="455">
        <f t="shared" ref="W12:W42" si="0">SUM(AT12:AV12,BD12)</f>
        <v>9</v>
      </c>
      <c r="X12" s="207">
        <v>1</v>
      </c>
      <c r="Y12" s="208" t="e">
        <f>U12/$AC$8</f>
        <v>#NUM!</v>
      </c>
      <c r="Z12" s="208" t="e">
        <f>V12/$AD$8</f>
        <v>#NUM!</v>
      </c>
      <c r="AA12" s="208" t="e">
        <f t="shared" ref="AA12:AA42" si="1">W12/$AE$8</f>
        <v>#NUM!</v>
      </c>
      <c r="AB12" s="209"/>
      <c r="AC12" s="210">
        <f>IF(VLOOKUP(BG12,мандатка!$B:$Z,2,FALSE)="чол",BG12,"")</f>
        <v>101</v>
      </c>
      <c r="AD12" s="210" t="str">
        <f>IF(VLOOKUP(BH12,мандатка!$B:$Z,2,FALSE)="чол",BH12,"")</f>
        <v/>
      </c>
      <c r="AE12" s="210" t="str">
        <f>IF(VLOOKUP(BI12,мандатка!$B:$Z,2,FALSE)="чол",BI12,"")</f>
        <v/>
      </c>
      <c r="AF12" s="210">
        <f>IF(VLOOKUP(BJ12,мандатка!$B:$Z,2,FALSE)="чол",BJ12,"")</f>
        <v>104</v>
      </c>
      <c r="AG12" s="210" t="str">
        <f>IF(VLOOKUP(BK12,мандатка!$B:$Z,2,FALSE)="чол",BK12,"")</f>
        <v/>
      </c>
      <c r="AH12" s="210">
        <f>IF(VLOOKUP(BL12,мандатка!$B:$Z,2,FALSE)="чол",BL12,"")</f>
        <v>106</v>
      </c>
      <c r="AI12" s="210">
        <f>IF(VLOOKUP(BM12,мандатка!$B:$Z,2,FALSE)="чол",BM12,"")</f>
        <v>107</v>
      </c>
      <c r="AJ12" s="210" t="e">
        <f>IF(VLOOKUP(BN12,мандатка!$B:$Z,2,FALSE)="чол",BN12,"")</f>
        <v>#N/A</v>
      </c>
      <c r="AK12" s="210" t="str">
        <f>IF(VLOOKUP(BO12,мандатка!$B:$Z,2,FALSE)="жін",BO12,"")</f>
        <v/>
      </c>
      <c r="AL12" s="210">
        <f>IF(VLOOKUP(BP12,мандатка!$B:$Z,2,FALSE)="жін",BP12,"")</f>
        <v>102</v>
      </c>
      <c r="AM12" s="210">
        <f>IF(VLOOKUP(BQ12,мандатка!$B:$Z,2,FALSE)="жін",BQ12,"")</f>
        <v>103</v>
      </c>
      <c r="AN12" s="210" t="str">
        <f>IF(VLOOKUP(BR12,мандатка!$B:$Z,2,FALSE)="жін",BR12,"")</f>
        <v/>
      </c>
      <c r="AO12" s="210">
        <f>IF(VLOOKUP(BS12,мандатка!$B:$Z,2,FALSE)="жін",BS12,"")</f>
        <v>105</v>
      </c>
      <c r="AP12" s="210" t="str">
        <f>IF(VLOOKUP(BT12,мандатка!$B:$Z,2,FALSE)="жін",BT12,"")</f>
        <v/>
      </c>
      <c r="AQ12" s="210" t="str">
        <f>IF(VLOOKUP(BU12,мандатка!$B:$Z,2,FALSE)="жін",BU12,"")</f>
        <v/>
      </c>
      <c r="AR12" s="211" t="e">
        <f>IF(VLOOKUP(BV12,мандатка!$B:$Z,2,FALSE)="жін",BV12,"")</f>
        <v>#N/A</v>
      </c>
      <c r="AS12" s="212"/>
      <c r="AT12" s="456">
        <f t="shared" ref="AT12:AT42" si="2">SMALL($E12:$T12,1)</f>
        <v>1</v>
      </c>
      <c r="AU12" s="457">
        <f t="shared" ref="AU12:AU42" si="3">SMALL($E12:$T12,2)</f>
        <v>2</v>
      </c>
      <c r="AV12" s="457">
        <f t="shared" ref="AV12:AV42" si="4">SMALL($E12:$T12,3)</f>
        <v>3</v>
      </c>
      <c r="AW12" s="457">
        <f t="shared" ref="AW12:AW42" si="5">SMALL($E12:$T12,4)</f>
        <v>3</v>
      </c>
      <c r="AX12" s="457">
        <f t="shared" ref="AX12:AX42" si="6">SMALL($E12:$T12,5)</f>
        <v>8</v>
      </c>
      <c r="AY12" s="458">
        <f t="shared" ref="AY12:AY42" si="7">SMALL($E12:$T12,6)</f>
        <v>9</v>
      </c>
      <c r="AZ12" s="457">
        <f t="shared" ref="AZ12:AZ42" si="8">SMALL(M12:T12,1)</f>
        <v>2</v>
      </c>
      <c r="BA12" s="458">
        <f t="shared" ref="BA12:BA42" si="9">SMALL(M12:T12,2)</f>
        <v>3</v>
      </c>
      <c r="BB12" s="459">
        <f>IF(AZ12&lt;AX12,AX12,AZ12)</f>
        <v>8</v>
      </c>
      <c r="BC12" s="459">
        <f>IF(BA12&lt;AY12,AY12,BA12)</f>
        <v>9</v>
      </c>
      <c r="BD12" s="459">
        <f>IF(AZ12&lt;AW12,AW12,AZ12)</f>
        <v>3</v>
      </c>
      <c r="BE12" s="459">
        <f>IF(AZ12&lt;AW12,AW12,AZ12)</f>
        <v>3</v>
      </c>
      <c r="BG12" s="210">
        <f>$B12+1</f>
        <v>101</v>
      </c>
      <c r="BH12" s="213">
        <f>BG12+1</f>
        <v>102</v>
      </c>
      <c r="BI12" s="213">
        <f t="shared" ref="BI12:BN12" si="10">BH12+1</f>
        <v>103</v>
      </c>
      <c r="BJ12" s="213">
        <f t="shared" si="10"/>
        <v>104</v>
      </c>
      <c r="BK12" s="213">
        <f t="shared" si="10"/>
        <v>105</v>
      </c>
      <c r="BL12" s="213">
        <f t="shared" si="10"/>
        <v>106</v>
      </c>
      <c r="BM12" s="213">
        <f t="shared" si="10"/>
        <v>107</v>
      </c>
      <c r="BN12" s="213">
        <f t="shared" si="10"/>
        <v>108</v>
      </c>
      <c r="BO12" s="210">
        <f>$B12+1</f>
        <v>101</v>
      </c>
      <c r="BP12" s="213">
        <f>BO12+1</f>
        <v>102</v>
      </c>
      <c r="BQ12" s="213">
        <f t="shared" ref="BQ12:BV12" si="11">BP12+1</f>
        <v>103</v>
      </c>
      <c r="BR12" s="213">
        <f t="shared" si="11"/>
        <v>104</v>
      </c>
      <c r="BS12" s="213">
        <f t="shared" si="11"/>
        <v>105</v>
      </c>
      <c r="BT12" s="213">
        <f t="shared" si="11"/>
        <v>106</v>
      </c>
      <c r="BU12" s="213">
        <f t="shared" si="11"/>
        <v>107</v>
      </c>
      <c r="BV12" s="214">
        <f t="shared" si="11"/>
        <v>108</v>
      </c>
    </row>
    <row r="13" spans="1:74" ht="20.100000000000001" customHeight="1" x14ac:dyDescent="0.25">
      <c r="A13" s="206">
        <v>2</v>
      </c>
      <c r="B13" s="206">
        <v>110</v>
      </c>
      <c r="C13" s="6" t="str">
        <f>VLOOKUP($B13,мандатка!$B:$J,3,FALSE)</f>
        <v>Вертикаль ЦДЮТ</v>
      </c>
      <c r="D13" s="5" t="str">
        <f>VLOOKUP(B13,мандатка!$B:$J,8,FALSE)</f>
        <v>Донецька обл</v>
      </c>
      <c r="E13" s="452">
        <v>2</v>
      </c>
      <c r="F13" s="452">
        <v>4</v>
      </c>
      <c r="G13" s="452">
        <v>5</v>
      </c>
      <c r="H13" s="452">
        <v>10</v>
      </c>
      <c r="I13" s="452"/>
      <c r="J13" s="452"/>
      <c r="K13" s="452"/>
      <c r="L13" s="453"/>
      <c r="M13" s="454">
        <v>1</v>
      </c>
      <c r="N13" s="452">
        <v>7</v>
      </c>
      <c r="O13" s="452"/>
      <c r="P13" s="452"/>
      <c r="Q13" s="452"/>
      <c r="R13" s="452"/>
      <c r="S13" s="452"/>
      <c r="T13" s="452"/>
      <c r="U13" s="455">
        <f t="shared" ref="U13:U42" si="12">SUM(AT13:AW13,BB13,BC13)</f>
        <v>29</v>
      </c>
      <c r="V13" s="455">
        <f t="shared" ref="V13:V42" si="13">SUM(AT13:AW13,BE13)</f>
        <v>17</v>
      </c>
      <c r="W13" s="455">
        <f t="shared" si="0"/>
        <v>12</v>
      </c>
      <c r="X13" s="207">
        <v>2</v>
      </c>
      <c r="Y13" s="208" t="e">
        <f t="shared" ref="Y13:Y42" si="14">U13/$AC$8</f>
        <v>#NUM!</v>
      </c>
      <c r="Z13" s="208" t="e">
        <f t="shared" ref="Z13:Z42" si="15">V13/$AD$8</f>
        <v>#NUM!</v>
      </c>
      <c r="AA13" s="208" t="e">
        <f t="shared" si="1"/>
        <v>#NUM!</v>
      </c>
      <c r="AB13" s="209"/>
      <c r="AC13" s="210">
        <f>IF(VLOOKUP(BG13,мандатка!$B:$Z,2,FALSE)="чол",BG13,"")</f>
        <v>111</v>
      </c>
      <c r="AD13" s="210" t="str">
        <f>IF(VLOOKUP(BH13,мандатка!$B:$Z,2,FALSE)="чол",BH13,"")</f>
        <v/>
      </c>
      <c r="AE13" s="210">
        <f>IF(VLOOKUP(BI13,мандатка!$B:$Z,2,FALSE)="чол",BI13,"")</f>
        <v>113</v>
      </c>
      <c r="AF13" s="210">
        <f>IF(VLOOKUP(BJ13,мандатка!$B:$Z,2,FALSE)="чол",BJ13,"")</f>
        <v>114</v>
      </c>
      <c r="AG13" s="210">
        <f>IF(VLOOKUP(BK13,мандатка!$B:$Z,2,FALSE)="чол",BK13,"")</f>
        <v>115</v>
      </c>
      <c r="AH13" s="210" t="str">
        <f>IF(VLOOKUP(BL13,мандатка!$B:$Z,2,FALSE)="чол",BL13,"")</f>
        <v/>
      </c>
      <c r="AI13" s="210" t="e">
        <f>IF(VLOOKUP(BM13,мандатка!$B:$Z,2,FALSE)="чол",BM13,"")</f>
        <v>#N/A</v>
      </c>
      <c r="AJ13" s="210" t="e">
        <f>IF(VLOOKUP(BN13,мандатка!$B:$Z,2,FALSE)="чол",BN13,"")</f>
        <v>#N/A</v>
      </c>
      <c r="AK13" s="210" t="str">
        <f>IF(VLOOKUP(BO13,мандатка!$B:$Z,2,FALSE)="жін",BO13,"")</f>
        <v/>
      </c>
      <c r="AL13" s="210">
        <f>IF(VLOOKUP(BP13,мандатка!$B:$Z,2,FALSE)="жін",BP13,"")</f>
        <v>112</v>
      </c>
      <c r="AM13" s="210" t="str">
        <f>IF(VLOOKUP(BQ13,мандатка!$B:$Z,2,FALSE)="жін",BQ13,"")</f>
        <v/>
      </c>
      <c r="AN13" s="210" t="str">
        <f>IF(VLOOKUP(BR13,мандатка!$B:$Z,2,FALSE)="жін",BR13,"")</f>
        <v/>
      </c>
      <c r="AO13" s="210" t="str">
        <f>IF(VLOOKUP(BS13,мандатка!$B:$Z,2,FALSE)="жін",BS13,"")</f>
        <v/>
      </c>
      <c r="AP13" s="210">
        <f>IF(VLOOKUP(BT13,мандатка!$B:$Z,2,FALSE)="жін",BT13,"")</f>
        <v>116</v>
      </c>
      <c r="AQ13" s="210" t="e">
        <f>IF(VLOOKUP(BU13,мандатка!$B:$Z,2,FALSE)="жін",BU13,"")</f>
        <v>#N/A</v>
      </c>
      <c r="AR13" s="211" t="e">
        <f>IF(VLOOKUP(BV13,мандатка!$B:$Z,2,FALSE)="жін",BV13,"")</f>
        <v>#N/A</v>
      </c>
      <c r="AS13" s="212"/>
      <c r="AT13" s="456">
        <f t="shared" si="2"/>
        <v>1</v>
      </c>
      <c r="AU13" s="457">
        <f t="shared" si="3"/>
        <v>2</v>
      </c>
      <c r="AV13" s="457">
        <f t="shared" si="4"/>
        <v>4</v>
      </c>
      <c r="AW13" s="457">
        <f t="shared" si="5"/>
        <v>5</v>
      </c>
      <c r="AX13" s="457">
        <f t="shared" si="6"/>
        <v>7</v>
      </c>
      <c r="AY13" s="458">
        <f t="shared" si="7"/>
        <v>10</v>
      </c>
      <c r="AZ13" s="457">
        <f t="shared" si="8"/>
        <v>1</v>
      </c>
      <c r="BA13" s="458">
        <f t="shared" si="9"/>
        <v>7</v>
      </c>
      <c r="BB13" s="459">
        <f t="shared" ref="BB13:BC42" si="16">IF(AZ13&lt;AX13,AX13,AZ13)</f>
        <v>7</v>
      </c>
      <c r="BC13" s="459">
        <f t="shared" si="16"/>
        <v>10</v>
      </c>
      <c r="BD13" s="459">
        <f t="shared" ref="BD13:BD42" si="17">IF(AZ13&lt;AW13,AW13,AZ13)</f>
        <v>5</v>
      </c>
      <c r="BE13" s="459">
        <f t="shared" ref="BE13:BE42" si="18">IF(AZ13&lt;AW13,AW13,AZ13)</f>
        <v>5</v>
      </c>
      <c r="BG13" s="210">
        <f t="shared" ref="BG13:BG42" si="19">$B13+1</f>
        <v>111</v>
      </c>
      <c r="BH13" s="213">
        <f t="shared" ref="BH13:BN13" si="20">BG13+1</f>
        <v>112</v>
      </c>
      <c r="BI13" s="213">
        <f t="shared" si="20"/>
        <v>113</v>
      </c>
      <c r="BJ13" s="213">
        <f t="shared" si="20"/>
        <v>114</v>
      </c>
      <c r="BK13" s="213">
        <f t="shared" si="20"/>
        <v>115</v>
      </c>
      <c r="BL13" s="213">
        <f t="shared" si="20"/>
        <v>116</v>
      </c>
      <c r="BM13" s="213">
        <f t="shared" si="20"/>
        <v>117</v>
      </c>
      <c r="BN13" s="213">
        <f t="shared" si="20"/>
        <v>118</v>
      </c>
      <c r="BO13" s="210">
        <f t="shared" ref="BO13:BO42" si="21">$B13+1</f>
        <v>111</v>
      </c>
      <c r="BP13" s="213">
        <f t="shared" ref="BP13:BV13" si="22">BO13+1</f>
        <v>112</v>
      </c>
      <c r="BQ13" s="213">
        <f t="shared" si="22"/>
        <v>113</v>
      </c>
      <c r="BR13" s="213">
        <f t="shared" si="22"/>
        <v>114</v>
      </c>
      <c r="BS13" s="213">
        <f t="shared" si="22"/>
        <v>115</v>
      </c>
      <c r="BT13" s="213">
        <f t="shared" si="22"/>
        <v>116</v>
      </c>
      <c r="BU13" s="213">
        <f t="shared" si="22"/>
        <v>117</v>
      </c>
      <c r="BV13" s="214">
        <f t="shared" si="22"/>
        <v>118</v>
      </c>
    </row>
    <row r="14" spans="1:74" ht="20.100000000000001" customHeight="1" x14ac:dyDescent="0.25">
      <c r="A14" s="206">
        <v>3</v>
      </c>
      <c r="B14" s="206">
        <v>120</v>
      </c>
      <c r="C14" s="6" t="str">
        <f>VLOOKUP($B14,мандатка!$B:$J,3,FALSE)</f>
        <v>КЗ " Центр туризму" ЗОР</v>
      </c>
      <c r="D14" s="5" t="str">
        <f>VLOOKUP(B14,мандатка!$B:$J,8,FALSE)</f>
        <v>Запорізька обл</v>
      </c>
      <c r="E14" s="452">
        <v>6</v>
      </c>
      <c r="F14" s="452">
        <v>7</v>
      </c>
      <c r="G14" s="452">
        <v>10</v>
      </c>
      <c r="H14" s="452">
        <v>12</v>
      </c>
      <c r="I14" s="452"/>
      <c r="J14" s="452"/>
      <c r="K14" s="452"/>
      <c r="L14" s="453"/>
      <c r="M14" s="454">
        <v>5</v>
      </c>
      <c r="N14" s="452">
        <v>6</v>
      </c>
      <c r="O14" s="452"/>
      <c r="P14" s="452"/>
      <c r="Q14" s="452"/>
      <c r="R14" s="452"/>
      <c r="S14" s="452"/>
      <c r="T14" s="452"/>
      <c r="U14" s="455">
        <f t="shared" si="12"/>
        <v>46</v>
      </c>
      <c r="V14" s="455">
        <f t="shared" si="13"/>
        <v>31</v>
      </c>
      <c r="W14" s="455">
        <f t="shared" si="0"/>
        <v>24</v>
      </c>
      <c r="X14" s="207">
        <v>3</v>
      </c>
      <c r="Y14" s="208" t="e">
        <f t="shared" si="14"/>
        <v>#NUM!</v>
      </c>
      <c r="Z14" s="208" t="e">
        <f t="shared" si="15"/>
        <v>#NUM!</v>
      </c>
      <c r="AA14" s="208" t="e">
        <f t="shared" si="1"/>
        <v>#NUM!</v>
      </c>
      <c r="AB14" s="209"/>
      <c r="AC14" s="210">
        <f>IF(VLOOKUP(BG14,мандатка!$B:$Z,2,FALSE)="чол",BG14,"")</f>
        <v>121</v>
      </c>
      <c r="AD14" s="210">
        <f>IF(VLOOKUP(BH14,мандатка!$B:$Z,2,FALSE)="чол",BH14,"")</f>
        <v>122</v>
      </c>
      <c r="AE14" s="210" t="str">
        <f>IF(VLOOKUP(BI14,мандатка!$B:$Z,2,FALSE)="чол",BI14,"")</f>
        <v/>
      </c>
      <c r="AF14" s="210" t="str">
        <f>IF(VLOOKUP(BJ14,мандатка!$B:$Z,2,FALSE)="чол",BJ14,"")</f>
        <v/>
      </c>
      <c r="AG14" s="210">
        <f>IF(VLOOKUP(BK14,мандатка!$B:$Z,2,FALSE)="чол",BK14,"")</f>
        <v>125</v>
      </c>
      <c r="AH14" s="210">
        <f>IF(VLOOKUP(BL14,мандатка!$B:$Z,2,FALSE)="чол",BL14,"")</f>
        <v>126</v>
      </c>
      <c r="AI14" s="210" t="e">
        <f>IF(VLOOKUP(BM14,мандатка!$B:$Z,2,FALSE)="чол",BM14,"")</f>
        <v>#N/A</v>
      </c>
      <c r="AJ14" s="210" t="e">
        <f>IF(VLOOKUP(BN14,мандатка!$B:$Z,2,FALSE)="чол",BN14,"")</f>
        <v>#N/A</v>
      </c>
      <c r="AK14" s="210" t="str">
        <f>IF(VLOOKUP(BO14,мандатка!$B:$Z,2,FALSE)="жін",BO14,"")</f>
        <v/>
      </c>
      <c r="AL14" s="210" t="str">
        <f>IF(VLOOKUP(BP14,мандатка!$B:$Z,2,FALSE)="жін",BP14,"")</f>
        <v/>
      </c>
      <c r="AM14" s="210">
        <f>IF(VLOOKUP(BQ14,мандатка!$B:$Z,2,FALSE)="жін",BQ14,"")</f>
        <v>123</v>
      </c>
      <c r="AN14" s="210">
        <f>IF(VLOOKUP(BR14,мандатка!$B:$Z,2,FALSE)="жін",BR14,"")</f>
        <v>124</v>
      </c>
      <c r="AO14" s="210" t="str">
        <f>IF(VLOOKUP(BS14,мандатка!$B:$Z,2,FALSE)="жін",BS14,"")</f>
        <v/>
      </c>
      <c r="AP14" s="210" t="str">
        <f>IF(VLOOKUP(BT14,мандатка!$B:$Z,2,FALSE)="жін",BT14,"")</f>
        <v/>
      </c>
      <c r="AQ14" s="210" t="e">
        <f>IF(VLOOKUP(BU14,мандатка!$B:$Z,2,FALSE)="жін",BU14,"")</f>
        <v>#N/A</v>
      </c>
      <c r="AR14" s="211" t="e">
        <f>IF(VLOOKUP(BV14,мандатка!$B:$Z,2,FALSE)="жін",BV14,"")</f>
        <v>#N/A</v>
      </c>
      <c r="AS14" s="212"/>
      <c r="AT14" s="456">
        <f t="shared" si="2"/>
        <v>5</v>
      </c>
      <c r="AU14" s="457">
        <f t="shared" si="3"/>
        <v>6</v>
      </c>
      <c r="AV14" s="457">
        <f t="shared" si="4"/>
        <v>6</v>
      </c>
      <c r="AW14" s="457">
        <f t="shared" si="5"/>
        <v>7</v>
      </c>
      <c r="AX14" s="457">
        <f t="shared" si="6"/>
        <v>10</v>
      </c>
      <c r="AY14" s="458">
        <f t="shared" si="7"/>
        <v>12</v>
      </c>
      <c r="AZ14" s="457">
        <f t="shared" si="8"/>
        <v>5</v>
      </c>
      <c r="BA14" s="458">
        <f t="shared" si="9"/>
        <v>6</v>
      </c>
      <c r="BB14" s="459">
        <f t="shared" si="16"/>
        <v>10</v>
      </c>
      <c r="BC14" s="459">
        <f t="shared" si="16"/>
        <v>12</v>
      </c>
      <c r="BD14" s="459">
        <f t="shared" si="17"/>
        <v>7</v>
      </c>
      <c r="BE14" s="459">
        <f t="shared" si="18"/>
        <v>7</v>
      </c>
      <c r="BG14" s="210">
        <f t="shared" si="19"/>
        <v>121</v>
      </c>
      <c r="BH14" s="213">
        <f t="shared" ref="BH14:BN14" si="23">BG14+1</f>
        <v>122</v>
      </c>
      <c r="BI14" s="213">
        <f t="shared" si="23"/>
        <v>123</v>
      </c>
      <c r="BJ14" s="213">
        <f t="shared" si="23"/>
        <v>124</v>
      </c>
      <c r="BK14" s="213">
        <f t="shared" si="23"/>
        <v>125</v>
      </c>
      <c r="BL14" s="213">
        <f t="shared" si="23"/>
        <v>126</v>
      </c>
      <c r="BM14" s="213">
        <f t="shared" si="23"/>
        <v>127</v>
      </c>
      <c r="BN14" s="213">
        <f t="shared" si="23"/>
        <v>128</v>
      </c>
      <c r="BO14" s="210">
        <f t="shared" si="21"/>
        <v>121</v>
      </c>
      <c r="BP14" s="213">
        <f t="shared" ref="BP14:BV14" si="24">BO14+1</f>
        <v>122</v>
      </c>
      <c r="BQ14" s="213">
        <f t="shared" si="24"/>
        <v>123</v>
      </c>
      <c r="BR14" s="213">
        <f t="shared" si="24"/>
        <v>124</v>
      </c>
      <c r="BS14" s="213">
        <f t="shared" si="24"/>
        <v>125</v>
      </c>
      <c r="BT14" s="213">
        <f t="shared" si="24"/>
        <v>126</v>
      </c>
      <c r="BU14" s="213">
        <f t="shared" si="24"/>
        <v>127</v>
      </c>
      <c r="BV14" s="214">
        <f t="shared" si="24"/>
        <v>128</v>
      </c>
    </row>
    <row r="15" spans="1:74" ht="20.100000000000001" hidden="1" customHeight="1" x14ac:dyDescent="0.25">
      <c r="A15" s="206">
        <v>4</v>
      </c>
      <c r="B15" s="206">
        <v>130</v>
      </c>
      <c r="C15" s="6" t="e">
        <f>VLOOKUP($B15,мандатка!$B:$J,3,FALSE)</f>
        <v>#N/A</v>
      </c>
      <c r="D15" s="5" t="e">
        <f>VLOOKUP(B15,мандатка!$B:$J,8,FALSE)</f>
        <v>#N/A</v>
      </c>
      <c r="E15" s="452" t="str">
        <f>IF(ISNA(VLOOKUP(AC15,Особиста!$B:$AZ,MATCH("Результат",Особиста!$10:$10,0)-1,FALSE)),"",VLOOKUP(AC15,Особиста!$B:$AZ,MATCH("Результат",Особиста!$10:$10,0)-1,FALSE))</f>
        <v/>
      </c>
      <c r="F15" s="452" t="str">
        <f>IF(ISNA(VLOOKUP(AD15,Особиста!$B:$AZ,MATCH("Результат",Особиста!$10:$10,0)-1,FALSE)),"",VLOOKUP(AD15,Особиста!$B:$AZ,MATCH("Результат",Особиста!$10:$10,0)-1,FALSE))</f>
        <v/>
      </c>
      <c r="G15" s="452" t="str">
        <f>IF(ISNA(VLOOKUP(AE15,Особиста!$B:$AZ,MATCH("Результат",Особиста!$10:$10,0)-1,FALSE)),"",VLOOKUP(AE15,Особиста!$B:$AZ,MATCH("Результат",Особиста!$10:$10,0)-1,FALSE))</f>
        <v/>
      </c>
      <c r="H15" s="452" t="str">
        <f>IF(ISNA(VLOOKUP(AF15,Особиста!$B:$AZ,MATCH("Результат",Особиста!$10:$10,0)-1,FALSE)),"",VLOOKUP(AF15,Особиста!$B:$AZ,MATCH("Результат",Особиста!$10:$10,0)-1,FALSE))</f>
        <v/>
      </c>
      <c r="I15" s="452" t="str">
        <f>IF(ISNA(VLOOKUP(AG15,Особиста!$B:$AZ,MATCH("Результат",Особиста!$10:$10,0)-1,FALSE)),"",VLOOKUP(AG15,Особиста!$B:$AZ,MATCH("Результат",Особиста!$10:$10,0)-1,FALSE))</f>
        <v/>
      </c>
      <c r="J15" s="452" t="str">
        <f>IF(ISNA(VLOOKUP(AH15,Особиста!$B:$AZ,MATCH("Результат",Особиста!$10:$10,0)-1,FALSE)),"",VLOOKUP(AH15,Особиста!$B:$AZ,MATCH("Результат",Особиста!$10:$10,0)-1,FALSE))</f>
        <v/>
      </c>
      <c r="K15" s="452" t="str">
        <f>IF(ISNA(VLOOKUP(AI15,Особиста!$B:$AZ,MATCH("Результат",Особиста!$10:$10,0)-1,FALSE)),"",VLOOKUP(AI15,Особиста!$B:$AZ,MATCH("Результат",Особиста!$10:$10,0)-1,FALSE))</f>
        <v/>
      </c>
      <c r="L15" s="453" t="str">
        <f>IF(ISNA(VLOOKUP(AJ15,Особиста!$B:$AZ,MATCH("Результат",Особиста!$10:$10,0)-1,FALSE)),"",VLOOKUP(AJ15,Особиста!$B:$AZ,MATCH("Результат",Особиста!$10:$10,0)-1,FALSE))</f>
        <v/>
      </c>
      <c r="M15" s="454" t="str">
        <f>IF(ISNA(VLOOKUP(AK15,Особиста!$B:$AZ,MATCH("Результат",Особиста!$10:$10,0)-1,FALSE)),"",VLOOKUP(AK15,Особиста!$B:$AZ,MATCH("Результат",Особиста!$10:$10,0)-1,FALSE))</f>
        <v/>
      </c>
      <c r="N15" s="452" t="str">
        <f>IF(ISNA(VLOOKUP(AL15,Особиста!$B:$AZ,MATCH("Результат",Особиста!$10:$10,0)-1,FALSE)),"",VLOOKUP(AL15,Особиста!$B:$AZ,MATCH("Результат",Особиста!$10:$10,0)-1,FALSE))</f>
        <v/>
      </c>
      <c r="O15" s="452" t="str">
        <f>IF(ISNA(VLOOKUP(AM15,Особиста!$B:$AZ,MATCH("Результат",Особиста!$10:$10,0)-1,FALSE)),"",VLOOKUP(AM15,Особиста!$B:$AZ,MATCH("Результат",Особиста!$10:$10,0)-1,FALSE))</f>
        <v/>
      </c>
      <c r="P15" s="452" t="str">
        <f>IF(ISNA(VLOOKUP(AN15,Особиста!$B:$AZ,MATCH("Результат",Особиста!$10:$10,0)-1,FALSE)),"",VLOOKUP(AN15,Особиста!$B:$AZ,MATCH("Результат",Особиста!$10:$10,0)-1,FALSE))</f>
        <v/>
      </c>
      <c r="Q15" s="452" t="str">
        <f>IF(ISNA(VLOOKUP(AO15,Особиста!$B:$AZ,MATCH("Результат",Особиста!$10:$10,0)-1,FALSE)),"",VLOOKUP(AO15,Особиста!$B:$AZ,MATCH("Результат",Особиста!$10:$10,0)-1,FALSE))</f>
        <v/>
      </c>
      <c r="R15" s="452" t="str">
        <f>IF(ISNA(VLOOKUP(AP15,Особиста!$B:$AZ,MATCH("Результат",Особиста!$10:$10,0)-1,FALSE)),"",VLOOKUP(AP15,Особиста!$B:$AZ,MATCH("Результат",Особиста!$10:$10,0)-1,FALSE))</f>
        <v/>
      </c>
      <c r="S15" s="452" t="str">
        <f>IF(ISNA(VLOOKUP(AQ15,Особиста!$B:$AZ,MATCH("Результат",Особиста!$10:$10,0)-1,FALSE)),"",VLOOKUP(AQ15,Особиста!$B:$AZ,MATCH("Результат",Особиста!$10:$10,0)-1,FALSE))</f>
        <v/>
      </c>
      <c r="T15" s="452" t="str">
        <f>IF(ISNA(VLOOKUP(AR15,Особиста!$B:$AZ,MATCH("Результат",Особиста!$10:$10,0)-1,FALSE)),"",VLOOKUP(AR15,Особиста!$B:$AZ,MATCH("Результат",Особиста!$10:$10,0)-1,FALSE))</f>
        <v/>
      </c>
      <c r="U15" s="455" t="e">
        <f t="shared" si="12"/>
        <v>#NUM!</v>
      </c>
      <c r="V15" s="455" t="e">
        <f t="shared" si="13"/>
        <v>#NUM!</v>
      </c>
      <c r="W15" s="455" t="e">
        <f t="shared" si="0"/>
        <v>#NUM!</v>
      </c>
      <c r="X15" s="207">
        <v>4</v>
      </c>
      <c r="Y15" s="208" t="e">
        <f t="shared" si="14"/>
        <v>#NUM!</v>
      </c>
      <c r="Z15" s="208" t="e">
        <f t="shared" si="15"/>
        <v>#NUM!</v>
      </c>
      <c r="AA15" s="208" t="e">
        <f t="shared" si="1"/>
        <v>#NUM!</v>
      </c>
      <c r="AB15" s="209"/>
      <c r="AC15" s="210" t="e">
        <f>IF(VLOOKUP(BG15,мандатка!$B:$Z,2,FALSE)="чол",BG15,"")</f>
        <v>#N/A</v>
      </c>
      <c r="AD15" s="210" t="e">
        <f>IF(VLOOKUP(BH15,мандатка!$B:$Z,2,FALSE)="чол",BH15,"")</f>
        <v>#N/A</v>
      </c>
      <c r="AE15" s="210" t="e">
        <f>IF(VLOOKUP(BI15,мандатка!$B:$Z,2,FALSE)="чол",BI15,"")</f>
        <v>#N/A</v>
      </c>
      <c r="AF15" s="210" t="e">
        <f>IF(VLOOKUP(BJ15,мандатка!$B:$Z,2,FALSE)="чол",BJ15,"")</f>
        <v>#N/A</v>
      </c>
      <c r="AG15" s="210" t="e">
        <f>IF(VLOOKUP(BK15,мандатка!$B:$Z,2,FALSE)="чол",BK15,"")</f>
        <v>#N/A</v>
      </c>
      <c r="AH15" s="210" t="e">
        <f>IF(VLOOKUP(BL15,мандатка!$B:$Z,2,FALSE)="чол",BL15,"")</f>
        <v>#N/A</v>
      </c>
      <c r="AI15" s="210" t="e">
        <f>IF(VLOOKUP(BM15,мандатка!$B:$Z,2,FALSE)="чол",BM15,"")</f>
        <v>#N/A</v>
      </c>
      <c r="AJ15" s="210" t="e">
        <f>IF(VLOOKUP(BN15,мандатка!$B:$Z,2,FALSE)="чол",BN15,"")</f>
        <v>#N/A</v>
      </c>
      <c r="AK15" s="210" t="e">
        <f>IF(VLOOKUP(BO15,мандатка!$B:$Z,2,FALSE)="жін",BO15,"")</f>
        <v>#N/A</v>
      </c>
      <c r="AL15" s="210" t="e">
        <f>IF(VLOOKUP(BP15,мандатка!$B:$Z,2,FALSE)="жін",BP15,"")</f>
        <v>#N/A</v>
      </c>
      <c r="AM15" s="210" t="e">
        <f>IF(VLOOKUP(BQ15,мандатка!$B:$Z,2,FALSE)="жін",BQ15,"")</f>
        <v>#N/A</v>
      </c>
      <c r="AN15" s="210" t="e">
        <f>IF(VLOOKUP(BR15,мандатка!$B:$Z,2,FALSE)="жін",BR15,"")</f>
        <v>#N/A</v>
      </c>
      <c r="AO15" s="210" t="e">
        <f>IF(VLOOKUP(BS15,мандатка!$B:$Z,2,FALSE)="жін",BS15,"")</f>
        <v>#N/A</v>
      </c>
      <c r="AP15" s="210" t="e">
        <f>IF(VLOOKUP(BT15,мандатка!$B:$Z,2,FALSE)="жін",BT15,"")</f>
        <v>#N/A</v>
      </c>
      <c r="AQ15" s="210" t="e">
        <f>IF(VLOOKUP(BU15,мандатка!$B:$Z,2,FALSE)="жін",BU15,"")</f>
        <v>#N/A</v>
      </c>
      <c r="AR15" s="211" t="e">
        <f>IF(VLOOKUP(BV15,мандатка!$B:$Z,2,FALSE)="жін",BV15,"")</f>
        <v>#N/A</v>
      </c>
      <c r="AS15" s="212"/>
      <c r="AT15" s="456" t="e">
        <f t="shared" si="2"/>
        <v>#NUM!</v>
      </c>
      <c r="AU15" s="457" t="e">
        <f t="shared" si="3"/>
        <v>#NUM!</v>
      </c>
      <c r="AV15" s="457" t="e">
        <f t="shared" si="4"/>
        <v>#NUM!</v>
      </c>
      <c r="AW15" s="457" t="e">
        <f t="shared" si="5"/>
        <v>#NUM!</v>
      </c>
      <c r="AX15" s="457" t="e">
        <f t="shared" si="6"/>
        <v>#NUM!</v>
      </c>
      <c r="AY15" s="458" t="e">
        <f t="shared" si="7"/>
        <v>#NUM!</v>
      </c>
      <c r="AZ15" s="457" t="e">
        <f t="shared" si="8"/>
        <v>#NUM!</v>
      </c>
      <c r="BA15" s="458" t="e">
        <f t="shared" si="9"/>
        <v>#NUM!</v>
      </c>
      <c r="BB15" s="459" t="e">
        <f t="shared" si="16"/>
        <v>#NUM!</v>
      </c>
      <c r="BC15" s="459" t="e">
        <f t="shared" si="16"/>
        <v>#NUM!</v>
      </c>
      <c r="BD15" s="459" t="e">
        <f t="shared" si="17"/>
        <v>#NUM!</v>
      </c>
      <c r="BE15" s="459" t="e">
        <f t="shared" si="18"/>
        <v>#NUM!</v>
      </c>
      <c r="BG15" s="210">
        <f t="shared" si="19"/>
        <v>131</v>
      </c>
      <c r="BH15" s="213">
        <f t="shared" ref="BH15:BN15" si="25">BG15+1</f>
        <v>132</v>
      </c>
      <c r="BI15" s="213">
        <f t="shared" si="25"/>
        <v>133</v>
      </c>
      <c r="BJ15" s="213">
        <f t="shared" si="25"/>
        <v>134</v>
      </c>
      <c r="BK15" s="213">
        <f t="shared" si="25"/>
        <v>135</v>
      </c>
      <c r="BL15" s="213">
        <f t="shared" si="25"/>
        <v>136</v>
      </c>
      <c r="BM15" s="213">
        <f t="shared" si="25"/>
        <v>137</v>
      </c>
      <c r="BN15" s="213">
        <f t="shared" si="25"/>
        <v>138</v>
      </c>
      <c r="BO15" s="210">
        <f t="shared" si="21"/>
        <v>131</v>
      </c>
      <c r="BP15" s="213">
        <f t="shared" ref="BP15:BV15" si="26">BO15+1</f>
        <v>132</v>
      </c>
      <c r="BQ15" s="213">
        <f t="shared" si="26"/>
        <v>133</v>
      </c>
      <c r="BR15" s="213">
        <f t="shared" si="26"/>
        <v>134</v>
      </c>
      <c r="BS15" s="213">
        <f t="shared" si="26"/>
        <v>135</v>
      </c>
      <c r="BT15" s="213">
        <f t="shared" si="26"/>
        <v>136</v>
      </c>
      <c r="BU15" s="213">
        <f t="shared" si="26"/>
        <v>137</v>
      </c>
      <c r="BV15" s="214">
        <f t="shared" si="26"/>
        <v>138</v>
      </c>
    </row>
    <row r="16" spans="1:74" ht="20.100000000000001" hidden="1" customHeight="1" x14ac:dyDescent="0.25">
      <c r="A16" s="206">
        <v>5</v>
      </c>
      <c r="B16" s="206">
        <v>140</v>
      </c>
      <c r="C16" s="6" t="e">
        <f>VLOOKUP($B16,мандатка!$B:$J,3,FALSE)</f>
        <v>#N/A</v>
      </c>
      <c r="D16" s="5" t="e">
        <f>VLOOKUP(B16,мандатка!$B:$J,8,FALSE)</f>
        <v>#N/A</v>
      </c>
      <c r="E16" s="452" t="str">
        <f>IF(ISNA(VLOOKUP(AC16,Особиста!$B:$AZ,MATCH("Результат",Особиста!$10:$10,0)-1,FALSE)),"",VLOOKUP(AC16,Особиста!$B:$AZ,MATCH("Результат",Особиста!$10:$10,0)-1,FALSE))</f>
        <v/>
      </c>
      <c r="F16" s="452" t="str">
        <f>IF(ISNA(VLOOKUP(AD16,Особиста!$B:$AZ,MATCH("Результат",Особиста!$10:$10,0)-1,FALSE)),"",VLOOKUP(AD16,Особиста!$B:$AZ,MATCH("Результат",Особиста!$10:$10,0)-1,FALSE))</f>
        <v/>
      </c>
      <c r="G16" s="452" t="str">
        <f>IF(ISNA(VLOOKUP(AE16,Особиста!$B:$AZ,MATCH("Результат",Особиста!$10:$10,0)-1,FALSE)),"",VLOOKUP(AE16,Особиста!$B:$AZ,MATCH("Результат",Особиста!$10:$10,0)-1,FALSE))</f>
        <v/>
      </c>
      <c r="H16" s="452" t="str">
        <f>IF(ISNA(VLOOKUP(AF16,Особиста!$B:$AZ,MATCH("Результат",Особиста!$10:$10,0)-1,FALSE)),"",VLOOKUP(AF16,Особиста!$B:$AZ,MATCH("Результат",Особиста!$10:$10,0)-1,FALSE))</f>
        <v/>
      </c>
      <c r="I16" s="452" t="str">
        <f>IF(ISNA(VLOOKUP(AG16,Особиста!$B:$AZ,MATCH("Результат",Особиста!$10:$10,0)-1,FALSE)),"",VLOOKUP(AG16,Особиста!$B:$AZ,MATCH("Результат",Особиста!$10:$10,0)-1,FALSE))</f>
        <v/>
      </c>
      <c r="J16" s="452" t="str">
        <f>IF(ISNA(VLOOKUP(AH16,Особиста!$B:$AZ,MATCH("Результат",Особиста!$10:$10,0)-1,FALSE)),"",VLOOKUP(AH16,Особиста!$B:$AZ,MATCH("Результат",Особиста!$10:$10,0)-1,FALSE))</f>
        <v/>
      </c>
      <c r="K16" s="452" t="str">
        <f>IF(ISNA(VLOOKUP(AI16,Особиста!$B:$AZ,MATCH("Результат",Особиста!$10:$10,0)-1,FALSE)),"",VLOOKUP(AI16,Особиста!$B:$AZ,MATCH("Результат",Особиста!$10:$10,0)-1,FALSE))</f>
        <v/>
      </c>
      <c r="L16" s="453" t="str">
        <f>IF(ISNA(VLOOKUP(AJ16,Особиста!$B:$AZ,MATCH("Результат",Особиста!$10:$10,0)-1,FALSE)),"",VLOOKUP(AJ16,Особиста!$B:$AZ,MATCH("Результат",Особиста!$10:$10,0)-1,FALSE))</f>
        <v/>
      </c>
      <c r="M16" s="454" t="str">
        <f>IF(ISNA(VLOOKUP(AK16,Особиста!$B:$AZ,MATCH("Результат",Особиста!$10:$10,0)-1,FALSE)),"",VLOOKUP(AK16,Особиста!$B:$AZ,MATCH("Результат",Особиста!$10:$10,0)-1,FALSE))</f>
        <v/>
      </c>
      <c r="N16" s="452" t="str">
        <f>IF(ISNA(VLOOKUP(AL16,Особиста!$B:$AZ,MATCH("Результат",Особиста!$10:$10,0)-1,FALSE)),"",VLOOKUP(AL16,Особиста!$B:$AZ,MATCH("Результат",Особиста!$10:$10,0)-1,FALSE))</f>
        <v/>
      </c>
      <c r="O16" s="452" t="str">
        <f>IF(ISNA(VLOOKUP(AM16,Особиста!$B:$AZ,MATCH("Результат",Особиста!$10:$10,0)-1,FALSE)),"",VLOOKUP(AM16,Особиста!$B:$AZ,MATCH("Результат",Особиста!$10:$10,0)-1,FALSE))</f>
        <v/>
      </c>
      <c r="P16" s="452" t="str">
        <f>IF(ISNA(VLOOKUP(AN16,Особиста!$B:$AZ,MATCH("Результат",Особиста!$10:$10,0)-1,FALSE)),"",VLOOKUP(AN16,Особиста!$B:$AZ,MATCH("Результат",Особиста!$10:$10,0)-1,FALSE))</f>
        <v/>
      </c>
      <c r="Q16" s="452" t="str">
        <f>IF(ISNA(VLOOKUP(AO16,Особиста!$B:$AZ,MATCH("Результат",Особиста!$10:$10,0)-1,FALSE)),"",VLOOKUP(AO16,Особиста!$B:$AZ,MATCH("Результат",Особиста!$10:$10,0)-1,FALSE))</f>
        <v/>
      </c>
      <c r="R16" s="452" t="str">
        <f>IF(ISNA(VLOOKUP(AP16,Особиста!$B:$AZ,MATCH("Результат",Особиста!$10:$10,0)-1,FALSE)),"",VLOOKUP(AP16,Особиста!$B:$AZ,MATCH("Результат",Особиста!$10:$10,0)-1,FALSE))</f>
        <v/>
      </c>
      <c r="S16" s="452" t="str">
        <f>IF(ISNA(VLOOKUP(AQ16,Особиста!$B:$AZ,MATCH("Результат",Особиста!$10:$10,0)-1,FALSE)),"",VLOOKUP(AQ16,Особиста!$B:$AZ,MATCH("Результат",Особиста!$10:$10,0)-1,FALSE))</f>
        <v/>
      </c>
      <c r="T16" s="452" t="str">
        <f>IF(ISNA(VLOOKUP(AR16,Особиста!$B:$AZ,MATCH("Результат",Особиста!$10:$10,0)-1,FALSE)),"",VLOOKUP(AR16,Особиста!$B:$AZ,MATCH("Результат",Особиста!$10:$10,0)-1,FALSE))</f>
        <v/>
      </c>
      <c r="U16" s="455" t="e">
        <f t="shared" si="12"/>
        <v>#NUM!</v>
      </c>
      <c r="V16" s="455" t="e">
        <f t="shared" si="13"/>
        <v>#NUM!</v>
      </c>
      <c r="W16" s="455" t="e">
        <f t="shared" si="0"/>
        <v>#NUM!</v>
      </c>
      <c r="X16" s="207">
        <v>5</v>
      </c>
      <c r="Y16" s="208" t="e">
        <f t="shared" si="14"/>
        <v>#NUM!</v>
      </c>
      <c r="Z16" s="208" t="e">
        <f t="shared" si="15"/>
        <v>#NUM!</v>
      </c>
      <c r="AA16" s="208" t="e">
        <f t="shared" si="1"/>
        <v>#NUM!</v>
      </c>
      <c r="AB16" s="209"/>
      <c r="AC16" s="210" t="e">
        <f>IF(VLOOKUP(BG16,мандатка!$B:$Z,2,FALSE)="чол",BG16,"")</f>
        <v>#N/A</v>
      </c>
      <c r="AD16" s="210" t="e">
        <f>IF(VLOOKUP(BH16,мандатка!$B:$Z,2,FALSE)="чол",BH16,"")</f>
        <v>#N/A</v>
      </c>
      <c r="AE16" s="210" t="e">
        <f>IF(VLOOKUP(BI16,мандатка!$B:$Z,2,FALSE)="чол",BI16,"")</f>
        <v>#N/A</v>
      </c>
      <c r="AF16" s="210" t="e">
        <f>IF(VLOOKUP(BJ16,мандатка!$B:$Z,2,FALSE)="чол",BJ16,"")</f>
        <v>#N/A</v>
      </c>
      <c r="AG16" s="210" t="e">
        <f>IF(VLOOKUP(BK16,мандатка!$B:$Z,2,FALSE)="чол",BK16,"")</f>
        <v>#N/A</v>
      </c>
      <c r="AH16" s="210" t="e">
        <f>IF(VLOOKUP(BL16,мандатка!$B:$Z,2,FALSE)="чол",BL16,"")</f>
        <v>#N/A</v>
      </c>
      <c r="AI16" s="210" t="e">
        <f>IF(VLOOKUP(BM16,мандатка!$B:$Z,2,FALSE)="чол",BM16,"")</f>
        <v>#N/A</v>
      </c>
      <c r="AJ16" s="210" t="e">
        <f>IF(VLOOKUP(BN16,мандатка!$B:$Z,2,FALSE)="чол",BN16,"")</f>
        <v>#N/A</v>
      </c>
      <c r="AK16" s="210" t="e">
        <f>IF(VLOOKUP(BO16,мандатка!$B:$Z,2,FALSE)="жін",BO16,"")</f>
        <v>#N/A</v>
      </c>
      <c r="AL16" s="210" t="e">
        <f>IF(VLOOKUP(BP16,мандатка!$B:$Z,2,FALSE)="жін",BP16,"")</f>
        <v>#N/A</v>
      </c>
      <c r="AM16" s="210" t="e">
        <f>IF(VLOOKUP(BQ16,мандатка!$B:$Z,2,FALSE)="жін",BQ16,"")</f>
        <v>#N/A</v>
      </c>
      <c r="AN16" s="210" t="e">
        <f>IF(VLOOKUP(BR16,мандатка!$B:$Z,2,FALSE)="жін",BR16,"")</f>
        <v>#N/A</v>
      </c>
      <c r="AO16" s="210" t="e">
        <f>IF(VLOOKUP(BS16,мандатка!$B:$Z,2,FALSE)="жін",BS16,"")</f>
        <v>#N/A</v>
      </c>
      <c r="AP16" s="210" t="e">
        <f>IF(VLOOKUP(BT16,мандатка!$B:$Z,2,FALSE)="жін",BT16,"")</f>
        <v>#N/A</v>
      </c>
      <c r="AQ16" s="210" t="e">
        <f>IF(VLOOKUP(BU16,мандатка!$B:$Z,2,FALSE)="жін",BU16,"")</f>
        <v>#N/A</v>
      </c>
      <c r="AR16" s="211" t="e">
        <f>IF(VLOOKUP(BV16,мандатка!$B:$Z,2,FALSE)="жін",BV16,"")</f>
        <v>#N/A</v>
      </c>
      <c r="AS16" s="212"/>
      <c r="AT16" s="456" t="e">
        <f t="shared" si="2"/>
        <v>#NUM!</v>
      </c>
      <c r="AU16" s="457" t="e">
        <f t="shared" si="3"/>
        <v>#NUM!</v>
      </c>
      <c r="AV16" s="457" t="e">
        <f t="shared" si="4"/>
        <v>#NUM!</v>
      </c>
      <c r="AW16" s="457" t="e">
        <f t="shared" si="5"/>
        <v>#NUM!</v>
      </c>
      <c r="AX16" s="457" t="e">
        <f t="shared" si="6"/>
        <v>#NUM!</v>
      </c>
      <c r="AY16" s="458" t="e">
        <f t="shared" si="7"/>
        <v>#NUM!</v>
      </c>
      <c r="AZ16" s="457" t="e">
        <f t="shared" si="8"/>
        <v>#NUM!</v>
      </c>
      <c r="BA16" s="458" t="e">
        <f t="shared" si="9"/>
        <v>#NUM!</v>
      </c>
      <c r="BB16" s="459" t="e">
        <f t="shared" si="16"/>
        <v>#NUM!</v>
      </c>
      <c r="BC16" s="459" t="e">
        <f t="shared" si="16"/>
        <v>#NUM!</v>
      </c>
      <c r="BD16" s="459" t="e">
        <f t="shared" si="17"/>
        <v>#NUM!</v>
      </c>
      <c r="BE16" s="459" t="e">
        <f t="shared" si="18"/>
        <v>#NUM!</v>
      </c>
      <c r="BG16" s="210">
        <f t="shared" si="19"/>
        <v>141</v>
      </c>
      <c r="BH16" s="213">
        <f t="shared" ref="BH16:BN16" si="27">BG16+1</f>
        <v>142</v>
      </c>
      <c r="BI16" s="213">
        <f t="shared" si="27"/>
        <v>143</v>
      </c>
      <c r="BJ16" s="213">
        <f t="shared" si="27"/>
        <v>144</v>
      </c>
      <c r="BK16" s="213">
        <f t="shared" si="27"/>
        <v>145</v>
      </c>
      <c r="BL16" s="213">
        <f t="shared" si="27"/>
        <v>146</v>
      </c>
      <c r="BM16" s="213">
        <f t="shared" si="27"/>
        <v>147</v>
      </c>
      <c r="BN16" s="213">
        <f t="shared" si="27"/>
        <v>148</v>
      </c>
      <c r="BO16" s="210">
        <f t="shared" si="21"/>
        <v>141</v>
      </c>
      <c r="BP16" s="213">
        <f t="shared" ref="BP16:BV16" si="28">BO16+1</f>
        <v>142</v>
      </c>
      <c r="BQ16" s="213">
        <f t="shared" si="28"/>
        <v>143</v>
      </c>
      <c r="BR16" s="213">
        <f t="shared" si="28"/>
        <v>144</v>
      </c>
      <c r="BS16" s="213">
        <f t="shared" si="28"/>
        <v>145</v>
      </c>
      <c r="BT16" s="213">
        <f t="shared" si="28"/>
        <v>146</v>
      </c>
      <c r="BU16" s="213">
        <f t="shared" si="28"/>
        <v>147</v>
      </c>
      <c r="BV16" s="214">
        <f t="shared" si="28"/>
        <v>148</v>
      </c>
    </row>
    <row r="17" spans="1:74" ht="20.100000000000001" hidden="1" customHeight="1" x14ac:dyDescent="0.25">
      <c r="A17" s="206">
        <v>6</v>
      </c>
      <c r="B17" s="206">
        <v>150</v>
      </c>
      <c r="C17" s="6" t="e">
        <f>VLOOKUP($B17,мандатка!$B:$J,3,FALSE)</f>
        <v>#N/A</v>
      </c>
      <c r="D17" s="5" t="e">
        <f>VLOOKUP(B17,мандатка!$B:$J,8,FALSE)</f>
        <v>#N/A</v>
      </c>
      <c r="E17" s="452" t="str">
        <f>IF(ISNA(VLOOKUP(AC17,Особиста!$B:$AZ,MATCH("Результат",Особиста!$10:$10,0)-1,FALSE)),"",VLOOKUP(AC17,Особиста!$B:$AZ,MATCH("Результат",Особиста!$10:$10,0)-1,FALSE))</f>
        <v/>
      </c>
      <c r="F17" s="452" t="str">
        <f>IF(ISNA(VLOOKUP(AD17,Особиста!$B:$AZ,MATCH("Результат",Особиста!$10:$10,0)-1,FALSE)),"",VLOOKUP(AD17,Особиста!$B:$AZ,MATCH("Результат",Особиста!$10:$10,0)-1,FALSE))</f>
        <v/>
      </c>
      <c r="G17" s="452" t="str">
        <f>IF(ISNA(VLOOKUP(AE17,Особиста!$B:$AZ,MATCH("Результат",Особиста!$10:$10,0)-1,FALSE)),"",VLOOKUP(AE17,Особиста!$B:$AZ,MATCH("Результат",Особиста!$10:$10,0)-1,FALSE))</f>
        <v/>
      </c>
      <c r="H17" s="452" t="str">
        <f>IF(ISNA(VLOOKUP(AF17,Особиста!$B:$AZ,MATCH("Результат",Особиста!$10:$10,0)-1,FALSE)),"",VLOOKUP(AF17,Особиста!$B:$AZ,MATCH("Результат",Особиста!$10:$10,0)-1,FALSE))</f>
        <v/>
      </c>
      <c r="I17" s="452" t="str">
        <f>IF(ISNA(VLOOKUP(AG17,Особиста!$B:$AZ,MATCH("Результат",Особиста!$10:$10,0)-1,FALSE)),"",VLOOKUP(AG17,Особиста!$B:$AZ,MATCH("Результат",Особиста!$10:$10,0)-1,FALSE))</f>
        <v/>
      </c>
      <c r="J17" s="452" t="str">
        <f>IF(ISNA(VLOOKUP(AH17,Особиста!$B:$AZ,MATCH("Результат",Особиста!$10:$10,0)-1,FALSE)),"",VLOOKUP(AH17,Особиста!$B:$AZ,MATCH("Результат",Особиста!$10:$10,0)-1,FALSE))</f>
        <v/>
      </c>
      <c r="K17" s="452" t="str">
        <f>IF(ISNA(VLOOKUP(AI17,Особиста!$B:$AZ,MATCH("Результат",Особиста!$10:$10,0)-1,FALSE)),"",VLOOKUP(AI17,Особиста!$B:$AZ,MATCH("Результат",Особиста!$10:$10,0)-1,FALSE))</f>
        <v/>
      </c>
      <c r="L17" s="453" t="str">
        <f>IF(ISNA(VLOOKUP(AJ17,Особиста!$B:$AZ,MATCH("Результат",Особиста!$10:$10,0)-1,FALSE)),"",VLOOKUP(AJ17,Особиста!$B:$AZ,MATCH("Результат",Особиста!$10:$10,0)-1,FALSE))</f>
        <v/>
      </c>
      <c r="M17" s="454" t="str">
        <f>IF(ISNA(VLOOKUP(AK17,Особиста!$B:$AZ,MATCH("Результат",Особиста!$10:$10,0)-1,FALSE)),"",VLOOKUP(AK17,Особиста!$B:$AZ,MATCH("Результат",Особиста!$10:$10,0)-1,FALSE))</f>
        <v/>
      </c>
      <c r="N17" s="452" t="str">
        <f>IF(ISNA(VLOOKUP(AL17,Особиста!$B:$AZ,MATCH("Результат",Особиста!$10:$10,0)-1,FALSE)),"",VLOOKUP(AL17,Особиста!$B:$AZ,MATCH("Результат",Особиста!$10:$10,0)-1,FALSE))</f>
        <v/>
      </c>
      <c r="O17" s="452" t="str">
        <f>IF(ISNA(VLOOKUP(AM17,Особиста!$B:$AZ,MATCH("Результат",Особиста!$10:$10,0)-1,FALSE)),"",VLOOKUP(AM17,Особиста!$B:$AZ,MATCH("Результат",Особиста!$10:$10,0)-1,FALSE))</f>
        <v/>
      </c>
      <c r="P17" s="452" t="str">
        <f>IF(ISNA(VLOOKUP(AN17,Особиста!$B:$AZ,MATCH("Результат",Особиста!$10:$10,0)-1,FALSE)),"",VLOOKUP(AN17,Особиста!$B:$AZ,MATCH("Результат",Особиста!$10:$10,0)-1,FALSE))</f>
        <v/>
      </c>
      <c r="Q17" s="452" t="str">
        <f>IF(ISNA(VLOOKUP(AO17,Особиста!$B:$AZ,MATCH("Результат",Особиста!$10:$10,0)-1,FALSE)),"",VLOOKUP(AO17,Особиста!$B:$AZ,MATCH("Результат",Особиста!$10:$10,0)-1,FALSE))</f>
        <v/>
      </c>
      <c r="R17" s="452" t="str">
        <f>IF(ISNA(VLOOKUP(AP17,Особиста!$B:$AZ,MATCH("Результат",Особиста!$10:$10,0)-1,FALSE)),"",VLOOKUP(AP17,Особиста!$B:$AZ,MATCH("Результат",Особиста!$10:$10,0)-1,FALSE))</f>
        <v/>
      </c>
      <c r="S17" s="452" t="str">
        <f>IF(ISNA(VLOOKUP(AQ17,Особиста!$B:$AZ,MATCH("Результат",Особиста!$10:$10,0)-1,FALSE)),"",VLOOKUP(AQ17,Особиста!$B:$AZ,MATCH("Результат",Особиста!$10:$10,0)-1,FALSE))</f>
        <v/>
      </c>
      <c r="T17" s="452" t="str">
        <f>IF(ISNA(VLOOKUP(AR17,Особиста!$B:$AZ,MATCH("Результат",Особиста!$10:$10,0)-1,FALSE)),"",VLOOKUP(AR17,Особиста!$B:$AZ,MATCH("Результат",Особиста!$10:$10,0)-1,FALSE))</f>
        <v/>
      </c>
      <c r="U17" s="455" t="e">
        <f t="shared" si="12"/>
        <v>#NUM!</v>
      </c>
      <c r="V17" s="455" t="e">
        <f t="shared" si="13"/>
        <v>#NUM!</v>
      </c>
      <c r="W17" s="455" t="e">
        <f t="shared" si="0"/>
        <v>#NUM!</v>
      </c>
      <c r="X17" s="207">
        <v>6</v>
      </c>
      <c r="Y17" s="208" t="e">
        <f t="shared" si="14"/>
        <v>#NUM!</v>
      </c>
      <c r="Z17" s="208" t="e">
        <f t="shared" si="15"/>
        <v>#NUM!</v>
      </c>
      <c r="AA17" s="208" t="e">
        <f t="shared" si="1"/>
        <v>#NUM!</v>
      </c>
      <c r="AB17" s="209"/>
      <c r="AC17" s="210" t="e">
        <f>IF(VLOOKUP(BG17,мандатка!$B:$Z,2,FALSE)="чол",BG17,"")</f>
        <v>#N/A</v>
      </c>
      <c r="AD17" s="210" t="e">
        <f>IF(VLOOKUP(BH17,мандатка!$B:$Z,2,FALSE)="чол",BH17,"")</f>
        <v>#N/A</v>
      </c>
      <c r="AE17" s="210" t="e">
        <f>IF(VLOOKUP(BI17,мандатка!$B:$Z,2,FALSE)="чол",BI17,"")</f>
        <v>#N/A</v>
      </c>
      <c r="AF17" s="210" t="e">
        <f>IF(VLOOKUP(BJ17,мандатка!$B:$Z,2,FALSE)="чол",BJ17,"")</f>
        <v>#N/A</v>
      </c>
      <c r="AG17" s="210" t="e">
        <f>IF(VLOOKUP(BK17,мандатка!$B:$Z,2,FALSE)="чол",BK17,"")</f>
        <v>#N/A</v>
      </c>
      <c r="AH17" s="210" t="e">
        <f>IF(VLOOKUP(BL17,мандатка!$B:$Z,2,FALSE)="чол",BL17,"")</f>
        <v>#N/A</v>
      </c>
      <c r="AI17" s="210" t="e">
        <f>IF(VLOOKUP(BM17,мандатка!$B:$Z,2,FALSE)="чол",BM17,"")</f>
        <v>#N/A</v>
      </c>
      <c r="AJ17" s="210" t="e">
        <f>IF(VLOOKUP(BN17,мандатка!$B:$Z,2,FALSE)="чол",BN17,"")</f>
        <v>#N/A</v>
      </c>
      <c r="AK17" s="210" t="e">
        <f>IF(VLOOKUP(BO17,мандатка!$B:$Z,2,FALSE)="жін",BO17,"")</f>
        <v>#N/A</v>
      </c>
      <c r="AL17" s="210" t="e">
        <f>IF(VLOOKUP(BP17,мандатка!$B:$Z,2,FALSE)="жін",BP17,"")</f>
        <v>#N/A</v>
      </c>
      <c r="AM17" s="210" t="e">
        <f>IF(VLOOKUP(BQ17,мандатка!$B:$Z,2,FALSE)="жін",BQ17,"")</f>
        <v>#N/A</v>
      </c>
      <c r="AN17" s="210" t="e">
        <f>IF(VLOOKUP(BR17,мандатка!$B:$Z,2,FALSE)="жін",BR17,"")</f>
        <v>#N/A</v>
      </c>
      <c r="AO17" s="210" t="e">
        <f>IF(VLOOKUP(BS17,мандатка!$B:$Z,2,FALSE)="жін",BS17,"")</f>
        <v>#N/A</v>
      </c>
      <c r="AP17" s="210" t="e">
        <f>IF(VLOOKUP(BT17,мандатка!$B:$Z,2,FALSE)="жін",BT17,"")</f>
        <v>#N/A</v>
      </c>
      <c r="AQ17" s="210" t="e">
        <f>IF(VLOOKUP(BU17,мандатка!$B:$Z,2,FALSE)="жін",BU17,"")</f>
        <v>#N/A</v>
      </c>
      <c r="AR17" s="211" t="e">
        <f>IF(VLOOKUP(BV17,мандатка!$B:$Z,2,FALSE)="жін",BV17,"")</f>
        <v>#N/A</v>
      </c>
      <c r="AS17" s="212"/>
      <c r="AT17" s="456" t="e">
        <f t="shared" si="2"/>
        <v>#NUM!</v>
      </c>
      <c r="AU17" s="457" t="e">
        <f t="shared" si="3"/>
        <v>#NUM!</v>
      </c>
      <c r="AV17" s="457" t="e">
        <f t="shared" si="4"/>
        <v>#NUM!</v>
      </c>
      <c r="AW17" s="457" t="e">
        <f t="shared" si="5"/>
        <v>#NUM!</v>
      </c>
      <c r="AX17" s="457" t="e">
        <f t="shared" si="6"/>
        <v>#NUM!</v>
      </c>
      <c r="AY17" s="458" t="e">
        <f t="shared" si="7"/>
        <v>#NUM!</v>
      </c>
      <c r="AZ17" s="457" t="e">
        <f t="shared" si="8"/>
        <v>#NUM!</v>
      </c>
      <c r="BA17" s="458" t="e">
        <f t="shared" si="9"/>
        <v>#NUM!</v>
      </c>
      <c r="BB17" s="459" t="e">
        <f t="shared" si="16"/>
        <v>#NUM!</v>
      </c>
      <c r="BC17" s="459" t="e">
        <f t="shared" si="16"/>
        <v>#NUM!</v>
      </c>
      <c r="BD17" s="459" t="e">
        <f t="shared" si="17"/>
        <v>#NUM!</v>
      </c>
      <c r="BE17" s="459" t="e">
        <f t="shared" si="18"/>
        <v>#NUM!</v>
      </c>
      <c r="BG17" s="210">
        <f t="shared" si="19"/>
        <v>151</v>
      </c>
      <c r="BH17" s="213">
        <f t="shared" ref="BH17:BN17" si="29">BG17+1</f>
        <v>152</v>
      </c>
      <c r="BI17" s="213">
        <f t="shared" si="29"/>
        <v>153</v>
      </c>
      <c r="BJ17" s="213">
        <f t="shared" si="29"/>
        <v>154</v>
      </c>
      <c r="BK17" s="213">
        <f t="shared" si="29"/>
        <v>155</v>
      </c>
      <c r="BL17" s="213">
        <f t="shared" si="29"/>
        <v>156</v>
      </c>
      <c r="BM17" s="213">
        <f t="shared" si="29"/>
        <v>157</v>
      </c>
      <c r="BN17" s="213">
        <f t="shared" si="29"/>
        <v>158</v>
      </c>
      <c r="BO17" s="210">
        <f t="shared" si="21"/>
        <v>151</v>
      </c>
      <c r="BP17" s="213">
        <f t="shared" ref="BP17:BV17" si="30">BO17+1</f>
        <v>152</v>
      </c>
      <c r="BQ17" s="213">
        <f t="shared" si="30"/>
        <v>153</v>
      </c>
      <c r="BR17" s="213">
        <f t="shared" si="30"/>
        <v>154</v>
      </c>
      <c r="BS17" s="213">
        <f t="shared" si="30"/>
        <v>155</v>
      </c>
      <c r="BT17" s="213">
        <f t="shared" si="30"/>
        <v>156</v>
      </c>
      <c r="BU17" s="213">
        <f t="shared" si="30"/>
        <v>157</v>
      </c>
      <c r="BV17" s="214">
        <f t="shared" si="30"/>
        <v>158</v>
      </c>
    </row>
    <row r="18" spans="1:74" ht="20.100000000000001" hidden="1" customHeight="1" x14ac:dyDescent="0.25">
      <c r="A18" s="206">
        <v>7</v>
      </c>
      <c r="B18" s="206">
        <v>160</v>
      </c>
      <c r="C18" s="6" t="e">
        <f>VLOOKUP($B18,мандатка!$B:$J,3,FALSE)</f>
        <v>#N/A</v>
      </c>
      <c r="D18" s="5" t="e">
        <f>VLOOKUP(B18,мандатка!$B:$J,8,FALSE)</f>
        <v>#N/A</v>
      </c>
      <c r="E18" s="452" t="str">
        <f>IF(ISNA(VLOOKUP(AC18,Особиста!$B:$AZ,MATCH("Результат",Особиста!$10:$10,0)-1,FALSE)),"",VLOOKUP(AC18,Особиста!$B:$AZ,MATCH("Результат",Особиста!$10:$10,0)-1,FALSE))</f>
        <v/>
      </c>
      <c r="F18" s="452" t="str">
        <f>IF(ISNA(VLOOKUP(AD18,Особиста!$B:$AZ,MATCH("Результат",Особиста!$10:$10,0)-1,FALSE)),"",VLOOKUP(AD18,Особиста!$B:$AZ,MATCH("Результат",Особиста!$10:$10,0)-1,FALSE))</f>
        <v/>
      </c>
      <c r="G18" s="452" t="str">
        <f>IF(ISNA(VLOOKUP(AE18,Особиста!$B:$AZ,MATCH("Результат",Особиста!$10:$10,0)-1,FALSE)),"",VLOOKUP(AE18,Особиста!$B:$AZ,MATCH("Результат",Особиста!$10:$10,0)-1,FALSE))</f>
        <v/>
      </c>
      <c r="H18" s="452" t="str">
        <f>IF(ISNA(VLOOKUP(AF18,Особиста!$B:$AZ,MATCH("Результат",Особиста!$10:$10,0)-1,FALSE)),"",VLOOKUP(AF18,Особиста!$B:$AZ,MATCH("Результат",Особиста!$10:$10,0)-1,FALSE))</f>
        <v/>
      </c>
      <c r="I18" s="452" t="str">
        <f>IF(ISNA(VLOOKUP(AG18,Особиста!$B:$AZ,MATCH("Результат",Особиста!$10:$10,0)-1,FALSE)),"",VLOOKUP(AG18,Особиста!$B:$AZ,MATCH("Результат",Особиста!$10:$10,0)-1,FALSE))</f>
        <v/>
      </c>
      <c r="J18" s="452" t="str">
        <f>IF(ISNA(VLOOKUP(AH18,Особиста!$B:$AZ,MATCH("Результат",Особиста!$10:$10,0)-1,FALSE)),"",VLOOKUP(AH18,Особиста!$B:$AZ,MATCH("Результат",Особиста!$10:$10,0)-1,FALSE))</f>
        <v/>
      </c>
      <c r="K18" s="452" t="str">
        <f>IF(ISNA(VLOOKUP(AI18,Особиста!$B:$AZ,MATCH("Результат",Особиста!$10:$10,0)-1,FALSE)),"",VLOOKUP(AI18,Особиста!$B:$AZ,MATCH("Результат",Особиста!$10:$10,0)-1,FALSE))</f>
        <v/>
      </c>
      <c r="L18" s="453" t="str">
        <f>IF(ISNA(VLOOKUP(AJ18,Особиста!$B:$AZ,MATCH("Результат",Особиста!$10:$10,0)-1,FALSE)),"",VLOOKUP(AJ18,Особиста!$B:$AZ,MATCH("Результат",Особиста!$10:$10,0)-1,FALSE))</f>
        <v/>
      </c>
      <c r="M18" s="454" t="str">
        <f>IF(ISNA(VLOOKUP(AK18,Особиста!$B:$AZ,MATCH("Результат",Особиста!$10:$10,0)-1,FALSE)),"",VLOOKUP(AK18,Особиста!$B:$AZ,MATCH("Результат",Особиста!$10:$10,0)-1,FALSE))</f>
        <v/>
      </c>
      <c r="N18" s="452" t="str">
        <f>IF(ISNA(VLOOKUP(AL18,Особиста!$B:$AZ,MATCH("Результат",Особиста!$10:$10,0)-1,FALSE)),"",VLOOKUP(AL18,Особиста!$B:$AZ,MATCH("Результат",Особиста!$10:$10,0)-1,FALSE))</f>
        <v/>
      </c>
      <c r="O18" s="452" t="str">
        <f>IF(ISNA(VLOOKUP(AM18,Особиста!$B:$AZ,MATCH("Результат",Особиста!$10:$10,0)-1,FALSE)),"",VLOOKUP(AM18,Особиста!$B:$AZ,MATCH("Результат",Особиста!$10:$10,0)-1,FALSE))</f>
        <v/>
      </c>
      <c r="P18" s="452" t="str">
        <f>IF(ISNA(VLOOKUP(AN18,Особиста!$B:$AZ,MATCH("Результат",Особиста!$10:$10,0)-1,FALSE)),"",VLOOKUP(AN18,Особиста!$B:$AZ,MATCH("Результат",Особиста!$10:$10,0)-1,FALSE))</f>
        <v/>
      </c>
      <c r="Q18" s="452" t="str">
        <f>IF(ISNA(VLOOKUP(AO18,Особиста!$B:$AZ,MATCH("Результат",Особиста!$10:$10,0)-1,FALSE)),"",VLOOKUP(AO18,Особиста!$B:$AZ,MATCH("Результат",Особиста!$10:$10,0)-1,FALSE))</f>
        <v/>
      </c>
      <c r="R18" s="452" t="str">
        <f>IF(ISNA(VLOOKUP(AP18,Особиста!$B:$AZ,MATCH("Результат",Особиста!$10:$10,0)-1,FALSE)),"",VLOOKUP(AP18,Особиста!$B:$AZ,MATCH("Результат",Особиста!$10:$10,0)-1,FALSE))</f>
        <v/>
      </c>
      <c r="S18" s="452" t="str">
        <f>IF(ISNA(VLOOKUP(AQ18,Особиста!$B:$AZ,MATCH("Результат",Особиста!$10:$10,0)-1,FALSE)),"",VLOOKUP(AQ18,Особиста!$B:$AZ,MATCH("Результат",Особиста!$10:$10,0)-1,FALSE))</f>
        <v/>
      </c>
      <c r="T18" s="452" t="str">
        <f>IF(ISNA(VLOOKUP(AR18,Особиста!$B:$AZ,MATCH("Результат",Особиста!$10:$10,0)-1,FALSE)),"",VLOOKUP(AR18,Особиста!$B:$AZ,MATCH("Результат",Особиста!$10:$10,0)-1,FALSE))</f>
        <v/>
      </c>
      <c r="U18" s="455" t="e">
        <f t="shared" si="12"/>
        <v>#NUM!</v>
      </c>
      <c r="V18" s="455" t="e">
        <f t="shared" si="13"/>
        <v>#NUM!</v>
      </c>
      <c r="W18" s="455" t="e">
        <f t="shared" si="0"/>
        <v>#NUM!</v>
      </c>
      <c r="X18" s="207">
        <v>7</v>
      </c>
      <c r="Y18" s="208" t="e">
        <f t="shared" si="14"/>
        <v>#NUM!</v>
      </c>
      <c r="Z18" s="208" t="e">
        <f t="shared" si="15"/>
        <v>#NUM!</v>
      </c>
      <c r="AA18" s="208" t="e">
        <f t="shared" si="1"/>
        <v>#NUM!</v>
      </c>
      <c r="AB18" s="209"/>
      <c r="AC18" s="210" t="e">
        <f>IF(VLOOKUP(BG18,мандатка!$B:$Z,2,FALSE)="чол",BG18,"")</f>
        <v>#N/A</v>
      </c>
      <c r="AD18" s="210" t="e">
        <f>IF(VLOOKUP(BH18,мандатка!$B:$Z,2,FALSE)="чол",BH18,"")</f>
        <v>#N/A</v>
      </c>
      <c r="AE18" s="210" t="e">
        <f>IF(VLOOKUP(BI18,мандатка!$B:$Z,2,FALSE)="чол",BI18,"")</f>
        <v>#N/A</v>
      </c>
      <c r="AF18" s="210" t="e">
        <f>IF(VLOOKUP(BJ18,мандатка!$B:$Z,2,FALSE)="чол",BJ18,"")</f>
        <v>#N/A</v>
      </c>
      <c r="AG18" s="210" t="e">
        <f>IF(VLOOKUP(BK18,мандатка!$B:$Z,2,FALSE)="чол",BK18,"")</f>
        <v>#N/A</v>
      </c>
      <c r="AH18" s="210" t="e">
        <f>IF(VLOOKUP(BL18,мандатка!$B:$Z,2,FALSE)="чол",BL18,"")</f>
        <v>#N/A</v>
      </c>
      <c r="AI18" s="210" t="e">
        <f>IF(VLOOKUP(BM18,мандатка!$B:$Z,2,FALSE)="чол",BM18,"")</f>
        <v>#N/A</v>
      </c>
      <c r="AJ18" s="210" t="e">
        <f>IF(VLOOKUP(BN18,мандатка!$B:$Z,2,FALSE)="чол",BN18,"")</f>
        <v>#N/A</v>
      </c>
      <c r="AK18" s="210" t="e">
        <f>IF(VLOOKUP(BO18,мандатка!$B:$Z,2,FALSE)="жін",BO18,"")</f>
        <v>#N/A</v>
      </c>
      <c r="AL18" s="210" t="e">
        <f>IF(VLOOKUP(BP18,мандатка!$B:$Z,2,FALSE)="жін",BP18,"")</f>
        <v>#N/A</v>
      </c>
      <c r="AM18" s="210" t="e">
        <f>IF(VLOOKUP(BQ18,мандатка!$B:$Z,2,FALSE)="жін",BQ18,"")</f>
        <v>#N/A</v>
      </c>
      <c r="AN18" s="210" t="e">
        <f>IF(VLOOKUP(BR18,мандатка!$B:$Z,2,FALSE)="жін",BR18,"")</f>
        <v>#N/A</v>
      </c>
      <c r="AO18" s="210" t="e">
        <f>IF(VLOOKUP(BS18,мандатка!$B:$Z,2,FALSE)="жін",BS18,"")</f>
        <v>#N/A</v>
      </c>
      <c r="AP18" s="210" t="e">
        <f>IF(VLOOKUP(BT18,мандатка!$B:$Z,2,FALSE)="жін",BT18,"")</f>
        <v>#N/A</v>
      </c>
      <c r="AQ18" s="210" t="e">
        <f>IF(VLOOKUP(BU18,мандатка!$B:$Z,2,FALSE)="жін",BU18,"")</f>
        <v>#N/A</v>
      </c>
      <c r="AR18" s="211" t="e">
        <f>IF(VLOOKUP(BV18,мандатка!$B:$Z,2,FALSE)="жін",BV18,"")</f>
        <v>#N/A</v>
      </c>
      <c r="AS18" s="212"/>
      <c r="AT18" s="456" t="e">
        <f t="shared" si="2"/>
        <v>#NUM!</v>
      </c>
      <c r="AU18" s="457" t="e">
        <f t="shared" si="3"/>
        <v>#NUM!</v>
      </c>
      <c r="AV18" s="457" t="e">
        <f t="shared" si="4"/>
        <v>#NUM!</v>
      </c>
      <c r="AW18" s="457" t="e">
        <f t="shared" si="5"/>
        <v>#NUM!</v>
      </c>
      <c r="AX18" s="457" t="e">
        <f t="shared" si="6"/>
        <v>#NUM!</v>
      </c>
      <c r="AY18" s="458" t="e">
        <f t="shared" si="7"/>
        <v>#NUM!</v>
      </c>
      <c r="AZ18" s="457" t="e">
        <f t="shared" si="8"/>
        <v>#NUM!</v>
      </c>
      <c r="BA18" s="458" t="e">
        <f t="shared" si="9"/>
        <v>#NUM!</v>
      </c>
      <c r="BB18" s="459" t="e">
        <f t="shared" si="16"/>
        <v>#NUM!</v>
      </c>
      <c r="BC18" s="459" t="e">
        <f t="shared" si="16"/>
        <v>#NUM!</v>
      </c>
      <c r="BD18" s="459" t="e">
        <f t="shared" si="17"/>
        <v>#NUM!</v>
      </c>
      <c r="BE18" s="459" t="e">
        <f t="shared" si="18"/>
        <v>#NUM!</v>
      </c>
      <c r="BG18" s="210">
        <f t="shared" si="19"/>
        <v>161</v>
      </c>
      <c r="BH18" s="213">
        <f t="shared" ref="BH18:BN18" si="31">BG18+1</f>
        <v>162</v>
      </c>
      <c r="BI18" s="213">
        <f t="shared" si="31"/>
        <v>163</v>
      </c>
      <c r="BJ18" s="213">
        <f t="shared" si="31"/>
        <v>164</v>
      </c>
      <c r="BK18" s="213">
        <f t="shared" si="31"/>
        <v>165</v>
      </c>
      <c r="BL18" s="213">
        <f t="shared" si="31"/>
        <v>166</v>
      </c>
      <c r="BM18" s="213">
        <f t="shared" si="31"/>
        <v>167</v>
      </c>
      <c r="BN18" s="213">
        <f t="shared" si="31"/>
        <v>168</v>
      </c>
      <c r="BO18" s="210">
        <f t="shared" si="21"/>
        <v>161</v>
      </c>
      <c r="BP18" s="213">
        <f t="shared" ref="BP18:BV18" si="32">BO18+1</f>
        <v>162</v>
      </c>
      <c r="BQ18" s="213">
        <f t="shared" si="32"/>
        <v>163</v>
      </c>
      <c r="BR18" s="213">
        <f t="shared" si="32"/>
        <v>164</v>
      </c>
      <c r="BS18" s="213">
        <f t="shared" si="32"/>
        <v>165</v>
      </c>
      <c r="BT18" s="213">
        <f t="shared" si="32"/>
        <v>166</v>
      </c>
      <c r="BU18" s="213">
        <f t="shared" si="32"/>
        <v>167</v>
      </c>
      <c r="BV18" s="214">
        <f t="shared" si="32"/>
        <v>168</v>
      </c>
    </row>
    <row r="19" spans="1:74" ht="20.100000000000001" hidden="1" customHeight="1" x14ac:dyDescent="0.25">
      <c r="A19" s="206">
        <v>8</v>
      </c>
      <c r="B19" s="206">
        <v>170</v>
      </c>
      <c r="C19" s="6" t="e">
        <f>VLOOKUP($B19,мандатка!$B:$J,3,FALSE)</f>
        <v>#N/A</v>
      </c>
      <c r="D19" s="5" t="e">
        <f>VLOOKUP(B19,мандатка!$B:$J,8,FALSE)</f>
        <v>#N/A</v>
      </c>
      <c r="E19" s="452" t="str">
        <f>IF(ISNA(VLOOKUP(AC19,Особиста!$B:$AZ,MATCH("Результат",Особиста!$10:$10,0)-1,FALSE)),"",VLOOKUP(AC19,Особиста!$B:$AZ,MATCH("Результат",Особиста!$10:$10,0)-1,FALSE))</f>
        <v/>
      </c>
      <c r="F19" s="452" t="str">
        <f>IF(ISNA(VLOOKUP(AD19,Особиста!$B:$AZ,MATCH("Результат",Особиста!$10:$10,0)-1,FALSE)),"",VLOOKUP(AD19,Особиста!$B:$AZ,MATCH("Результат",Особиста!$10:$10,0)-1,FALSE))</f>
        <v/>
      </c>
      <c r="G19" s="452" t="str">
        <f>IF(ISNA(VLOOKUP(AE19,Особиста!$B:$AZ,MATCH("Результат",Особиста!$10:$10,0)-1,FALSE)),"",VLOOKUP(AE19,Особиста!$B:$AZ,MATCH("Результат",Особиста!$10:$10,0)-1,FALSE))</f>
        <v/>
      </c>
      <c r="H19" s="452" t="str">
        <f>IF(ISNA(VLOOKUP(AF19,Особиста!$B:$AZ,MATCH("Результат",Особиста!$10:$10,0)-1,FALSE)),"",VLOOKUP(AF19,Особиста!$B:$AZ,MATCH("Результат",Особиста!$10:$10,0)-1,FALSE))</f>
        <v/>
      </c>
      <c r="I19" s="452" t="str">
        <f>IF(ISNA(VLOOKUP(AG19,Особиста!$B:$AZ,MATCH("Результат",Особиста!$10:$10,0)-1,FALSE)),"",VLOOKUP(AG19,Особиста!$B:$AZ,MATCH("Результат",Особиста!$10:$10,0)-1,FALSE))</f>
        <v/>
      </c>
      <c r="J19" s="452" t="str">
        <f>IF(ISNA(VLOOKUP(AH19,Особиста!$B:$AZ,MATCH("Результат",Особиста!$10:$10,0)-1,FALSE)),"",VLOOKUP(AH19,Особиста!$B:$AZ,MATCH("Результат",Особиста!$10:$10,0)-1,FALSE))</f>
        <v/>
      </c>
      <c r="K19" s="452" t="str">
        <f>IF(ISNA(VLOOKUP(AI19,Особиста!$B:$AZ,MATCH("Результат",Особиста!$10:$10,0)-1,FALSE)),"",VLOOKUP(AI19,Особиста!$B:$AZ,MATCH("Результат",Особиста!$10:$10,0)-1,FALSE))</f>
        <v/>
      </c>
      <c r="L19" s="453" t="str">
        <f>IF(ISNA(VLOOKUP(AJ19,Особиста!$B:$AZ,MATCH("Результат",Особиста!$10:$10,0)-1,FALSE)),"",VLOOKUP(AJ19,Особиста!$B:$AZ,MATCH("Результат",Особиста!$10:$10,0)-1,FALSE))</f>
        <v/>
      </c>
      <c r="M19" s="454" t="str">
        <f>IF(ISNA(VLOOKUP(AK19,Особиста!$B:$AZ,MATCH("Результат",Особиста!$10:$10,0)-1,FALSE)),"",VLOOKUP(AK19,Особиста!$B:$AZ,MATCH("Результат",Особиста!$10:$10,0)-1,FALSE))</f>
        <v/>
      </c>
      <c r="N19" s="452" t="str">
        <f>IF(ISNA(VLOOKUP(AL19,Особиста!$B:$AZ,MATCH("Результат",Особиста!$10:$10,0)-1,FALSE)),"",VLOOKUP(AL19,Особиста!$B:$AZ,MATCH("Результат",Особиста!$10:$10,0)-1,FALSE))</f>
        <v/>
      </c>
      <c r="O19" s="452" t="str">
        <f>IF(ISNA(VLOOKUP(AM19,Особиста!$B:$AZ,MATCH("Результат",Особиста!$10:$10,0)-1,FALSE)),"",VLOOKUP(AM19,Особиста!$B:$AZ,MATCH("Результат",Особиста!$10:$10,0)-1,FALSE))</f>
        <v/>
      </c>
      <c r="P19" s="452" t="str">
        <f>IF(ISNA(VLOOKUP(AN19,Особиста!$B:$AZ,MATCH("Результат",Особиста!$10:$10,0)-1,FALSE)),"",VLOOKUP(AN19,Особиста!$B:$AZ,MATCH("Результат",Особиста!$10:$10,0)-1,FALSE))</f>
        <v/>
      </c>
      <c r="Q19" s="452" t="str">
        <f>IF(ISNA(VLOOKUP(AO19,Особиста!$B:$AZ,MATCH("Результат",Особиста!$10:$10,0)-1,FALSE)),"",VLOOKUP(AO19,Особиста!$B:$AZ,MATCH("Результат",Особиста!$10:$10,0)-1,FALSE))</f>
        <v/>
      </c>
      <c r="R19" s="452" t="str">
        <f>IF(ISNA(VLOOKUP(AP19,Особиста!$B:$AZ,MATCH("Результат",Особиста!$10:$10,0)-1,FALSE)),"",VLOOKUP(AP19,Особиста!$B:$AZ,MATCH("Результат",Особиста!$10:$10,0)-1,FALSE))</f>
        <v/>
      </c>
      <c r="S19" s="452" t="str">
        <f>IF(ISNA(VLOOKUP(AQ19,Особиста!$B:$AZ,MATCH("Результат",Особиста!$10:$10,0)-1,FALSE)),"",VLOOKUP(AQ19,Особиста!$B:$AZ,MATCH("Результат",Особиста!$10:$10,0)-1,FALSE))</f>
        <v/>
      </c>
      <c r="T19" s="452" t="str">
        <f>IF(ISNA(VLOOKUP(AR19,Особиста!$B:$AZ,MATCH("Результат",Особиста!$10:$10,0)-1,FALSE)),"",VLOOKUP(AR19,Особиста!$B:$AZ,MATCH("Результат",Особиста!$10:$10,0)-1,FALSE))</f>
        <v/>
      </c>
      <c r="U19" s="455" t="e">
        <f t="shared" si="12"/>
        <v>#NUM!</v>
      </c>
      <c r="V19" s="455" t="e">
        <f t="shared" si="13"/>
        <v>#NUM!</v>
      </c>
      <c r="W19" s="455" t="e">
        <f t="shared" si="0"/>
        <v>#NUM!</v>
      </c>
      <c r="X19" s="207">
        <v>8</v>
      </c>
      <c r="Y19" s="208" t="e">
        <f t="shared" si="14"/>
        <v>#NUM!</v>
      </c>
      <c r="Z19" s="208" t="e">
        <f t="shared" si="15"/>
        <v>#NUM!</v>
      </c>
      <c r="AA19" s="208" t="e">
        <f t="shared" si="1"/>
        <v>#NUM!</v>
      </c>
      <c r="AB19" s="209"/>
      <c r="AC19" s="210" t="e">
        <f>IF(VLOOKUP(BG19,мандатка!$B:$Z,2,FALSE)="чол",BG19,"")</f>
        <v>#N/A</v>
      </c>
      <c r="AD19" s="210" t="e">
        <f>IF(VLOOKUP(BH19,мандатка!$B:$Z,2,FALSE)="чол",BH19,"")</f>
        <v>#N/A</v>
      </c>
      <c r="AE19" s="210" t="e">
        <f>IF(VLOOKUP(BI19,мандатка!$B:$Z,2,FALSE)="чол",BI19,"")</f>
        <v>#N/A</v>
      </c>
      <c r="AF19" s="210" t="e">
        <f>IF(VLOOKUP(BJ19,мандатка!$B:$Z,2,FALSE)="чол",BJ19,"")</f>
        <v>#N/A</v>
      </c>
      <c r="AG19" s="210" t="e">
        <f>IF(VLOOKUP(BK19,мандатка!$B:$Z,2,FALSE)="чол",BK19,"")</f>
        <v>#N/A</v>
      </c>
      <c r="AH19" s="210" t="e">
        <f>IF(VLOOKUP(BL19,мандатка!$B:$Z,2,FALSE)="чол",BL19,"")</f>
        <v>#N/A</v>
      </c>
      <c r="AI19" s="210" t="e">
        <f>IF(VLOOKUP(BM19,мандатка!$B:$Z,2,FALSE)="чол",BM19,"")</f>
        <v>#N/A</v>
      </c>
      <c r="AJ19" s="210" t="e">
        <f>IF(VLOOKUP(BN19,мандатка!$B:$Z,2,FALSE)="чол",BN19,"")</f>
        <v>#N/A</v>
      </c>
      <c r="AK19" s="210" t="e">
        <f>IF(VLOOKUP(BO19,мандатка!$B:$Z,2,FALSE)="жін",BO19,"")</f>
        <v>#N/A</v>
      </c>
      <c r="AL19" s="210" t="e">
        <f>IF(VLOOKUP(BP19,мандатка!$B:$Z,2,FALSE)="жін",BP19,"")</f>
        <v>#N/A</v>
      </c>
      <c r="AM19" s="210" t="e">
        <f>IF(VLOOKUP(BQ19,мандатка!$B:$Z,2,FALSE)="жін",BQ19,"")</f>
        <v>#N/A</v>
      </c>
      <c r="AN19" s="210" t="e">
        <f>IF(VLOOKUP(BR19,мандатка!$B:$Z,2,FALSE)="жін",BR19,"")</f>
        <v>#N/A</v>
      </c>
      <c r="AO19" s="210" t="e">
        <f>IF(VLOOKUP(BS19,мандатка!$B:$Z,2,FALSE)="жін",BS19,"")</f>
        <v>#N/A</v>
      </c>
      <c r="AP19" s="210" t="e">
        <f>IF(VLOOKUP(BT19,мандатка!$B:$Z,2,FALSE)="жін",BT19,"")</f>
        <v>#N/A</v>
      </c>
      <c r="AQ19" s="210" t="e">
        <f>IF(VLOOKUP(BU19,мандатка!$B:$Z,2,FALSE)="жін",BU19,"")</f>
        <v>#N/A</v>
      </c>
      <c r="AR19" s="211" t="e">
        <f>IF(VLOOKUP(BV19,мандатка!$B:$Z,2,FALSE)="жін",BV19,"")</f>
        <v>#N/A</v>
      </c>
      <c r="AS19" s="212"/>
      <c r="AT19" s="456" t="e">
        <f t="shared" si="2"/>
        <v>#NUM!</v>
      </c>
      <c r="AU19" s="457" t="e">
        <f t="shared" si="3"/>
        <v>#NUM!</v>
      </c>
      <c r="AV19" s="457" t="e">
        <f t="shared" si="4"/>
        <v>#NUM!</v>
      </c>
      <c r="AW19" s="457" t="e">
        <f t="shared" si="5"/>
        <v>#NUM!</v>
      </c>
      <c r="AX19" s="457" t="e">
        <f t="shared" si="6"/>
        <v>#NUM!</v>
      </c>
      <c r="AY19" s="458" t="e">
        <f t="shared" si="7"/>
        <v>#NUM!</v>
      </c>
      <c r="AZ19" s="457" t="e">
        <f t="shared" si="8"/>
        <v>#NUM!</v>
      </c>
      <c r="BA19" s="458" t="e">
        <f t="shared" si="9"/>
        <v>#NUM!</v>
      </c>
      <c r="BB19" s="459" t="e">
        <f t="shared" si="16"/>
        <v>#NUM!</v>
      </c>
      <c r="BC19" s="459" t="e">
        <f t="shared" si="16"/>
        <v>#NUM!</v>
      </c>
      <c r="BD19" s="459" t="e">
        <f t="shared" si="17"/>
        <v>#NUM!</v>
      </c>
      <c r="BE19" s="459" t="e">
        <f t="shared" si="18"/>
        <v>#NUM!</v>
      </c>
      <c r="BG19" s="210">
        <f t="shared" si="19"/>
        <v>171</v>
      </c>
      <c r="BH19" s="213">
        <f t="shared" ref="BH19:BN19" si="33">BG19+1</f>
        <v>172</v>
      </c>
      <c r="BI19" s="213">
        <f t="shared" si="33"/>
        <v>173</v>
      </c>
      <c r="BJ19" s="213">
        <f t="shared" si="33"/>
        <v>174</v>
      </c>
      <c r="BK19" s="213">
        <f t="shared" si="33"/>
        <v>175</v>
      </c>
      <c r="BL19" s="213">
        <f t="shared" si="33"/>
        <v>176</v>
      </c>
      <c r="BM19" s="213">
        <f t="shared" si="33"/>
        <v>177</v>
      </c>
      <c r="BN19" s="213">
        <f t="shared" si="33"/>
        <v>178</v>
      </c>
      <c r="BO19" s="210">
        <f t="shared" si="21"/>
        <v>171</v>
      </c>
      <c r="BP19" s="213">
        <f t="shared" ref="BP19:BV19" si="34">BO19+1</f>
        <v>172</v>
      </c>
      <c r="BQ19" s="213">
        <f t="shared" si="34"/>
        <v>173</v>
      </c>
      <c r="BR19" s="213">
        <f t="shared" si="34"/>
        <v>174</v>
      </c>
      <c r="BS19" s="213">
        <f t="shared" si="34"/>
        <v>175</v>
      </c>
      <c r="BT19" s="213">
        <f t="shared" si="34"/>
        <v>176</v>
      </c>
      <c r="BU19" s="213">
        <f t="shared" si="34"/>
        <v>177</v>
      </c>
      <c r="BV19" s="214">
        <f t="shared" si="34"/>
        <v>178</v>
      </c>
    </row>
    <row r="20" spans="1:74" ht="20.100000000000001" hidden="1" customHeight="1" x14ac:dyDescent="0.25">
      <c r="A20" s="206">
        <v>9</v>
      </c>
      <c r="B20" s="206">
        <v>180</v>
      </c>
      <c r="C20" s="6" t="e">
        <f>VLOOKUP($B20,мандатка!$B:$J,3,FALSE)</f>
        <v>#N/A</v>
      </c>
      <c r="D20" s="5" t="e">
        <f>VLOOKUP(B20,мандатка!$B:$J,8,FALSE)</f>
        <v>#N/A</v>
      </c>
      <c r="E20" s="452" t="str">
        <f>IF(ISNA(VLOOKUP(AC20,Особиста!$B:$AZ,MATCH("Результат",Особиста!$10:$10,0)-1,FALSE)),"",VLOOKUP(AC20,Особиста!$B:$AZ,MATCH("Результат",Особиста!$10:$10,0)-1,FALSE))</f>
        <v/>
      </c>
      <c r="F20" s="452" t="str">
        <f>IF(ISNA(VLOOKUP(AD20,Особиста!$B:$AZ,MATCH("Результат",Особиста!$10:$10,0)-1,FALSE)),"",VLOOKUP(AD20,Особиста!$B:$AZ,MATCH("Результат",Особиста!$10:$10,0)-1,FALSE))</f>
        <v/>
      </c>
      <c r="G20" s="452" t="str">
        <f>IF(ISNA(VLOOKUP(AE20,Особиста!$B:$AZ,MATCH("Результат",Особиста!$10:$10,0)-1,FALSE)),"",VLOOKUP(AE20,Особиста!$B:$AZ,MATCH("Результат",Особиста!$10:$10,0)-1,FALSE))</f>
        <v/>
      </c>
      <c r="H20" s="452" t="str">
        <f>IF(ISNA(VLOOKUP(AF20,Особиста!$B:$AZ,MATCH("Результат",Особиста!$10:$10,0)-1,FALSE)),"",VLOOKUP(AF20,Особиста!$B:$AZ,MATCH("Результат",Особиста!$10:$10,0)-1,FALSE))</f>
        <v/>
      </c>
      <c r="I20" s="452" t="str">
        <f>IF(ISNA(VLOOKUP(AG20,Особиста!$B:$AZ,MATCH("Результат",Особиста!$10:$10,0)-1,FALSE)),"",VLOOKUP(AG20,Особиста!$B:$AZ,MATCH("Результат",Особиста!$10:$10,0)-1,FALSE))</f>
        <v/>
      </c>
      <c r="J20" s="452" t="str">
        <f>IF(ISNA(VLOOKUP(AH20,Особиста!$B:$AZ,MATCH("Результат",Особиста!$10:$10,0)-1,FALSE)),"",VLOOKUP(AH20,Особиста!$B:$AZ,MATCH("Результат",Особиста!$10:$10,0)-1,FALSE))</f>
        <v/>
      </c>
      <c r="K20" s="452" t="str">
        <f>IF(ISNA(VLOOKUP(AI20,Особиста!$B:$AZ,MATCH("Результат",Особиста!$10:$10,0)-1,FALSE)),"",VLOOKUP(AI20,Особиста!$B:$AZ,MATCH("Результат",Особиста!$10:$10,0)-1,FALSE))</f>
        <v/>
      </c>
      <c r="L20" s="453" t="str">
        <f>IF(ISNA(VLOOKUP(AJ20,Особиста!$B:$AZ,MATCH("Результат",Особиста!$10:$10,0)-1,FALSE)),"",VLOOKUP(AJ20,Особиста!$B:$AZ,MATCH("Результат",Особиста!$10:$10,0)-1,FALSE))</f>
        <v/>
      </c>
      <c r="M20" s="454" t="str">
        <f>IF(ISNA(VLOOKUP(AK20,Особиста!$B:$AZ,MATCH("Результат",Особиста!$10:$10,0)-1,FALSE)),"",VLOOKUP(AK20,Особиста!$B:$AZ,MATCH("Результат",Особиста!$10:$10,0)-1,FALSE))</f>
        <v/>
      </c>
      <c r="N20" s="452" t="str">
        <f>IF(ISNA(VLOOKUP(AL20,Особиста!$B:$AZ,MATCH("Результат",Особиста!$10:$10,0)-1,FALSE)),"",VLOOKUP(AL20,Особиста!$B:$AZ,MATCH("Результат",Особиста!$10:$10,0)-1,FALSE))</f>
        <v/>
      </c>
      <c r="O20" s="452" t="str">
        <f>IF(ISNA(VLOOKUP(AM20,Особиста!$B:$AZ,MATCH("Результат",Особиста!$10:$10,0)-1,FALSE)),"",VLOOKUP(AM20,Особиста!$B:$AZ,MATCH("Результат",Особиста!$10:$10,0)-1,FALSE))</f>
        <v/>
      </c>
      <c r="P20" s="452" t="str">
        <f>IF(ISNA(VLOOKUP(AN20,Особиста!$B:$AZ,MATCH("Результат",Особиста!$10:$10,0)-1,FALSE)),"",VLOOKUP(AN20,Особиста!$B:$AZ,MATCH("Результат",Особиста!$10:$10,0)-1,FALSE))</f>
        <v/>
      </c>
      <c r="Q20" s="452" t="str">
        <f>IF(ISNA(VLOOKUP(AO20,Особиста!$B:$AZ,MATCH("Результат",Особиста!$10:$10,0)-1,FALSE)),"",VLOOKUP(AO20,Особиста!$B:$AZ,MATCH("Результат",Особиста!$10:$10,0)-1,FALSE))</f>
        <v/>
      </c>
      <c r="R20" s="452" t="str">
        <f>IF(ISNA(VLOOKUP(AP20,Особиста!$B:$AZ,MATCH("Результат",Особиста!$10:$10,0)-1,FALSE)),"",VLOOKUP(AP20,Особиста!$B:$AZ,MATCH("Результат",Особиста!$10:$10,0)-1,FALSE))</f>
        <v/>
      </c>
      <c r="S20" s="452" t="str">
        <f>IF(ISNA(VLOOKUP(AQ20,Особиста!$B:$AZ,MATCH("Результат",Особиста!$10:$10,0)-1,FALSE)),"",VLOOKUP(AQ20,Особиста!$B:$AZ,MATCH("Результат",Особиста!$10:$10,0)-1,FALSE))</f>
        <v/>
      </c>
      <c r="T20" s="452" t="str">
        <f>IF(ISNA(VLOOKUP(AR20,Особиста!$B:$AZ,MATCH("Результат",Особиста!$10:$10,0)-1,FALSE)),"",VLOOKUP(AR20,Особиста!$B:$AZ,MATCH("Результат",Особиста!$10:$10,0)-1,FALSE))</f>
        <v/>
      </c>
      <c r="U20" s="455" t="e">
        <f t="shared" si="12"/>
        <v>#NUM!</v>
      </c>
      <c r="V20" s="455" t="e">
        <f t="shared" si="13"/>
        <v>#NUM!</v>
      </c>
      <c r="W20" s="455" t="e">
        <f t="shared" si="0"/>
        <v>#NUM!</v>
      </c>
      <c r="X20" s="207">
        <v>9</v>
      </c>
      <c r="Y20" s="208" t="e">
        <f t="shared" si="14"/>
        <v>#NUM!</v>
      </c>
      <c r="Z20" s="208" t="e">
        <f t="shared" si="15"/>
        <v>#NUM!</v>
      </c>
      <c r="AA20" s="208" t="e">
        <f t="shared" si="1"/>
        <v>#NUM!</v>
      </c>
      <c r="AB20" s="209"/>
      <c r="AC20" s="210" t="e">
        <f>IF(VLOOKUP(BG20,мандатка!$B:$Z,2,FALSE)="чол",BG20,"")</f>
        <v>#N/A</v>
      </c>
      <c r="AD20" s="210" t="e">
        <f>IF(VLOOKUP(BH20,мандатка!$B:$Z,2,FALSE)="чол",BH20,"")</f>
        <v>#N/A</v>
      </c>
      <c r="AE20" s="210" t="e">
        <f>IF(VLOOKUP(BI20,мандатка!$B:$Z,2,FALSE)="чол",BI20,"")</f>
        <v>#N/A</v>
      </c>
      <c r="AF20" s="210" t="e">
        <f>IF(VLOOKUP(BJ20,мандатка!$B:$Z,2,FALSE)="чол",BJ20,"")</f>
        <v>#N/A</v>
      </c>
      <c r="AG20" s="210" t="e">
        <f>IF(VLOOKUP(BK20,мандатка!$B:$Z,2,FALSE)="чол",BK20,"")</f>
        <v>#N/A</v>
      </c>
      <c r="AH20" s="210" t="e">
        <f>IF(VLOOKUP(BL20,мандатка!$B:$Z,2,FALSE)="чол",BL20,"")</f>
        <v>#N/A</v>
      </c>
      <c r="AI20" s="210" t="e">
        <f>IF(VLOOKUP(BM20,мандатка!$B:$Z,2,FALSE)="чол",BM20,"")</f>
        <v>#N/A</v>
      </c>
      <c r="AJ20" s="210" t="e">
        <f>IF(VLOOKUP(BN20,мандатка!$B:$Z,2,FALSE)="чол",BN20,"")</f>
        <v>#N/A</v>
      </c>
      <c r="AK20" s="210" t="e">
        <f>IF(VLOOKUP(BO20,мандатка!$B:$Z,2,FALSE)="жін",BO20,"")</f>
        <v>#N/A</v>
      </c>
      <c r="AL20" s="210" t="e">
        <f>IF(VLOOKUP(BP20,мандатка!$B:$Z,2,FALSE)="жін",BP20,"")</f>
        <v>#N/A</v>
      </c>
      <c r="AM20" s="210" t="e">
        <f>IF(VLOOKUP(BQ20,мандатка!$B:$Z,2,FALSE)="жін",BQ20,"")</f>
        <v>#N/A</v>
      </c>
      <c r="AN20" s="210" t="e">
        <f>IF(VLOOKUP(BR20,мандатка!$B:$Z,2,FALSE)="жін",BR20,"")</f>
        <v>#N/A</v>
      </c>
      <c r="AO20" s="210" t="e">
        <f>IF(VLOOKUP(BS20,мандатка!$B:$Z,2,FALSE)="жін",BS20,"")</f>
        <v>#N/A</v>
      </c>
      <c r="AP20" s="210" t="e">
        <f>IF(VLOOKUP(BT20,мандатка!$B:$Z,2,FALSE)="жін",BT20,"")</f>
        <v>#N/A</v>
      </c>
      <c r="AQ20" s="210" t="e">
        <f>IF(VLOOKUP(BU20,мандатка!$B:$Z,2,FALSE)="жін",BU20,"")</f>
        <v>#N/A</v>
      </c>
      <c r="AR20" s="211" t="e">
        <f>IF(VLOOKUP(BV20,мандатка!$B:$Z,2,FALSE)="жін",BV20,"")</f>
        <v>#N/A</v>
      </c>
      <c r="AS20" s="212"/>
      <c r="AT20" s="456" t="e">
        <f t="shared" si="2"/>
        <v>#NUM!</v>
      </c>
      <c r="AU20" s="457" t="e">
        <f t="shared" si="3"/>
        <v>#NUM!</v>
      </c>
      <c r="AV20" s="457" t="e">
        <f t="shared" si="4"/>
        <v>#NUM!</v>
      </c>
      <c r="AW20" s="457" t="e">
        <f t="shared" si="5"/>
        <v>#NUM!</v>
      </c>
      <c r="AX20" s="457" t="e">
        <f t="shared" si="6"/>
        <v>#NUM!</v>
      </c>
      <c r="AY20" s="458" t="e">
        <f t="shared" si="7"/>
        <v>#NUM!</v>
      </c>
      <c r="AZ20" s="457" t="e">
        <f t="shared" si="8"/>
        <v>#NUM!</v>
      </c>
      <c r="BA20" s="458" t="e">
        <f t="shared" si="9"/>
        <v>#NUM!</v>
      </c>
      <c r="BB20" s="459" t="e">
        <f t="shared" si="16"/>
        <v>#NUM!</v>
      </c>
      <c r="BC20" s="459" t="e">
        <f t="shared" si="16"/>
        <v>#NUM!</v>
      </c>
      <c r="BD20" s="459" t="e">
        <f t="shared" si="17"/>
        <v>#NUM!</v>
      </c>
      <c r="BE20" s="459" t="e">
        <f t="shared" si="18"/>
        <v>#NUM!</v>
      </c>
      <c r="BG20" s="210">
        <f t="shared" si="19"/>
        <v>181</v>
      </c>
      <c r="BH20" s="213">
        <f t="shared" ref="BH20:BN20" si="35">BG20+1</f>
        <v>182</v>
      </c>
      <c r="BI20" s="213">
        <f t="shared" si="35"/>
        <v>183</v>
      </c>
      <c r="BJ20" s="213">
        <f t="shared" si="35"/>
        <v>184</v>
      </c>
      <c r="BK20" s="213">
        <f t="shared" si="35"/>
        <v>185</v>
      </c>
      <c r="BL20" s="213">
        <f t="shared" si="35"/>
        <v>186</v>
      </c>
      <c r="BM20" s="213">
        <f t="shared" si="35"/>
        <v>187</v>
      </c>
      <c r="BN20" s="213">
        <f t="shared" si="35"/>
        <v>188</v>
      </c>
      <c r="BO20" s="210">
        <f t="shared" si="21"/>
        <v>181</v>
      </c>
      <c r="BP20" s="213">
        <f t="shared" ref="BP20:BV20" si="36">BO20+1</f>
        <v>182</v>
      </c>
      <c r="BQ20" s="213">
        <f t="shared" si="36"/>
        <v>183</v>
      </c>
      <c r="BR20" s="213">
        <f t="shared" si="36"/>
        <v>184</v>
      </c>
      <c r="BS20" s="213">
        <f t="shared" si="36"/>
        <v>185</v>
      </c>
      <c r="BT20" s="213">
        <f t="shared" si="36"/>
        <v>186</v>
      </c>
      <c r="BU20" s="213">
        <f t="shared" si="36"/>
        <v>187</v>
      </c>
      <c r="BV20" s="214">
        <f t="shared" si="36"/>
        <v>188</v>
      </c>
    </row>
    <row r="21" spans="1:74" ht="20.100000000000001" hidden="1" customHeight="1" x14ac:dyDescent="0.25">
      <c r="A21" s="206">
        <v>10</v>
      </c>
      <c r="B21" s="206">
        <v>190</v>
      </c>
      <c r="C21" s="6" t="e">
        <f>VLOOKUP($B21,мандатка!$B:$J,3,FALSE)</f>
        <v>#N/A</v>
      </c>
      <c r="D21" s="5" t="e">
        <f>VLOOKUP(B21,мандатка!$B:$J,8,FALSE)</f>
        <v>#N/A</v>
      </c>
      <c r="E21" s="452" t="str">
        <f>IF(ISNA(VLOOKUP(AC21,Особиста!$B:$AZ,MATCH("Результат",Особиста!$10:$10,0)-1,FALSE)),"",VLOOKUP(AC21,Особиста!$B:$AZ,MATCH("Результат",Особиста!$10:$10,0)-1,FALSE))</f>
        <v/>
      </c>
      <c r="F21" s="452" t="str">
        <f>IF(ISNA(VLOOKUP(AD21,Особиста!$B:$AZ,MATCH("Результат",Особиста!$10:$10,0)-1,FALSE)),"",VLOOKUP(AD21,Особиста!$B:$AZ,MATCH("Результат",Особиста!$10:$10,0)-1,FALSE))</f>
        <v/>
      </c>
      <c r="G21" s="452" t="str">
        <f>IF(ISNA(VLOOKUP(AE21,Особиста!$B:$AZ,MATCH("Результат",Особиста!$10:$10,0)-1,FALSE)),"",VLOOKUP(AE21,Особиста!$B:$AZ,MATCH("Результат",Особиста!$10:$10,0)-1,FALSE))</f>
        <v/>
      </c>
      <c r="H21" s="452" t="str">
        <f>IF(ISNA(VLOOKUP(AF21,Особиста!$B:$AZ,MATCH("Результат",Особиста!$10:$10,0)-1,FALSE)),"",VLOOKUP(AF21,Особиста!$B:$AZ,MATCH("Результат",Особиста!$10:$10,0)-1,FALSE))</f>
        <v/>
      </c>
      <c r="I21" s="452" t="str">
        <f>IF(ISNA(VLOOKUP(AG21,Особиста!$B:$AZ,MATCH("Результат",Особиста!$10:$10,0)-1,FALSE)),"",VLOOKUP(AG21,Особиста!$B:$AZ,MATCH("Результат",Особиста!$10:$10,0)-1,FALSE))</f>
        <v/>
      </c>
      <c r="J21" s="452" t="str">
        <f>IF(ISNA(VLOOKUP(AH21,Особиста!$B:$AZ,MATCH("Результат",Особиста!$10:$10,0)-1,FALSE)),"",VLOOKUP(AH21,Особиста!$B:$AZ,MATCH("Результат",Особиста!$10:$10,0)-1,FALSE))</f>
        <v/>
      </c>
      <c r="K21" s="452" t="str">
        <f>IF(ISNA(VLOOKUP(AI21,Особиста!$B:$AZ,MATCH("Результат",Особиста!$10:$10,0)-1,FALSE)),"",VLOOKUP(AI21,Особиста!$B:$AZ,MATCH("Результат",Особиста!$10:$10,0)-1,FALSE))</f>
        <v/>
      </c>
      <c r="L21" s="453" t="str">
        <f>IF(ISNA(VLOOKUP(AJ21,Особиста!$B:$AZ,MATCH("Результат",Особиста!$10:$10,0)-1,FALSE)),"",VLOOKUP(AJ21,Особиста!$B:$AZ,MATCH("Результат",Особиста!$10:$10,0)-1,FALSE))</f>
        <v/>
      </c>
      <c r="M21" s="454" t="str">
        <f>IF(ISNA(VLOOKUP(AK21,Особиста!$B:$AZ,MATCH("Результат",Особиста!$10:$10,0)-1,FALSE)),"",VLOOKUP(AK21,Особиста!$B:$AZ,MATCH("Результат",Особиста!$10:$10,0)-1,FALSE))</f>
        <v/>
      </c>
      <c r="N21" s="452" t="str">
        <f>IF(ISNA(VLOOKUP(AL21,Особиста!$B:$AZ,MATCH("Результат",Особиста!$10:$10,0)-1,FALSE)),"",VLOOKUP(AL21,Особиста!$B:$AZ,MATCH("Результат",Особиста!$10:$10,0)-1,FALSE))</f>
        <v/>
      </c>
      <c r="O21" s="452" t="str">
        <f>IF(ISNA(VLOOKUP(AM21,Особиста!$B:$AZ,MATCH("Результат",Особиста!$10:$10,0)-1,FALSE)),"",VLOOKUP(AM21,Особиста!$B:$AZ,MATCH("Результат",Особиста!$10:$10,0)-1,FALSE))</f>
        <v/>
      </c>
      <c r="P21" s="452" t="str">
        <f>IF(ISNA(VLOOKUP(AN21,Особиста!$B:$AZ,MATCH("Результат",Особиста!$10:$10,0)-1,FALSE)),"",VLOOKUP(AN21,Особиста!$B:$AZ,MATCH("Результат",Особиста!$10:$10,0)-1,FALSE))</f>
        <v/>
      </c>
      <c r="Q21" s="452" t="str">
        <f>IF(ISNA(VLOOKUP(AO21,Особиста!$B:$AZ,MATCH("Результат",Особиста!$10:$10,0)-1,FALSE)),"",VLOOKUP(AO21,Особиста!$B:$AZ,MATCH("Результат",Особиста!$10:$10,0)-1,FALSE))</f>
        <v/>
      </c>
      <c r="R21" s="452" t="str">
        <f>IF(ISNA(VLOOKUP(AP21,Особиста!$B:$AZ,MATCH("Результат",Особиста!$10:$10,0)-1,FALSE)),"",VLOOKUP(AP21,Особиста!$B:$AZ,MATCH("Результат",Особиста!$10:$10,0)-1,FALSE))</f>
        <v/>
      </c>
      <c r="S21" s="452" t="str">
        <f>IF(ISNA(VLOOKUP(AQ21,Особиста!$B:$AZ,MATCH("Результат",Особиста!$10:$10,0)-1,FALSE)),"",VLOOKUP(AQ21,Особиста!$B:$AZ,MATCH("Результат",Особиста!$10:$10,0)-1,FALSE))</f>
        <v/>
      </c>
      <c r="T21" s="452" t="str">
        <f>IF(ISNA(VLOOKUP(AR21,Особиста!$B:$AZ,MATCH("Результат",Особиста!$10:$10,0)-1,FALSE)),"",VLOOKUP(AR21,Особиста!$B:$AZ,MATCH("Результат",Особиста!$10:$10,0)-1,FALSE))</f>
        <v/>
      </c>
      <c r="U21" s="455" t="e">
        <f t="shared" si="12"/>
        <v>#NUM!</v>
      </c>
      <c r="V21" s="455" t="e">
        <f t="shared" si="13"/>
        <v>#NUM!</v>
      </c>
      <c r="W21" s="455" t="e">
        <f t="shared" si="0"/>
        <v>#NUM!</v>
      </c>
      <c r="X21" s="207">
        <v>10</v>
      </c>
      <c r="Y21" s="208" t="e">
        <f t="shared" si="14"/>
        <v>#NUM!</v>
      </c>
      <c r="Z21" s="208" t="e">
        <f t="shared" si="15"/>
        <v>#NUM!</v>
      </c>
      <c r="AA21" s="208" t="e">
        <f t="shared" si="1"/>
        <v>#NUM!</v>
      </c>
      <c r="AB21" s="209"/>
      <c r="AC21" s="210" t="e">
        <f>IF(VLOOKUP(BG21,мандатка!$B:$Z,2,FALSE)="чол",BG21,"")</f>
        <v>#N/A</v>
      </c>
      <c r="AD21" s="210" t="e">
        <f>IF(VLOOKUP(BH21,мандатка!$B:$Z,2,FALSE)="чол",BH21,"")</f>
        <v>#N/A</v>
      </c>
      <c r="AE21" s="210" t="e">
        <f>IF(VLOOKUP(BI21,мандатка!$B:$Z,2,FALSE)="чол",BI21,"")</f>
        <v>#N/A</v>
      </c>
      <c r="AF21" s="210" t="e">
        <f>IF(VLOOKUP(BJ21,мандатка!$B:$Z,2,FALSE)="чол",BJ21,"")</f>
        <v>#N/A</v>
      </c>
      <c r="AG21" s="210" t="e">
        <f>IF(VLOOKUP(BK21,мандатка!$B:$Z,2,FALSE)="чол",BK21,"")</f>
        <v>#N/A</v>
      </c>
      <c r="AH21" s="210" t="e">
        <f>IF(VLOOKUP(BL21,мандатка!$B:$Z,2,FALSE)="чол",BL21,"")</f>
        <v>#N/A</v>
      </c>
      <c r="AI21" s="210" t="e">
        <f>IF(VLOOKUP(BM21,мандатка!$B:$Z,2,FALSE)="чол",BM21,"")</f>
        <v>#N/A</v>
      </c>
      <c r="AJ21" s="210" t="e">
        <f>IF(VLOOKUP(BN21,мандатка!$B:$Z,2,FALSE)="чол",BN21,"")</f>
        <v>#N/A</v>
      </c>
      <c r="AK21" s="210" t="e">
        <f>IF(VLOOKUP(BO21,мандатка!$B:$Z,2,FALSE)="жін",BO21,"")</f>
        <v>#N/A</v>
      </c>
      <c r="AL21" s="210" t="e">
        <f>IF(VLOOKUP(BP21,мандатка!$B:$Z,2,FALSE)="жін",BP21,"")</f>
        <v>#N/A</v>
      </c>
      <c r="AM21" s="210" t="e">
        <f>IF(VLOOKUP(BQ21,мандатка!$B:$Z,2,FALSE)="жін",BQ21,"")</f>
        <v>#N/A</v>
      </c>
      <c r="AN21" s="210" t="e">
        <f>IF(VLOOKUP(BR21,мандатка!$B:$Z,2,FALSE)="жін",BR21,"")</f>
        <v>#N/A</v>
      </c>
      <c r="AO21" s="210" t="e">
        <f>IF(VLOOKUP(BS21,мандатка!$B:$Z,2,FALSE)="жін",BS21,"")</f>
        <v>#N/A</v>
      </c>
      <c r="AP21" s="210" t="e">
        <f>IF(VLOOKUP(BT21,мандатка!$B:$Z,2,FALSE)="жін",BT21,"")</f>
        <v>#N/A</v>
      </c>
      <c r="AQ21" s="210" t="e">
        <f>IF(VLOOKUP(BU21,мандатка!$B:$Z,2,FALSE)="жін",BU21,"")</f>
        <v>#N/A</v>
      </c>
      <c r="AR21" s="211" t="e">
        <f>IF(VLOOKUP(BV21,мандатка!$B:$Z,2,FALSE)="жін",BV21,"")</f>
        <v>#N/A</v>
      </c>
      <c r="AS21" s="212"/>
      <c r="AT21" s="456" t="e">
        <f t="shared" si="2"/>
        <v>#NUM!</v>
      </c>
      <c r="AU21" s="457" t="e">
        <f t="shared" si="3"/>
        <v>#NUM!</v>
      </c>
      <c r="AV21" s="457" t="e">
        <f t="shared" si="4"/>
        <v>#NUM!</v>
      </c>
      <c r="AW21" s="457" t="e">
        <f t="shared" si="5"/>
        <v>#NUM!</v>
      </c>
      <c r="AX21" s="457" t="e">
        <f t="shared" si="6"/>
        <v>#NUM!</v>
      </c>
      <c r="AY21" s="458" t="e">
        <f t="shared" si="7"/>
        <v>#NUM!</v>
      </c>
      <c r="AZ21" s="457" t="e">
        <f t="shared" si="8"/>
        <v>#NUM!</v>
      </c>
      <c r="BA21" s="458" t="e">
        <f t="shared" si="9"/>
        <v>#NUM!</v>
      </c>
      <c r="BB21" s="459" t="e">
        <f t="shared" si="16"/>
        <v>#NUM!</v>
      </c>
      <c r="BC21" s="459" t="e">
        <f t="shared" si="16"/>
        <v>#NUM!</v>
      </c>
      <c r="BD21" s="459" t="e">
        <f t="shared" si="17"/>
        <v>#NUM!</v>
      </c>
      <c r="BE21" s="459" t="e">
        <f t="shared" si="18"/>
        <v>#NUM!</v>
      </c>
      <c r="BG21" s="210">
        <f t="shared" si="19"/>
        <v>191</v>
      </c>
      <c r="BH21" s="213">
        <f t="shared" ref="BH21:BN21" si="37">BG21+1</f>
        <v>192</v>
      </c>
      <c r="BI21" s="213">
        <f t="shared" si="37"/>
        <v>193</v>
      </c>
      <c r="BJ21" s="213">
        <f t="shared" si="37"/>
        <v>194</v>
      </c>
      <c r="BK21" s="213">
        <f t="shared" si="37"/>
        <v>195</v>
      </c>
      <c r="BL21" s="213">
        <f t="shared" si="37"/>
        <v>196</v>
      </c>
      <c r="BM21" s="213">
        <f t="shared" si="37"/>
        <v>197</v>
      </c>
      <c r="BN21" s="213">
        <f t="shared" si="37"/>
        <v>198</v>
      </c>
      <c r="BO21" s="210">
        <f t="shared" si="21"/>
        <v>191</v>
      </c>
      <c r="BP21" s="213">
        <f t="shared" ref="BP21:BV21" si="38">BO21+1</f>
        <v>192</v>
      </c>
      <c r="BQ21" s="213">
        <f t="shared" si="38"/>
        <v>193</v>
      </c>
      <c r="BR21" s="213">
        <f t="shared" si="38"/>
        <v>194</v>
      </c>
      <c r="BS21" s="213">
        <f t="shared" si="38"/>
        <v>195</v>
      </c>
      <c r="BT21" s="213">
        <f t="shared" si="38"/>
        <v>196</v>
      </c>
      <c r="BU21" s="213">
        <f t="shared" si="38"/>
        <v>197</v>
      </c>
      <c r="BV21" s="214">
        <f t="shared" si="38"/>
        <v>198</v>
      </c>
    </row>
    <row r="22" spans="1:74" ht="20.100000000000001" hidden="1" customHeight="1" x14ac:dyDescent="0.25">
      <c r="A22" s="206">
        <v>11</v>
      </c>
      <c r="B22" s="206">
        <v>200</v>
      </c>
      <c r="C22" s="6" t="e">
        <f>VLOOKUP($B22,мандатка!$B:$J,3,FALSE)</f>
        <v>#N/A</v>
      </c>
      <c r="D22" s="5" t="e">
        <f>VLOOKUP(B22,мандатка!$B:$J,8,FALSE)</f>
        <v>#N/A</v>
      </c>
      <c r="E22" s="452" t="str">
        <f>IF(ISNA(VLOOKUP(AC22,Особиста!$B:$AZ,MATCH("Результат",Особиста!$10:$10,0)-1,FALSE)),"",VLOOKUP(AC22,Особиста!$B:$AZ,MATCH("Результат",Особиста!$10:$10,0)-1,FALSE))</f>
        <v/>
      </c>
      <c r="F22" s="452" t="str">
        <f>IF(ISNA(VLOOKUP(AD22,Особиста!$B:$AZ,MATCH("Результат",Особиста!$10:$10,0)-1,FALSE)),"",VLOOKUP(AD22,Особиста!$B:$AZ,MATCH("Результат",Особиста!$10:$10,0)-1,FALSE))</f>
        <v/>
      </c>
      <c r="G22" s="452" t="str">
        <f>IF(ISNA(VLOOKUP(AE22,Особиста!$B:$AZ,MATCH("Результат",Особиста!$10:$10,0)-1,FALSE)),"",VLOOKUP(AE22,Особиста!$B:$AZ,MATCH("Результат",Особиста!$10:$10,0)-1,FALSE))</f>
        <v/>
      </c>
      <c r="H22" s="452" t="str">
        <f>IF(ISNA(VLOOKUP(AF22,Особиста!$B:$AZ,MATCH("Результат",Особиста!$10:$10,0)-1,FALSE)),"",VLOOKUP(AF22,Особиста!$B:$AZ,MATCH("Результат",Особиста!$10:$10,0)-1,FALSE))</f>
        <v/>
      </c>
      <c r="I22" s="452" t="str">
        <f>IF(ISNA(VLOOKUP(AG22,Особиста!$B:$AZ,MATCH("Результат",Особиста!$10:$10,0)-1,FALSE)),"",VLOOKUP(AG22,Особиста!$B:$AZ,MATCH("Результат",Особиста!$10:$10,0)-1,FALSE))</f>
        <v/>
      </c>
      <c r="J22" s="452" t="str">
        <f>IF(ISNA(VLOOKUP(AH22,Особиста!$B:$AZ,MATCH("Результат",Особиста!$10:$10,0)-1,FALSE)),"",VLOOKUP(AH22,Особиста!$B:$AZ,MATCH("Результат",Особиста!$10:$10,0)-1,FALSE))</f>
        <v/>
      </c>
      <c r="K22" s="452" t="str">
        <f>IF(ISNA(VLOOKUP(AI22,Особиста!$B:$AZ,MATCH("Результат",Особиста!$10:$10,0)-1,FALSE)),"",VLOOKUP(AI22,Особиста!$B:$AZ,MATCH("Результат",Особиста!$10:$10,0)-1,FALSE))</f>
        <v/>
      </c>
      <c r="L22" s="453" t="str">
        <f>IF(ISNA(VLOOKUP(AJ22,Особиста!$B:$AZ,MATCH("Результат",Особиста!$10:$10,0)-1,FALSE)),"",VLOOKUP(AJ22,Особиста!$B:$AZ,MATCH("Результат",Особиста!$10:$10,0)-1,FALSE))</f>
        <v/>
      </c>
      <c r="M22" s="454" t="str">
        <f>IF(ISNA(VLOOKUP(AK22,Особиста!$B:$AZ,MATCH("Результат",Особиста!$10:$10,0)-1,FALSE)),"",VLOOKUP(AK22,Особиста!$B:$AZ,MATCH("Результат",Особиста!$10:$10,0)-1,FALSE))</f>
        <v/>
      </c>
      <c r="N22" s="452" t="str">
        <f>IF(ISNA(VLOOKUP(AL22,Особиста!$B:$AZ,MATCH("Результат",Особиста!$10:$10,0)-1,FALSE)),"",VLOOKUP(AL22,Особиста!$B:$AZ,MATCH("Результат",Особиста!$10:$10,0)-1,FALSE))</f>
        <v/>
      </c>
      <c r="O22" s="452" t="str">
        <f>IF(ISNA(VLOOKUP(AM22,Особиста!$B:$AZ,MATCH("Результат",Особиста!$10:$10,0)-1,FALSE)),"",VLOOKUP(AM22,Особиста!$B:$AZ,MATCH("Результат",Особиста!$10:$10,0)-1,FALSE))</f>
        <v/>
      </c>
      <c r="P22" s="452" t="str">
        <f>IF(ISNA(VLOOKUP(AN22,Особиста!$B:$AZ,MATCH("Результат",Особиста!$10:$10,0)-1,FALSE)),"",VLOOKUP(AN22,Особиста!$B:$AZ,MATCH("Результат",Особиста!$10:$10,0)-1,FALSE))</f>
        <v/>
      </c>
      <c r="Q22" s="452" t="str">
        <f>IF(ISNA(VLOOKUP(AO22,Особиста!$B:$AZ,MATCH("Результат",Особиста!$10:$10,0)-1,FALSE)),"",VLOOKUP(AO22,Особиста!$B:$AZ,MATCH("Результат",Особиста!$10:$10,0)-1,FALSE))</f>
        <v/>
      </c>
      <c r="R22" s="452" t="str">
        <f>IF(ISNA(VLOOKUP(AP22,Особиста!$B:$AZ,MATCH("Результат",Особиста!$10:$10,0)-1,FALSE)),"",VLOOKUP(AP22,Особиста!$B:$AZ,MATCH("Результат",Особиста!$10:$10,0)-1,FALSE))</f>
        <v/>
      </c>
      <c r="S22" s="452" t="str">
        <f>IF(ISNA(VLOOKUP(AQ22,Особиста!$B:$AZ,MATCH("Результат",Особиста!$10:$10,0)-1,FALSE)),"",VLOOKUP(AQ22,Особиста!$B:$AZ,MATCH("Результат",Особиста!$10:$10,0)-1,FALSE))</f>
        <v/>
      </c>
      <c r="T22" s="452" t="str">
        <f>IF(ISNA(VLOOKUP(AR22,Особиста!$B:$AZ,MATCH("Результат",Особиста!$10:$10,0)-1,FALSE)),"",VLOOKUP(AR22,Особиста!$B:$AZ,MATCH("Результат",Особиста!$10:$10,0)-1,FALSE))</f>
        <v/>
      </c>
      <c r="U22" s="455" t="e">
        <f t="shared" si="12"/>
        <v>#NUM!</v>
      </c>
      <c r="V22" s="455" t="e">
        <f t="shared" si="13"/>
        <v>#NUM!</v>
      </c>
      <c r="W22" s="455" t="e">
        <f t="shared" si="0"/>
        <v>#NUM!</v>
      </c>
      <c r="X22" s="207">
        <v>11</v>
      </c>
      <c r="Y22" s="208" t="e">
        <f t="shared" si="14"/>
        <v>#NUM!</v>
      </c>
      <c r="Z22" s="208" t="e">
        <f t="shared" si="15"/>
        <v>#NUM!</v>
      </c>
      <c r="AA22" s="208" t="e">
        <f t="shared" si="1"/>
        <v>#NUM!</v>
      </c>
      <c r="AB22" s="209"/>
      <c r="AC22" s="210" t="e">
        <f>IF(VLOOKUP(BG22,мандатка!$B:$Z,2,FALSE)="чол",BG22,"")</f>
        <v>#N/A</v>
      </c>
      <c r="AD22" s="210" t="e">
        <f>IF(VLOOKUP(BH22,мандатка!$B:$Z,2,FALSE)="чол",BH22,"")</f>
        <v>#N/A</v>
      </c>
      <c r="AE22" s="210" t="e">
        <f>IF(VLOOKUP(BI22,мандатка!$B:$Z,2,FALSE)="чол",BI22,"")</f>
        <v>#N/A</v>
      </c>
      <c r="AF22" s="210" t="e">
        <f>IF(VLOOKUP(BJ22,мандатка!$B:$Z,2,FALSE)="чол",BJ22,"")</f>
        <v>#N/A</v>
      </c>
      <c r="AG22" s="210" t="e">
        <f>IF(VLOOKUP(BK22,мандатка!$B:$Z,2,FALSE)="чол",BK22,"")</f>
        <v>#N/A</v>
      </c>
      <c r="AH22" s="210" t="e">
        <f>IF(VLOOKUP(BL22,мандатка!$B:$Z,2,FALSE)="чол",BL22,"")</f>
        <v>#N/A</v>
      </c>
      <c r="AI22" s="210" t="e">
        <f>IF(VLOOKUP(BM22,мандатка!$B:$Z,2,FALSE)="чол",BM22,"")</f>
        <v>#N/A</v>
      </c>
      <c r="AJ22" s="210" t="e">
        <f>IF(VLOOKUP(BN22,мандатка!$B:$Z,2,FALSE)="чол",BN22,"")</f>
        <v>#N/A</v>
      </c>
      <c r="AK22" s="210" t="e">
        <f>IF(VLOOKUP(BO22,мандатка!$B:$Z,2,FALSE)="жін",BO22,"")</f>
        <v>#N/A</v>
      </c>
      <c r="AL22" s="210" t="e">
        <f>IF(VLOOKUP(BP22,мандатка!$B:$Z,2,FALSE)="жін",BP22,"")</f>
        <v>#N/A</v>
      </c>
      <c r="AM22" s="210" t="e">
        <f>IF(VLOOKUP(BQ22,мандатка!$B:$Z,2,FALSE)="жін",BQ22,"")</f>
        <v>#N/A</v>
      </c>
      <c r="AN22" s="210" t="e">
        <f>IF(VLOOKUP(BR22,мандатка!$B:$Z,2,FALSE)="жін",BR22,"")</f>
        <v>#N/A</v>
      </c>
      <c r="AO22" s="210" t="e">
        <f>IF(VLOOKUP(BS22,мандатка!$B:$Z,2,FALSE)="жін",BS22,"")</f>
        <v>#N/A</v>
      </c>
      <c r="AP22" s="210" t="e">
        <f>IF(VLOOKUP(BT22,мандатка!$B:$Z,2,FALSE)="жін",BT22,"")</f>
        <v>#N/A</v>
      </c>
      <c r="AQ22" s="210" t="e">
        <f>IF(VLOOKUP(BU22,мандатка!$B:$Z,2,FALSE)="жін",BU22,"")</f>
        <v>#N/A</v>
      </c>
      <c r="AR22" s="211" t="e">
        <f>IF(VLOOKUP(BV22,мандатка!$B:$Z,2,FALSE)="жін",BV22,"")</f>
        <v>#N/A</v>
      </c>
      <c r="AS22" s="212"/>
      <c r="AT22" s="456" t="e">
        <f t="shared" si="2"/>
        <v>#NUM!</v>
      </c>
      <c r="AU22" s="457" t="e">
        <f t="shared" si="3"/>
        <v>#NUM!</v>
      </c>
      <c r="AV22" s="457" t="e">
        <f t="shared" si="4"/>
        <v>#NUM!</v>
      </c>
      <c r="AW22" s="457" t="e">
        <f t="shared" si="5"/>
        <v>#NUM!</v>
      </c>
      <c r="AX22" s="457" t="e">
        <f t="shared" si="6"/>
        <v>#NUM!</v>
      </c>
      <c r="AY22" s="458" t="e">
        <f t="shared" si="7"/>
        <v>#NUM!</v>
      </c>
      <c r="AZ22" s="457" t="e">
        <f t="shared" si="8"/>
        <v>#NUM!</v>
      </c>
      <c r="BA22" s="458" t="e">
        <f t="shared" si="9"/>
        <v>#NUM!</v>
      </c>
      <c r="BB22" s="459" t="e">
        <f t="shared" si="16"/>
        <v>#NUM!</v>
      </c>
      <c r="BC22" s="459" t="e">
        <f t="shared" si="16"/>
        <v>#NUM!</v>
      </c>
      <c r="BD22" s="459" t="e">
        <f t="shared" si="17"/>
        <v>#NUM!</v>
      </c>
      <c r="BE22" s="459" t="e">
        <f t="shared" si="18"/>
        <v>#NUM!</v>
      </c>
      <c r="BG22" s="210">
        <f t="shared" si="19"/>
        <v>201</v>
      </c>
      <c r="BH22" s="213">
        <f t="shared" ref="BH22:BN22" si="39">BG22+1</f>
        <v>202</v>
      </c>
      <c r="BI22" s="213">
        <f t="shared" si="39"/>
        <v>203</v>
      </c>
      <c r="BJ22" s="213">
        <f t="shared" si="39"/>
        <v>204</v>
      </c>
      <c r="BK22" s="213">
        <f t="shared" si="39"/>
        <v>205</v>
      </c>
      <c r="BL22" s="213">
        <f t="shared" si="39"/>
        <v>206</v>
      </c>
      <c r="BM22" s="213">
        <f t="shared" si="39"/>
        <v>207</v>
      </c>
      <c r="BN22" s="213">
        <f t="shared" si="39"/>
        <v>208</v>
      </c>
      <c r="BO22" s="210">
        <f t="shared" si="21"/>
        <v>201</v>
      </c>
      <c r="BP22" s="213">
        <f t="shared" ref="BP22:BV22" si="40">BO22+1</f>
        <v>202</v>
      </c>
      <c r="BQ22" s="213">
        <f t="shared" si="40"/>
        <v>203</v>
      </c>
      <c r="BR22" s="213">
        <f t="shared" si="40"/>
        <v>204</v>
      </c>
      <c r="BS22" s="213">
        <f t="shared" si="40"/>
        <v>205</v>
      </c>
      <c r="BT22" s="213">
        <f t="shared" si="40"/>
        <v>206</v>
      </c>
      <c r="BU22" s="213">
        <f t="shared" si="40"/>
        <v>207</v>
      </c>
      <c r="BV22" s="214">
        <f t="shared" si="40"/>
        <v>208</v>
      </c>
    </row>
    <row r="23" spans="1:74" ht="20.100000000000001" hidden="1" customHeight="1" x14ac:dyDescent="0.25">
      <c r="A23" s="206">
        <v>12</v>
      </c>
      <c r="B23" s="206">
        <v>210</v>
      </c>
      <c r="C23" s="6" t="e">
        <f>VLOOKUP($B23,мандатка!$B:$J,3,FALSE)</f>
        <v>#N/A</v>
      </c>
      <c r="D23" s="5" t="e">
        <f>VLOOKUP(B23,мандатка!$B:$J,8,FALSE)</f>
        <v>#N/A</v>
      </c>
      <c r="E23" s="452" t="str">
        <f>IF(ISNA(VLOOKUP(AC23,Особиста!$B:$AZ,MATCH("Результат",Особиста!$10:$10,0)-1,FALSE)),"",VLOOKUP(AC23,Особиста!$B:$AZ,MATCH("Результат",Особиста!$10:$10,0)-1,FALSE))</f>
        <v/>
      </c>
      <c r="F23" s="452" t="str">
        <f>IF(ISNA(VLOOKUP(AD23,Особиста!$B:$AZ,MATCH("Результат",Особиста!$10:$10,0)-1,FALSE)),"",VLOOKUP(AD23,Особиста!$B:$AZ,MATCH("Результат",Особиста!$10:$10,0)-1,FALSE))</f>
        <v/>
      </c>
      <c r="G23" s="452" t="str">
        <f>IF(ISNA(VLOOKUP(AE23,Особиста!$B:$AZ,MATCH("Результат",Особиста!$10:$10,0)-1,FALSE)),"",VLOOKUP(AE23,Особиста!$B:$AZ,MATCH("Результат",Особиста!$10:$10,0)-1,FALSE))</f>
        <v/>
      </c>
      <c r="H23" s="452" t="str">
        <f>IF(ISNA(VLOOKUP(AF23,Особиста!$B:$AZ,MATCH("Результат",Особиста!$10:$10,0)-1,FALSE)),"",VLOOKUP(AF23,Особиста!$B:$AZ,MATCH("Результат",Особиста!$10:$10,0)-1,FALSE))</f>
        <v/>
      </c>
      <c r="I23" s="452" t="str">
        <f>IF(ISNA(VLOOKUP(AG23,Особиста!$B:$AZ,MATCH("Результат",Особиста!$10:$10,0)-1,FALSE)),"",VLOOKUP(AG23,Особиста!$B:$AZ,MATCH("Результат",Особиста!$10:$10,0)-1,FALSE))</f>
        <v/>
      </c>
      <c r="J23" s="452" t="str">
        <f>IF(ISNA(VLOOKUP(AH23,Особиста!$B:$AZ,MATCH("Результат",Особиста!$10:$10,0)-1,FALSE)),"",VLOOKUP(AH23,Особиста!$B:$AZ,MATCH("Результат",Особиста!$10:$10,0)-1,FALSE))</f>
        <v/>
      </c>
      <c r="K23" s="452" t="str">
        <f>IF(ISNA(VLOOKUP(AI23,Особиста!$B:$AZ,MATCH("Результат",Особиста!$10:$10,0)-1,FALSE)),"",VLOOKUP(AI23,Особиста!$B:$AZ,MATCH("Результат",Особиста!$10:$10,0)-1,FALSE))</f>
        <v/>
      </c>
      <c r="L23" s="453" t="str">
        <f>IF(ISNA(VLOOKUP(AJ23,Особиста!$B:$AZ,MATCH("Результат",Особиста!$10:$10,0)-1,FALSE)),"",VLOOKUP(AJ23,Особиста!$B:$AZ,MATCH("Результат",Особиста!$10:$10,0)-1,FALSE))</f>
        <v/>
      </c>
      <c r="M23" s="454" t="str">
        <f>IF(ISNA(VLOOKUP(AK23,Особиста!$B:$AZ,MATCH("Результат",Особиста!$10:$10,0)-1,FALSE)),"",VLOOKUP(AK23,Особиста!$B:$AZ,MATCH("Результат",Особиста!$10:$10,0)-1,FALSE))</f>
        <v/>
      </c>
      <c r="N23" s="452" t="str">
        <f>IF(ISNA(VLOOKUP(AL23,Особиста!$B:$AZ,MATCH("Результат",Особиста!$10:$10,0)-1,FALSE)),"",VLOOKUP(AL23,Особиста!$B:$AZ,MATCH("Результат",Особиста!$10:$10,0)-1,FALSE))</f>
        <v/>
      </c>
      <c r="O23" s="452" t="str">
        <f>IF(ISNA(VLOOKUP(AM23,Особиста!$B:$AZ,MATCH("Результат",Особиста!$10:$10,0)-1,FALSE)),"",VLOOKUP(AM23,Особиста!$B:$AZ,MATCH("Результат",Особиста!$10:$10,0)-1,FALSE))</f>
        <v/>
      </c>
      <c r="P23" s="452" t="str">
        <f>IF(ISNA(VLOOKUP(AN23,Особиста!$B:$AZ,MATCH("Результат",Особиста!$10:$10,0)-1,FALSE)),"",VLOOKUP(AN23,Особиста!$B:$AZ,MATCH("Результат",Особиста!$10:$10,0)-1,FALSE))</f>
        <v/>
      </c>
      <c r="Q23" s="452" t="str">
        <f>IF(ISNA(VLOOKUP(AO23,Особиста!$B:$AZ,MATCH("Результат",Особиста!$10:$10,0)-1,FALSE)),"",VLOOKUP(AO23,Особиста!$B:$AZ,MATCH("Результат",Особиста!$10:$10,0)-1,FALSE))</f>
        <v/>
      </c>
      <c r="R23" s="452" t="str">
        <f>IF(ISNA(VLOOKUP(AP23,Особиста!$B:$AZ,MATCH("Результат",Особиста!$10:$10,0)-1,FALSE)),"",VLOOKUP(AP23,Особиста!$B:$AZ,MATCH("Результат",Особиста!$10:$10,0)-1,FALSE))</f>
        <v/>
      </c>
      <c r="S23" s="452" t="str">
        <f>IF(ISNA(VLOOKUP(AQ23,Особиста!$B:$AZ,MATCH("Результат",Особиста!$10:$10,0)-1,FALSE)),"",VLOOKUP(AQ23,Особиста!$B:$AZ,MATCH("Результат",Особиста!$10:$10,0)-1,FALSE))</f>
        <v/>
      </c>
      <c r="T23" s="452" t="str">
        <f>IF(ISNA(VLOOKUP(AR23,Особиста!$B:$AZ,MATCH("Результат",Особиста!$10:$10,0)-1,FALSE)),"",VLOOKUP(AR23,Особиста!$B:$AZ,MATCH("Результат",Особиста!$10:$10,0)-1,FALSE))</f>
        <v/>
      </c>
      <c r="U23" s="455" t="e">
        <f t="shared" si="12"/>
        <v>#NUM!</v>
      </c>
      <c r="V23" s="455" t="e">
        <f t="shared" si="13"/>
        <v>#NUM!</v>
      </c>
      <c r="W23" s="455" t="e">
        <f t="shared" si="0"/>
        <v>#NUM!</v>
      </c>
      <c r="X23" s="207">
        <v>12</v>
      </c>
      <c r="Y23" s="208" t="e">
        <f t="shared" si="14"/>
        <v>#NUM!</v>
      </c>
      <c r="Z23" s="208" t="e">
        <f t="shared" si="15"/>
        <v>#NUM!</v>
      </c>
      <c r="AA23" s="208" t="e">
        <f t="shared" si="1"/>
        <v>#NUM!</v>
      </c>
      <c r="AB23" s="209"/>
      <c r="AC23" s="210" t="e">
        <f>IF(VLOOKUP(BG23,мандатка!$B:$Z,2,FALSE)="чол",BG23,"")</f>
        <v>#N/A</v>
      </c>
      <c r="AD23" s="210" t="e">
        <f>IF(VLOOKUP(BH23,мандатка!$B:$Z,2,FALSE)="чол",BH23,"")</f>
        <v>#N/A</v>
      </c>
      <c r="AE23" s="210" t="e">
        <f>IF(VLOOKUP(BI23,мандатка!$B:$Z,2,FALSE)="чол",BI23,"")</f>
        <v>#N/A</v>
      </c>
      <c r="AF23" s="210" t="e">
        <f>IF(VLOOKUP(BJ23,мандатка!$B:$Z,2,FALSE)="чол",BJ23,"")</f>
        <v>#N/A</v>
      </c>
      <c r="AG23" s="210" t="e">
        <f>IF(VLOOKUP(BK23,мандатка!$B:$Z,2,FALSE)="чол",BK23,"")</f>
        <v>#N/A</v>
      </c>
      <c r="AH23" s="210" t="e">
        <f>IF(VLOOKUP(BL23,мандатка!$B:$Z,2,FALSE)="чол",BL23,"")</f>
        <v>#N/A</v>
      </c>
      <c r="AI23" s="210" t="e">
        <f>IF(VLOOKUP(BM23,мандатка!$B:$Z,2,FALSE)="чол",BM23,"")</f>
        <v>#N/A</v>
      </c>
      <c r="AJ23" s="210" t="e">
        <f>IF(VLOOKUP(BN23,мандатка!$B:$Z,2,FALSE)="чол",BN23,"")</f>
        <v>#N/A</v>
      </c>
      <c r="AK23" s="210" t="e">
        <f>IF(VLOOKUP(BO23,мандатка!$B:$Z,2,FALSE)="жін",BO23,"")</f>
        <v>#N/A</v>
      </c>
      <c r="AL23" s="210" t="e">
        <f>IF(VLOOKUP(BP23,мандатка!$B:$Z,2,FALSE)="жін",BP23,"")</f>
        <v>#N/A</v>
      </c>
      <c r="AM23" s="210" t="e">
        <f>IF(VLOOKUP(BQ23,мандатка!$B:$Z,2,FALSE)="жін",BQ23,"")</f>
        <v>#N/A</v>
      </c>
      <c r="AN23" s="210" t="e">
        <f>IF(VLOOKUP(BR23,мандатка!$B:$Z,2,FALSE)="жін",BR23,"")</f>
        <v>#N/A</v>
      </c>
      <c r="AO23" s="210" t="e">
        <f>IF(VLOOKUP(BS23,мандатка!$B:$Z,2,FALSE)="жін",BS23,"")</f>
        <v>#N/A</v>
      </c>
      <c r="AP23" s="210" t="e">
        <f>IF(VLOOKUP(BT23,мандатка!$B:$Z,2,FALSE)="жін",BT23,"")</f>
        <v>#N/A</v>
      </c>
      <c r="AQ23" s="210" t="e">
        <f>IF(VLOOKUP(BU23,мандатка!$B:$Z,2,FALSE)="жін",BU23,"")</f>
        <v>#N/A</v>
      </c>
      <c r="AR23" s="211" t="e">
        <f>IF(VLOOKUP(BV23,мандатка!$B:$Z,2,FALSE)="жін",BV23,"")</f>
        <v>#N/A</v>
      </c>
      <c r="AS23" s="212"/>
      <c r="AT23" s="456" t="e">
        <f t="shared" si="2"/>
        <v>#NUM!</v>
      </c>
      <c r="AU23" s="457" t="e">
        <f t="shared" si="3"/>
        <v>#NUM!</v>
      </c>
      <c r="AV23" s="457" t="e">
        <f t="shared" si="4"/>
        <v>#NUM!</v>
      </c>
      <c r="AW23" s="457" t="e">
        <f t="shared" si="5"/>
        <v>#NUM!</v>
      </c>
      <c r="AX23" s="457" t="e">
        <f t="shared" si="6"/>
        <v>#NUM!</v>
      </c>
      <c r="AY23" s="458" t="e">
        <f t="shared" si="7"/>
        <v>#NUM!</v>
      </c>
      <c r="AZ23" s="457" t="e">
        <f t="shared" si="8"/>
        <v>#NUM!</v>
      </c>
      <c r="BA23" s="458" t="e">
        <f t="shared" si="9"/>
        <v>#NUM!</v>
      </c>
      <c r="BB23" s="459" t="e">
        <f t="shared" si="16"/>
        <v>#NUM!</v>
      </c>
      <c r="BC23" s="459" t="e">
        <f t="shared" si="16"/>
        <v>#NUM!</v>
      </c>
      <c r="BD23" s="459" t="e">
        <f t="shared" si="17"/>
        <v>#NUM!</v>
      </c>
      <c r="BE23" s="459" t="e">
        <f t="shared" si="18"/>
        <v>#NUM!</v>
      </c>
      <c r="BG23" s="210">
        <f t="shared" si="19"/>
        <v>211</v>
      </c>
      <c r="BH23" s="213">
        <f t="shared" ref="BH23:BN23" si="41">BG23+1</f>
        <v>212</v>
      </c>
      <c r="BI23" s="213">
        <f t="shared" si="41"/>
        <v>213</v>
      </c>
      <c r="BJ23" s="213">
        <f t="shared" si="41"/>
        <v>214</v>
      </c>
      <c r="BK23" s="213">
        <f t="shared" si="41"/>
        <v>215</v>
      </c>
      <c r="BL23" s="213">
        <f t="shared" si="41"/>
        <v>216</v>
      </c>
      <c r="BM23" s="213">
        <f t="shared" si="41"/>
        <v>217</v>
      </c>
      <c r="BN23" s="213">
        <f t="shared" si="41"/>
        <v>218</v>
      </c>
      <c r="BO23" s="210">
        <f t="shared" si="21"/>
        <v>211</v>
      </c>
      <c r="BP23" s="213">
        <f t="shared" ref="BP23:BV23" si="42">BO23+1</f>
        <v>212</v>
      </c>
      <c r="BQ23" s="213">
        <f t="shared" si="42"/>
        <v>213</v>
      </c>
      <c r="BR23" s="213">
        <f t="shared" si="42"/>
        <v>214</v>
      </c>
      <c r="BS23" s="213">
        <f t="shared" si="42"/>
        <v>215</v>
      </c>
      <c r="BT23" s="213">
        <f t="shared" si="42"/>
        <v>216</v>
      </c>
      <c r="BU23" s="213">
        <f t="shared" si="42"/>
        <v>217</v>
      </c>
      <c r="BV23" s="214">
        <f t="shared" si="42"/>
        <v>218</v>
      </c>
    </row>
    <row r="24" spans="1:74" ht="20.100000000000001" hidden="1" customHeight="1" x14ac:dyDescent="0.25">
      <c r="A24" s="206">
        <v>13</v>
      </c>
      <c r="B24" s="206">
        <v>220</v>
      </c>
      <c r="C24" s="6" t="e">
        <f>VLOOKUP($B24,мандатка!$B:$J,3,FALSE)</f>
        <v>#N/A</v>
      </c>
      <c r="D24" s="5" t="e">
        <f>VLOOKUP(B24,мандатка!$B:$J,8,FALSE)</f>
        <v>#N/A</v>
      </c>
      <c r="E24" s="452" t="str">
        <f>IF(ISNA(VLOOKUP(AC24,Особиста!$B:$AZ,MATCH("Результат",Особиста!$10:$10,0)-1,FALSE)),"",VLOOKUP(AC24,Особиста!$B:$AZ,MATCH("Результат",Особиста!$10:$10,0)-1,FALSE))</f>
        <v/>
      </c>
      <c r="F24" s="452" t="str">
        <f>IF(ISNA(VLOOKUP(AD24,Особиста!$B:$AZ,MATCH("Результат",Особиста!$10:$10,0)-1,FALSE)),"",VLOOKUP(AD24,Особиста!$B:$AZ,MATCH("Результат",Особиста!$10:$10,0)-1,FALSE))</f>
        <v/>
      </c>
      <c r="G24" s="452" t="str">
        <f>IF(ISNA(VLOOKUP(AE24,Особиста!$B:$AZ,MATCH("Результат",Особиста!$10:$10,0)-1,FALSE)),"",VLOOKUP(AE24,Особиста!$B:$AZ,MATCH("Результат",Особиста!$10:$10,0)-1,FALSE))</f>
        <v/>
      </c>
      <c r="H24" s="452" t="str">
        <f>IF(ISNA(VLOOKUP(AF24,Особиста!$B:$AZ,MATCH("Результат",Особиста!$10:$10,0)-1,FALSE)),"",VLOOKUP(AF24,Особиста!$B:$AZ,MATCH("Результат",Особиста!$10:$10,0)-1,FALSE))</f>
        <v/>
      </c>
      <c r="I24" s="452" t="str">
        <f>IF(ISNA(VLOOKUP(AG24,Особиста!$B:$AZ,MATCH("Результат",Особиста!$10:$10,0)-1,FALSE)),"",VLOOKUP(AG24,Особиста!$B:$AZ,MATCH("Результат",Особиста!$10:$10,0)-1,FALSE))</f>
        <v/>
      </c>
      <c r="J24" s="452" t="str">
        <f>IF(ISNA(VLOOKUP(AH24,Особиста!$B:$AZ,MATCH("Результат",Особиста!$10:$10,0)-1,FALSE)),"",VLOOKUP(AH24,Особиста!$B:$AZ,MATCH("Результат",Особиста!$10:$10,0)-1,FALSE))</f>
        <v/>
      </c>
      <c r="K24" s="452" t="str">
        <f>IF(ISNA(VLOOKUP(AI24,Особиста!$B:$AZ,MATCH("Результат",Особиста!$10:$10,0)-1,FALSE)),"",VLOOKUP(AI24,Особиста!$B:$AZ,MATCH("Результат",Особиста!$10:$10,0)-1,FALSE))</f>
        <v/>
      </c>
      <c r="L24" s="453" t="str">
        <f>IF(ISNA(VLOOKUP(AJ24,Особиста!$B:$AZ,MATCH("Результат",Особиста!$10:$10,0)-1,FALSE)),"",VLOOKUP(AJ24,Особиста!$B:$AZ,MATCH("Результат",Особиста!$10:$10,0)-1,FALSE))</f>
        <v/>
      </c>
      <c r="M24" s="454" t="str">
        <f>IF(ISNA(VLOOKUP(AK24,Особиста!$B:$AZ,MATCH("Результат",Особиста!$10:$10,0)-1,FALSE)),"",VLOOKUP(AK24,Особиста!$B:$AZ,MATCH("Результат",Особиста!$10:$10,0)-1,FALSE))</f>
        <v/>
      </c>
      <c r="N24" s="452" t="str">
        <f>IF(ISNA(VLOOKUP(AL24,Особиста!$B:$AZ,MATCH("Результат",Особиста!$10:$10,0)-1,FALSE)),"",VLOOKUP(AL24,Особиста!$B:$AZ,MATCH("Результат",Особиста!$10:$10,0)-1,FALSE))</f>
        <v/>
      </c>
      <c r="O24" s="452" t="str">
        <f>IF(ISNA(VLOOKUP(AM24,Особиста!$B:$AZ,MATCH("Результат",Особиста!$10:$10,0)-1,FALSE)),"",VLOOKUP(AM24,Особиста!$B:$AZ,MATCH("Результат",Особиста!$10:$10,0)-1,FALSE))</f>
        <v/>
      </c>
      <c r="P24" s="452" t="str">
        <f>IF(ISNA(VLOOKUP(AN24,Особиста!$B:$AZ,MATCH("Результат",Особиста!$10:$10,0)-1,FALSE)),"",VLOOKUP(AN24,Особиста!$B:$AZ,MATCH("Результат",Особиста!$10:$10,0)-1,FALSE))</f>
        <v/>
      </c>
      <c r="Q24" s="452" t="str">
        <f>IF(ISNA(VLOOKUP(AO24,Особиста!$B:$AZ,MATCH("Результат",Особиста!$10:$10,0)-1,FALSE)),"",VLOOKUP(AO24,Особиста!$B:$AZ,MATCH("Результат",Особиста!$10:$10,0)-1,FALSE))</f>
        <v/>
      </c>
      <c r="R24" s="452" t="str">
        <f>IF(ISNA(VLOOKUP(AP24,Особиста!$B:$AZ,MATCH("Результат",Особиста!$10:$10,0)-1,FALSE)),"",VLOOKUP(AP24,Особиста!$B:$AZ,MATCH("Результат",Особиста!$10:$10,0)-1,FALSE))</f>
        <v/>
      </c>
      <c r="S24" s="452" t="str">
        <f>IF(ISNA(VLOOKUP(AQ24,Особиста!$B:$AZ,MATCH("Результат",Особиста!$10:$10,0)-1,FALSE)),"",VLOOKUP(AQ24,Особиста!$B:$AZ,MATCH("Результат",Особиста!$10:$10,0)-1,FALSE))</f>
        <v/>
      </c>
      <c r="T24" s="452" t="str">
        <f>IF(ISNA(VLOOKUP(AR24,Особиста!$B:$AZ,MATCH("Результат",Особиста!$10:$10,0)-1,FALSE)),"",VLOOKUP(AR24,Особиста!$B:$AZ,MATCH("Результат",Особиста!$10:$10,0)-1,FALSE))</f>
        <v/>
      </c>
      <c r="U24" s="455" t="e">
        <f t="shared" si="12"/>
        <v>#NUM!</v>
      </c>
      <c r="V24" s="455" t="e">
        <f t="shared" si="13"/>
        <v>#NUM!</v>
      </c>
      <c r="W24" s="455" t="e">
        <f t="shared" si="0"/>
        <v>#NUM!</v>
      </c>
      <c r="X24" s="207">
        <v>13</v>
      </c>
      <c r="Y24" s="208" t="e">
        <f t="shared" si="14"/>
        <v>#NUM!</v>
      </c>
      <c r="Z24" s="208" t="e">
        <f t="shared" si="15"/>
        <v>#NUM!</v>
      </c>
      <c r="AA24" s="208" t="e">
        <f t="shared" si="1"/>
        <v>#NUM!</v>
      </c>
      <c r="AB24" s="209"/>
      <c r="AC24" s="210" t="e">
        <f>IF(VLOOKUP(BG24,мандатка!$B:$Z,2,FALSE)="чол",BG24,"")</f>
        <v>#N/A</v>
      </c>
      <c r="AD24" s="210" t="e">
        <f>IF(VLOOKUP(BH24,мандатка!$B:$Z,2,FALSE)="чол",BH24,"")</f>
        <v>#N/A</v>
      </c>
      <c r="AE24" s="210" t="e">
        <f>IF(VLOOKUP(BI24,мандатка!$B:$Z,2,FALSE)="чол",BI24,"")</f>
        <v>#N/A</v>
      </c>
      <c r="AF24" s="210" t="e">
        <f>IF(VLOOKUP(BJ24,мандатка!$B:$Z,2,FALSE)="чол",BJ24,"")</f>
        <v>#N/A</v>
      </c>
      <c r="AG24" s="210" t="e">
        <f>IF(VLOOKUP(BK24,мандатка!$B:$Z,2,FALSE)="чол",BK24,"")</f>
        <v>#N/A</v>
      </c>
      <c r="AH24" s="210" t="e">
        <f>IF(VLOOKUP(BL24,мандатка!$B:$Z,2,FALSE)="чол",BL24,"")</f>
        <v>#N/A</v>
      </c>
      <c r="AI24" s="210" t="e">
        <f>IF(VLOOKUP(BM24,мандатка!$B:$Z,2,FALSE)="чол",BM24,"")</f>
        <v>#N/A</v>
      </c>
      <c r="AJ24" s="210" t="e">
        <f>IF(VLOOKUP(BN24,мандатка!$B:$Z,2,FALSE)="чол",BN24,"")</f>
        <v>#N/A</v>
      </c>
      <c r="AK24" s="210" t="e">
        <f>IF(VLOOKUP(BO24,мандатка!$B:$Z,2,FALSE)="жін",BO24,"")</f>
        <v>#N/A</v>
      </c>
      <c r="AL24" s="210" t="e">
        <f>IF(VLOOKUP(BP24,мандатка!$B:$Z,2,FALSE)="жін",BP24,"")</f>
        <v>#N/A</v>
      </c>
      <c r="AM24" s="210" t="e">
        <f>IF(VLOOKUP(BQ24,мандатка!$B:$Z,2,FALSE)="жін",BQ24,"")</f>
        <v>#N/A</v>
      </c>
      <c r="AN24" s="210" t="e">
        <f>IF(VLOOKUP(BR24,мандатка!$B:$Z,2,FALSE)="жін",BR24,"")</f>
        <v>#N/A</v>
      </c>
      <c r="AO24" s="210" t="e">
        <f>IF(VLOOKUP(BS24,мандатка!$B:$Z,2,FALSE)="жін",BS24,"")</f>
        <v>#N/A</v>
      </c>
      <c r="AP24" s="210" t="e">
        <f>IF(VLOOKUP(BT24,мандатка!$B:$Z,2,FALSE)="жін",BT24,"")</f>
        <v>#N/A</v>
      </c>
      <c r="AQ24" s="210" t="e">
        <f>IF(VLOOKUP(BU24,мандатка!$B:$Z,2,FALSE)="жін",BU24,"")</f>
        <v>#N/A</v>
      </c>
      <c r="AR24" s="211" t="e">
        <f>IF(VLOOKUP(BV24,мандатка!$B:$Z,2,FALSE)="жін",BV24,"")</f>
        <v>#N/A</v>
      </c>
      <c r="AS24" s="212"/>
      <c r="AT24" s="456" t="e">
        <f t="shared" si="2"/>
        <v>#NUM!</v>
      </c>
      <c r="AU24" s="457" t="e">
        <f t="shared" si="3"/>
        <v>#NUM!</v>
      </c>
      <c r="AV24" s="457" t="e">
        <f t="shared" si="4"/>
        <v>#NUM!</v>
      </c>
      <c r="AW24" s="457" t="e">
        <f t="shared" si="5"/>
        <v>#NUM!</v>
      </c>
      <c r="AX24" s="457" t="e">
        <f t="shared" si="6"/>
        <v>#NUM!</v>
      </c>
      <c r="AY24" s="458" t="e">
        <f t="shared" si="7"/>
        <v>#NUM!</v>
      </c>
      <c r="AZ24" s="457" t="e">
        <f t="shared" si="8"/>
        <v>#NUM!</v>
      </c>
      <c r="BA24" s="458" t="e">
        <f t="shared" si="9"/>
        <v>#NUM!</v>
      </c>
      <c r="BB24" s="459" t="e">
        <f t="shared" si="16"/>
        <v>#NUM!</v>
      </c>
      <c r="BC24" s="459" t="e">
        <f t="shared" si="16"/>
        <v>#NUM!</v>
      </c>
      <c r="BD24" s="459" t="e">
        <f t="shared" si="17"/>
        <v>#NUM!</v>
      </c>
      <c r="BE24" s="459" t="e">
        <f t="shared" si="18"/>
        <v>#NUM!</v>
      </c>
      <c r="BG24" s="210">
        <f t="shared" si="19"/>
        <v>221</v>
      </c>
      <c r="BH24" s="213">
        <f t="shared" ref="BH24:BN24" si="43">BG24+1</f>
        <v>222</v>
      </c>
      <c r="BI24" s="213">
        <f t="shared" si="43"/>
        <v>223</v>
      </c>
      <c r="BJ24" s="213">
        <f t="shared" si="43"/>
        <v>224</v>
      </c>
      <c r="BK24" s="213">
        <f t="shared" si="43"/>
        <v>225</v>
      </c>
      <c r="BL24" s="213">
        <f t="shared" si="43"/>
        <v>226</v>
      </c>
      <c r="BM24" s="213">
        <f t="shared" si="43"/>
        <v>227</v>
      </c>
      <c r="BN24" s="213">
        <f t="shared" si="43"/>
        <v>228</v>
      </c>
      <c r="BO24" s="210">
        <f t="shared" si="21"/>
        <v>221</v>
      </c>
      <c r="BP24" s="213">
        <f t="shared" ref="BP24:BV24" si="44">BO24+1</f>
        <v>222</v>
      </c>
      <c r="BQ24" s="213">
        <f t="shared" si="44"/>
        <v>223</v>
      </c>
      <c r="BR24" s="213">
        <f t="shared" si="44"/>
        <v>224</v>
      </c>
      <c r="BS24" s="213">
        <f t="shared" si="44"/>
        <v>225</v>
      </c>
      <c r="BT24" s="213">
        <f t="shared" si="44"/>
        <v>226</v>
      </c>
      <c r="BU24" s="213">
        <f t="shared" si="44"/>
        <v>227</v>
      </c>
      <c r="BV24" s="214">
        <f t="shared" si="44"/>
        <v>228</v>
      </c>
    </row>
    <row r="25" spans="1:74" ht="20.100000000000001" hidden="1" customHeight="1" x14ac:dyDescent="0.25">
      <c r="A25" s="206">
        <v>14</v>
      </c>
      <c r="B25" s="206">
        <v>230</v>
      </c>
      <c r="C25" s="6" t="e">
        <f>VLOOKUP($B25,мандатка!$B:$J,3,FALSE)</f>
        <v>#N/A</v>
      </c>
      <c r="D25" s="5" t="e">
        <f>VLOOKUP(B25,мандатка!$B:$J,8,FALSE)</f>
        <v>#N/A</v>
      </c>
      <c r="E25" s="452" t="str">
        <f>IF(ISNA(VLOOKUP(AC25,Особиста!$B:$AZ,MATCH("Результат",Особиста!$10:$10,0)-1,FALSE)),"",VLOOKUP(AC25,Особиста!$B:$AZ,MATCH("Результат",Особиста!$10:$10,0)-1,FALSE))</f>
        <v/>
      </c>
      <c r="F25" s="452" t="str">
        <f>IF(ISNA(VLOOKUP(AD25,Особиста!$B:$AZ,MATCH("Результат",Особиста!$10:$10,0)-1,FALSE)),"",VLOOKUP(AD25,Особиста!$B:$AZ,MATCH("Результат",Особиста!$10:$10,0)-1,FALSE))</f>
        <v/>
      </c>
      <c r="G25" s="452" t="str">
        <f>IF(ISNA(VLOOKUP(AE25,Особиста!$B:$AZ,MATCH("Результат",Особиста!$10:$10,0)-1,FALSE)),"",VLOOKUP(AE25,Особиста!$B:$AZ,MATCH("Результат",Особиста!$10:$10,0)-1,FALSE))</f>
        <v/>
      </c>
      <c r="H25" s="452" t="str">
        <f>IF(ISNA(VLOOKUP(AF25,Особиста!$B:$AZ,MATCH("Результат",Особиста!$10:$10,0)-1,FALSE)),"",VLOOKUP(AF25,Особиста!$B:$AZ,MATCH("Результат",Особиста!$10:$10,0)-1,FALSE))</f>
        <v/>
      </c>
      <c r="I25" s="452" t="str">
        <f>IF(ISNA(VLOOKUP(AG25,Особиста!$B:$AZ,MATCH("Результат",Особиста!$10:$10,0)-1,FALSE)),"",VLOOKUP(AG25,Особиста!$B:$AZ,MATCH("Результат",Особиста!$10:$10,0)-1,FALSE))</f>
        <v/>
      </c>
      <c r="J25" s="452" t="str">
        <f>IF(ISNA(VLOOKUP(AH25,Особиста!$B:$AZ,MATCH("Результат",Особиста!$10:$10,0)-1,FALSE)),"",VLOOKUP(AH25,Особиста!$B:$AZ,MATCH("Результат",Особиста!$10:$10,0)-1,FALSE))</f>
        <v/>
      </c>
      <c r="K25" s="452" t="str">
        <f>IF(ISNA(VLOOKUP(AI25,Особиста!$B:$AZ,MATCH("Результат",Особиста!$10:$10,0)-1,FALSE)),"",VLOOKUP(AI25,Особиста!$B:$AZ,MATCH("Результат",Особиста!$10:$10,0)-1,FALSE))</f>
        <v/>
      </c>
      <c r="L25" s="453" t="str">
        <f>IF(ISNA(VLOOKUP(AJ25,Особиста!$B:$AZ,MATCH("Результат",Особиста!$10:$10,0)-1,FALSE)),"",VLOOKUP(AJ25,Особиста!$B:$AZ,MATCH("Результат",Особиста!$10:$10,0)-1,FALSE))</f>
        <v/>
      </c>
      <c r="M25" s="454" t="str">
        <f>IF(ISNA(VLOOKUP(AK25,Особиста!$B:$AZ,MATCH("Результат",Особиста!$10:$10,0)-1,FALSE)),"",VLOOKUP(AK25,Особиста!$B:$AZ,MATCH("Результат",Особиста!$10:$10,0)-1,FALSE))</f>
        <v/>
      </c>
      <c r="N25" s="452" t="str">
        <f>IF(ISNA(VLOOKUP(AL25,Особиста!$B:$AZ,MATCH("Результат",Особиста!$10:$10,0)-1,FALSE)),"",VLOOKUP(AL25,Особиста!$B:$AZ,MATCH("Результат",Особиста!$10:$10,0)-1,FALSE))</f>
        <v/>
      </c>
      <c r="O25" s="452" t="str">
        <f>IF(ISNA(VLOOKUP(AM25,Особиста!$B:$AZ,MATCH("Результат",Особиста!$10:$10,0)-1,FALSE)),"",VLOOKUP(AM25,Особиста!$B:$AZ,MATCH("Результат",Особиста!$10:$10,0)-1,FALSE))</f>
        <v/>
      </c>
      <c r="P25" s="452" t="str">
        <f>IF(ISNA(VLOOKUP(AN25,Особиста!$B:$AZ,MATCH("Результат",Особиста!$10:$10,0)-1,FALSE)),"",VLOOKUP(AN25,Особиста!$B:$AZ,MATCH("Результат",Особиста!$10:$10,0)-1,FALSE))</f>
        <v/>
      </c>
      <c r="Q25" s="452" t="str">
        <f>IF(ISNA(VLOOKUP(AO25,Особиста!$B:$AZ,MATCH("Результат",Особиста!$10:$10,0)-1,FALSE)),"",VLOOKUP(AO25,Особиста!$B:$AZ,MATCH("Результат",Особиста!$10:$10,0)-1,FALSE))</f>
        <v/>
      </c>
      <c r="R25" s="452" t="str">
        <f>IF(ISNA(VLOOKUP(AP25,Особиста!$B:$AZ,MATCH("Результат",Особиста!$10:$10,0)-1,FALSE)),"",VLOOKUP(AP25,Особиста!$B:$AZ,MATCH("Результат",Особиста!$10:$10,0)-1,FALSE))</f>
        <v/>
      </c>
      <c r="S25" s="452" t="str">
        <f>IF(ISNA(VLOOKUP(AQ25,Особиста!$B:$AZ,MATCH("Результат",Особиста!$10:$10,0)-1,FALSE)),"",VLOOKUP(AQ25,Особиста!$B:$AZ,MATCH("Результат",Особиста!$10:$10,0)-1,FALSE))</f>
        <v/>
      </c>
      <c r="T25" s="452" t="str">
        <f>IF(ISNA(VLOOKUP(AR25,Особиста!$B:$AZ,MATCH("Результат",Особиста!$10:$10,0)-1,FALSE)),"",VLOOKUP(AR25,Особиста!$B:$AZ,MATCH("Результат",Особиста!$10:$10,0)-1,FALSE))</f>
        <v/>
      </c>
      <c r="U25" s="455" t="e">
        <f t="shared" si="12"/>
        <v>#NUM!</v>
      </c>
      <c r="V25" s="455" t="e">
        <f t="shared" si="13"/>
        <v>#NUM!</v>
      </c>
      <c r="W25" s="455" t="e">
        <f t="shared" si="0"/>
        <v>#NUM!</v>
      </c>
      <c r="X25" s="207">
        <v>14</v>
      </c>
      <c r="Y25" s="208" t="e">
        <f t="shared" si="14"/>
        <v>#NUM!</v>
      </c>
      <c r="Z25" s="208" t="e">
        <f t="shared" si="15"/>
        <v>#NUM!</v>
      </c>
      <c r="AA25" s="208" t="e">
        <f t="shared" si="1"/>
        <v>#NUM!</v>
      </c>
      <c r="AB25" s="209"/>
      <c r="AC25" s="210" t="e">
        <f>IF(VLOOKUP(BG25,мандатка!$B:$Z,2,FALSE)="чол",BG25,"")</f>
        <v>#N/A</v>
      </c>
      <c r="AD25" s="210" t="e">
        <f>IF(VLOOKUP(BH25,мандатка!$B:$Z,2,FALSE)="чол",BH25,"")</f>
        <v>#N/A</v>
      </c>
      <c r="AE25" s="210" t="e">
        <f>IF(VLOOKUP(BI25,мандатка!$B:$Z,2,FALSE)="чол",BI25,"")</f>
        <v>#N/A</v>
      </c>
      <c r="AF25" s="210" t="e">
        <f>IF(VLOOKUP(BJ25,мандатка!$B:$Z,2,FALSE)="чол",BJ25,"")</f>
        <v>#N/A</v>
      </c>
      <c r="AG25" s="210" t="e">
        <f>IF(VLOOKUP(BK25,мандатка!$B:$Z,2,FALSE)="чол",BK25,"")</f>
        <v>#N/A</v>
      </c>
      <c r="AH25" s="210" t="e">
        <f>IF(VLOOKUP(BL25,мандатка!$B:$Z,2,FALSE)="чол",BL25,"")</f>
        <v>#N/A</v>
      </c>
      <c r="AI25" s="210" t="e">
        <f>IF(VLOOKUP(BM25,мандатка!$B:$Z,2,FALSE)="чол",BM25,"")</f>
        <v>#N/A</v>
      </c>
      <c r="AJ25" s="210" t="e">
        <f>IF(VLOOKUP(BN25,мандатка!$B:$Z,2,FALSE)="чол",BN25,"")</f>
        <v>#N/A</v>
      </c>
      <c r="AK25" s="210" t="e">
        <f>IF(VLOOKUP(BO25,мандатка!$B:$Z,2,FALSE)="жін",BO25,"")</f>
        <v>#N/A</v>
      </c>
      <c r="AL25" s="210" t="e">
        <f>IF(VLOOKUP(BP25,мандатка!$B:$Z,2,FALSE)="жін",BP25,"")</f>
        <v>#N/A</v>
      </c>
      <c r="AM25" s="210" t="e">
        <f>IF(VLOOKUP(BQ25,мандатка!$B:$Z,2,FALSE)="жін",BQ25,"")</f>
        <v>#N/A</v>
      </c>
      <c r="AN25" s="210" t="e">
        <f>IF(VLOOKUP(BR25,мандатка!$B:$Z,2,FALSE)="жін",BR25,"")</f>
        <v>#N/A</v>
      </c>
      <c r="AO25" s="210" t="e">
        <f>IF(VLOOKUP(BS25,мандатка!$B:$Z,2,FALSE)="жін",BS25,"")</f>
        <v>#N/A</v>
      </c>
      <c r="AP25" s="210" t="e">
        <f>IF(VLOOKUP(BT25,мандатка!$B:$Z,2,FALSE)="жін",BT25,"")</f>
        <v>#N/A</v>
      </c>
      <c r="AQ25" s="210" t="e">
        <f>IF(VLOOKUP(BU25,мандатка!$B:$Z,2,FALSE)="жін",BU25,"")</f>
        <v>#N/A</v>
      </c>
      <c r="AR25" s="211" t="e">
        <f>IF(VLOOKUP(BV25,мандатка!$B:$Z,2,FALSE)="жін",BV25,"")</f>
        <v>#N/A</v>
      </c>
      <c r="AS25" s="212"/>
      <c r="AT25" s="456" t="e">
        <f t="shared" si="2"/>
        <v>#NUM!</v>
      </c>
      <c r="AU25" s="457" t="e">
        <f t="shared" si="3"/>
        <v>#NUM!</v>
      </c>
      <c r="AV25" s="457" t="e">
        <f t="shared" si="4"/>
        <v>#NUM!</v>
      </c>
      <c r="AW25" s="457" t="e">
        <f t="shared" si="5"/>
        <v>#NUM!</v>
      </c>
      <c r="AX25" s="457" t="e">
        <f t="shared" si="6"/>
        <v>#NUM!</v>
      </c>
      <c r="AY25" s="458" t="e">
        <f t="shared" si="7"/>
        <v>#NUM!</v>
      </c>
      <c r="AZ25" s="457" t="e">
        <f t="shared" si="8"/>
        <v>#NUM!</v>
      </c>
      <c r="BA25" s="458" t="e">
        <f t="shared" si="9"/>
        <v>#NUM!</v>
      </c>
      <c r="BB25" s="459" t="e">
        <f t="shared" si="16"/>
        <v>#NUM!</v>
      </c>
      <c r="BC25" s="459" t="e">
        <f t="shared" si="16"/>
        <v>#NUM!</v>
      </c>
      <c r="BD25" s="459" t="e">
        <f t="shared" si="17"/>
        <v>#NUM!</v>
      </c>
      <c r="BE25" s="459" t="e">
        <f t="shared" si="18"/>
        <v>#NUM!</v>
      </c>
      <c r="BG25" s="210">
        <f t="shared" si="19"/>
        <v>231</v>
      </c>
      <c r="BH25" s="213">
        <f t="shared" ref="BH25:BN25" si="45">BG25+1</f>
        <v>232</v>
      </c>
      <c r="BI25" s="213">
        <f t="shared" si="45"/>
        <v>233</v>
      </c>
      <c r="BJ25" s="213">
        <f t="shared" si="45"/>
        <v>234</v>
      </c>
      <c r="BK25" s="213">
        <f t="shared" si="45"/>
        <v>235</v>
      </c>
      <c r="BL25" s="213">
        <f t="shared" si="45"/>
        <v>236</v>
      </c>
      <c r="BM25" s="213">
        <f t="shared" si="45"/>
        <v>237</v>
      </c>
      <c r="BN25" s="213">
        <f t="shared" si="45"/>
        <v>238</v>
      </c>
      <c r="BO25" s="210">
        <f t="shared" si="21"/>
        <v>231</v>
      </c>
      <c r="BP25" s="213">
        <f t="shared" ref="BP25:BV25" si="46">BO25+1</f>
        <v>232</v>
      </c>
      <c r="BQ25" s="213">
        <f t="shared" si="46"/>
        <v>233</v>
      </c>
      <c r="BR25" s="213">
        <f t="shared" si="46"/>
        <v>234</v>
      </c>
      <c r="BS25" s="213">
        <f t="shared" si="46"/>
        <v>235</v>
      </c>
      <c r="BT25" s="213">
        <f t="shared" si="46"/>
        <v>236</v>
      </c>
      <c r="BU25" s="213">
        <f t="shared" si="46"/>
        <v>237</v>
      </c>
      <c r="BV25" s="214">
        <f t="shared" si="46"/>
        <v>238</v>
      </c>
    </row>
    <row r="26" spans="1:74" ht="20.100000000000001" hidden="1" customHeight="1" x14ac:dyDescent="0.25">
      <c r="A26" s="206">
        <v>15</v>
      </c>
      <c r="B26" s="206">
        <v>240</v>
      </c>
      <c r="C26" s="6" t="e">
        <f>VLOOKUP($B26,мандатка!$B:$J,3,FALSE)</f>
        <v>#N/A</v>
      </c>
      <c r="D26" s="5" t="e">
        <f>VLOOKUP(B26,мандатка!$B:$J,8,FALSE)</f>
        <v>#N/A</v>
      </c>
      <c r="E26" s="452" t="str">
        <f>IF(ISNA(VLOOKUP(AC26,Особиста!$B:$AZ,MATCH("Результат",Особиста!$10:$10,0)-1,FALSE)),"",VLOOKUP(AC26,Особиста!$B:$AZ,MATCH("Результат",Особиста!$10:$10,0)-1,FALSE))</f>
        <v/>
      </c>
      <c r="F26" s="452" t="str">
        <f>IF(ISNA(VLOOKUP(AD26,Особиста!$B:$AZ,MATCH("Результат",Особиста!$10:$10,0)-1,FALSE)),"",VLOOKUP(AD26,Особиста!$B:$AZ,MATCH("Результат",Особиста!$10:$10,0)-1,FALSE))</f>
        <v/>
      </c>
      <c r="G26" s="452" t="str">
        <f>IF(ISNA(VLOOKUP(AE26,Особиста!$B:$AZ,MATCH("Результат",Особиста!$10:$10,0)-1,FALSE)),"",VLOOKUP(AE26,Особиста!$B:$AZ,MATCH("Результат",Особиста!$10:$10,0)-1,FALSE))</f>
        <v/>
      </c>
      <c r="H26" s="452" t="str">
        <f>IF(ISNA(VLOOKUP(AF26,Особиста!$B:$AZ,MATCH("Результат",Особиста!$10:$10,0)-1,FALSE)),"",VLOOKUP(AF26,Особиста!$B:$AZ,MATCH("Результат",Особиста!$10:$10,0)-1,FALSE))</f>
        <v/>
      </c>
      <c r="I26" s="452" t="str">
        <f>IF(ISNA(VLOOKUP(AG26,Особиста!$B:$AZ,MATCH("Результат",Особиста!$10:$10,0)-1,FALSE)),"",VLOOKUP(AG26,Особиста!$B:$AZ,MATCH("Результат",Особиста!$10:$10,0)-1,FALSE))</f>
        <v/>
      </c>
      <c r="J26" s="452" t="str">
        <f>IF(ISNA(VLOOKUP(AH26,Особиста!$B:$AZ,MATCH("Результат",Особиста!$10:$10,0)-1,FALSE)),"",VLOOKUP(AH26,Особиста!$B:$AZ,MATCH("Результат",Особиста!$10:$10,0)-1,FALSE))</f>
        <v/>
      </c>
      <c r="K26" s="452" t="str">
        <f>IF(ISNA(VLOOKUP(AI26,Особиста!$B:$AZ,MATCH("Результат",Особиста!$10:$10,0)-1,FALSE)),"",VLOOKUP(AI26,Особиста!$B:$AZ,MATCH("Результат",Особиста!$10:$10,0)-1,FALSE))</f>
        <v/>
      </c>
      <c r="L26" s="453" t="str">
        <f>IF(ISNA(VLOOKUP(AJ26,Особиста!$B:$AZ,MATCH("Результат",Особиста!$10:$10,0)-1,FALSE)),"",VLOOKUP(AJ26,Особиста!$B:$AZ,MATCH("Результат",Особиста!$10:$10,0)-1,FALSE))</f>
        <v/>
      </c>
      <c r="M26" s="454" t="str">
        <f>IF(ISNA(VLOOKUP(AK26,Особиста!$B:$AZ,MATCH("Результат",Особиста!$10:$10,0)-1,FALSE)),"",VLOOKUP(AK26,Особиста!$B:$AZ,MATCH("Результат",Особиста!$10:$10,0)-1,FALSE))</f>
        <v/>
      </c>
      <c r="N26" s="452" t="str">
        <f>IF(ISNA(VLOOKUP(AL26,Особиста!$B:$AZ,MATCH("Результат",Особиста!$10:$10,0)-1,FALSE)),"",VLOOKUP(AL26,Особиста!$B:$AZ,MATCH("Результат",Особиста!$10:$10,0)-1,FALSE))</f>
        <v/>
      </c>
      <c r="O26" s="452" t="str">
        <f>IF(ISNA(VLOOKUP(AM26,Особиста!$B:$AZ,MATCH("Результат",Особиста!$10:$10,0)-1,FALSE)),"",VLOOKUP(AM26,Особиста!$B:$AZ,MATCH("Результат",Особиста!$10:$10,0)-1,FALSE))</f>
        <v/>
      </c>
      <c r="P26" s="452" t="str">
        <f>IF(ISNA(VLOOKUP(AN26,Особиста!$B:$AZ,MATCH("Результат",Особиста!$10:$10,0)-1,FALSE)),"",VLOOKUP(AN26,Особиста!$B:$AZ,MATCH("Результат",Особиста!$10:$10,0)-1,FALSE))</f>
        <v/>
      </c>
      <c r="Q26" s="452" t="str">
        <f>IF(ISNA(VLOOKUP(AO26,Особиста!$B:$AZ,MATCH("Результат",Особиста!$10:$10,0)-1,FALSE)),"",VLOOKUP(AO26,Особиста!$B:$AZ,MATCH("Результат",Особиста!$10:$10,0)-1,FALSE))</f>
        <v/>
      </c>
      <c r="R26" s="452" t="str">
        <f>IF(ISNA(VLOOKUP(AP26,Особиста!$B:$AZ,MATCH("Результат",Особиста!$10:$10,0)-1,FALSE)),"",VLOOKUP(AP26,Особиста!$B:$AZ,MATCH("Результат",Особиста!$10:$10,0)-1,FALSE))</f>
        <v/>
      </c>
      <c r="S26" s="452" t="str">
        <f>IF(ISNA(VLOOKUP(AQ26,Особиста!$B:$AZ,MATCH("Результат",Особиста!$10:$10,0)-1,FALSE)),"",VLOOKUP(AQ26,Особиста!$B:$AZ,MATCH("Результат",Особиста!$10:$10,0)-1,FALSE))</f>
        <v/>
      </c>
      <c r="T26" s="452" t="str">
        <f>IF(ISNA(VLOOKUP(AR26,Особиста!$B:$AZ,MATCH("Результат",Особиста!$10:$10,0)-1,FALSE)),"",VLOOKUP(AR26,Особиста!$B:$AZ,MATCH("Результат",Особиста!$10:$10,0)-1,FALSE))</f>
        <v/>
      </c>
      <c r="U26" s="455" t="e">
        <f t="shared" si="12"/>
        <v>#NUM!</v>
      </c>
      <c r="V26" s="455" t="e">
        <f t="shared" si="13"/>
        <v>#NUM!</v>
      </c>
      <c r="W26" s="455" t="e">
        <f t="shared" si="0"/>
        <v>#NUM!</v>
      </c>
      <c r="X26" s="207">
        <v>15</v>
      </c>
      <c r="Y26" s="208" t="e">
        <f t="shared" si="14"/>
        <v>#NUM!</v>
      </c>
      <c r="Z26" s="208" t="e">
        <f t="shared" si="15"/>
        <v>#NUM!</v>
      </c>
      <c r="AA26" s="208" t="e">
        <f t="shared" si="1"/>
        <v>#NUM!</v>
      </c>
      <c r="AB26" s="209"/>
      <c r="AC26" s="210" t="e">
        <f>IF(VLOOKUP(BG26,мандатка!$B:$Z,2,FALSE)="чол",BG26,"")</f>
        <v>#N/A</v>
      </c>
      <c r="AD26" s="210" t="e">
        <f>IF(VLOOKUP(BH26,мандатка!$B:$Z,2,FALSE)="чол",BH26,"")</f>
        <v>#N/A</v>
      </c>
      <c r="AE26" s="210" t="e">
        <f>IF(VLOOKUP(BI26,мандатка!$B:$Z,2,FALSE)="чол",BI26,"")</f>
        <v>#N/A</v>
      </c>
      <c r="AF26" s="210" t="e">
        <f>IF(VLOOKUP(BJ26,мандатка!$B:$Z,2,FALSE)="чол",BJ26,"")</f>
        <v>#N/A</v>
      </c>
      <c r="AG26" s="210" t="e">
        <f>IF(VLOOKUP(BK26,мандатка!$B:$Z,2,FALSE)="чол",BK26,"")</f>
        <v>#N/A</v>
      </c>
      <c r="AH26" s="210" t="e">
        <f>IF(VLOOKUP(BL26,мандатка!$B:$Z,2,FALSE)="чол",BL26,"")</f>
        <v>#N/A</v>
      </c>
      <c r="AI26" s="210" t="e">
        <f>IF(VLOOKUP(BM26,мандатка!$B:$Z,2,FALSE)="чол",BM26,"")</f>
        <v>#N/A</v>
      </c>
      <c r="AJ26" s="210" t="e">
        <f>IF(VLOOKUP(BN26,мандатка!$B:$Z,2,FALSE)="чол",BN26,"")</f>
        <v>#N/A</v>
      </c>
      <c r="AK26" s="210" t="e">
        <f>IF(VLOOKUP(BO26,мандатка!$B:$Z,2,FALSE)="жін",BO26,"")</f>
        <v>#N/A</v>
      </c>
      <c r="AL26" s="210" t="e">
        <f>IF(VLOOKUP(BP26,мандатка!$B:$Z,2,FALSE)="жін",BP26,"")</f>
        <v>#N/A</v>
      </c>
      <c r="AM26" s="210" t="e">
        <f>IF(VLOOKUP(BQ26,мандатка!$B:$Z,2,FALSE)="жін",BQ26,"")</f>
        <v>#N/A</v>
      </c>
      <c r="AN26" s="210" t="e">
        <f>IF(VLOOKUP(BR26,мандатка!$B:$Z,2,FALSE)="жін",BR26,"")</f>
        <v>#N/A</v>
      </c>
      <c r="AO26" s="210" t="e">
        <f>IF(VLOOKUP(BS26,мандатка!$B:$Z,2,FALSE)="жін",BS26,"")</f>
        <v>#N/A</v>
      </c>
      <c r="AP26" s="210" t="e">
        <f>IF(VLOOKUP(BT26,мандатка!$B:$Z,2,FALSE)="жін",BT26,"")</f>
        <v>#N/A</v>
      </c>
      <c r="AQ26" s="210" t="e">
        <f>IF(VLOOKUP(BU26,мандатка!$B:$Z,2,FALSE)="жін",BU26,"")</f>
        <v>#N/A</v>
      </c>
      <c r="AR26" s="211" t="e">
        <f>IF(VLOOKUP(BV26,мандатка!$B:$Z,2,FALSE)="жін",BV26,"")</f>
        <v>#N/A</v>
      </c>
      <c r="AS26" s="212"/>
      <c r="AT26" s="456" t="e">
        <f t="shared" si="2"/>
        <v>#NUM!</v>
      </c>
      <c r="AU26" s="457" t="e">
        <f t="shared" si="3"/>
        <v>#NUM!</v>
      </c>
      <c r="AV26" s="457" t="e">
        <f t="shared" si="4"/>
        <v>#NUM!</v>
      </c>
      <c r="AW26" s="457" t="e">
        <f t="shared" si="5"/>
        <v>#NUM!</v>
      </c>
      <c r="AX26" s="457" t="e">
        <f t="shared" si="6"/>
        <v>#NUM!</v>
      </c>
      <c r="AY26" s="458" t="e">
        <f t="shared" si="7"/>
        <v>#NUM!</v>
      </c>
      <c r="AZ26" s="457" t="e">
        <f t="shared" si="8"/>
        <v>#NUM!</v>
      </c>
      <c r="BA26" s="458" t="e">
        <f t="shared" si="9"/>
        <v>#NUM!</v>
      </c>
      <c r="BB26" s="459" t="e">
        <f t="shared" si="16"/>
        <v>#NUM!</v>
      </c>
      <c r="BC26" s="459" t="e">
        <f t="shared" si="16"/>
        <v>#NUM!</v>
      </c>
      <c r="BD26" s="459" t="e">
        <f t="shared" si="17"/>
        <v>#NUM!</v>
      </c>
      <c r="BE26" s="459" t="e">
        <f t="shared" si="18"/>
        <v>#NUM!</v>
      </c>
      <c r="BG26" s="210">
        <f t="shared" si="19"/>
        <v>241</v>
      </c>
      <c r="BH26" s="213">
        <f t="shared" ref="BH26:BN26" si="47">BG26+1</f>
        <v>242</v>
      </c>
      <c r="BI26" s="213">
        <f t="shared" si="47"/>
        <v>243</v>
      </c>
      <c r="BJ26" s="213">
        <f t="shared" si="47"/>
        <v>244</v>
      </c>
      <c r="BK26" s="213">
        <f t="shared" si="47"/>
        <v>245</v>
      </c>
      <c r="BL26" s="213">
        <f t="shared" si="47"/>
        <v>246</v>
      </c>
      <c r="BM26" s="213">
        <f t="shared" si="47"/>
        <v>247</v>
      </c>
      <c r="BN26" s="213">
        <f t="shared" si="47"/>
        <v>248</v>
      </c>
      <c r="BO26" s="210">
        <f t="shared" si="21"/>
        <v>241</v>
      </c>
      <c r="BP26" s="213">
        <f t="shared" ref="BP26:BV26" si="48">BO26+1</f>
        <v>242</v>
      </c>
      <c r="BQ26" s="213">
        <f t="shared" si="48"/>
        <v>243</v>
      </c>
      <c r="BR26" s="213">
        <f t="shared" si="48"/>
        <v>244</v>
      </c>
      <c r="BS26" s="213">
        <f t="shared" si="48"/>
        <v>245</v>
      </c>
      <c r="BT26" s="213">
        <f t="shared" si="48"/>
        <v>246</v>
      </c>
      <c r="BU26" s="213">
        <f t="shared" si="48"/>
        <v>247</v>
      </c>
      <c r="BV26" s="214">
        <f t="shared" si="48"/>
        <v>248</v>
      </c>
    </row>
    <row r="27" spans="1:74" ht="20.100000000000001" hidden="1" customHeight="1" x14ac:dyDescent="0.25">
      <c r="A27" s="206">
        <v>16</v>
      </c>
      <c r="B27" s="206">
        <v>250</v>
      </c>
      <c r="C27" s="6" t="e">
        <f>VLOOKUP($B27,мандатка!$B:$J,3,FALSE)</f>
        <v>#N/A</v>
      </c>
      <c r="D27" s="5" t="e">
        <f>VLOOKUP(B27,мандатка!$B:$J,8,FALSE)</f>
        <v>#N/A</v>
      </c>
      <c r="E27" s="452" t="str">
        <f>IF(ISNA(VLOOKUP(AC27,Особиста!$B:$AZ,MATCH("Результат",Особиста!$10:$10,0)-1,FALSE)),"",VLOOKUP(AC27,Особиста!$B:$AZ,MATCH("Результат",Особиста!$10:$10,0)-1,FALSE))</f>
        <v/>
      </c>
      <c r="F27" s="452" t="str">
        <f>IF(ISNA(VLOOKUP(AD27,Особиста!$B:$AZ,MATCH("Результат",Особиста!$10:$10,0)-1,FALSE)),"",VLOOKUP(AD27,Особиста!$B:$AZ,MATCH("Результат",Особиста!$10:$10,0)-1,FALSE))</f>
        <v/>
      </c>
      <c r="G27" s="452" t="str">
        <f>IF(ISNA(VLOOKUP(AE27,Особиста!$B:$AZ,MATCH("Результат",Особиста!$10:$10,0)-1,FALSE)),"",VLOOKUP(AE27,Особиста!$B:$AZ,MATCH("Результат",Особиста!$10:$10,0)-1,FALSE))</f>
        <v/>
      </c>
      <c r="H27" s="452" t="str">
        <f>IF(ISNA(VLOOKUP(AF27,Особиста!$B:$AZ,MATCH("Результат",Особиста!$10:$10,0)-1,FALSE)),"",VLOOKUP(AF27,Особиста!$B:$AZ,MATCH("Результат",Особиста!$10:$10,0)-1,FALSE))</f>
        <v/>
      </c>
      <c r="I27" s="452" t="str">
        <f>IF(ISNA(VLOOKUP(AG27,Особиста!$B:$AZ,MATCH("Результат",Особиста!$10:$10,0)-1,FALSE)),"",VLOOKUP(AG27,Особиста!$B:$AZ,MATCH("Результат",Особиста!$10:$10,0)-1,FALSE))</f>
        <v/>
      </c>
      <c r="J27" s="452" t="str">
        <f>IF(ISNA(VLOOKUP(AH27,Особиста!$B:$AZ,MATCH("Результат",Особиста!$10:$10,0)-1,FALSE)),"",VLOOKUP(AH27,Особиста!$B:$AZ,MATCH("Результат",Особиста!$10:$10,0)-1,FALSE))</f>
        <v/>
      </c>
      <c r="K27" s="452" t="str">
        <f>IF(ISNA(VLOOKUP(AI27,Особиста!$B:$AZ,MATCH("Результат",Особиста!$10:$10,0)-1,FALSE)),"",VLOOKUP(AI27,Особиста!$B:$AZ,MATCH("Результат",Особиста!$10:$10,0)-1,FALSE))</f>
        <v/>
      </c>
      <c r="L27" s="453" t="str">
        <f>IF(ISNA(VLOOKUP(AJ27,Особиста!$B:$AZ,MATCH("Результат",Особиста!$10:$10,0)-1,FALSE)),"",VLOOKUP(AJ27,Особиста!$B:$AZ,MATCH("Результат",Особиста!$10:$10,0)-1,FALSE))</f>
        <v/>
      </c>
      <c r="M27" s="454" t="str">
        <f>IF(ISNA(VLOOKUP(AK27,Особиста!$B:$AZ,MATCH("Результат",Особиста!$10:$10,0)-1,FALSE)),"",VLOOKUP(AK27,Особиста!$B:$AZ,MATCH("Результат",Особиста!$10:$10,0)-1,FALSE))</f>
        <v/>
      </c>
      <c r="N27" s="452" t="str">
        <f>IF(ISNA(VLOOKUP(AL27,Особиста!$B:$AZ,MATCH("Результат",Особиста!$10:$10,0)-1,FALSE)),"",VLOOKUP(AL27,Особиста!$B:$AZ,MATCH("Результат",Особиста!$10:$10,0)-1,FALSE))</f>
        <v/>
      </c>
      <c r="O27" s="452" t="str">
        <f>IF(ISNA(VLOOKUP(AM27,Особиста!$B:$AZ,MATCH("Результат",Особиста!$10:$10,0)-1,FALSE)),"",VLOOKUP(AM27,Особиста!$B:$AZ,MATCH("Результат",Особиста!$10:$10,0)-1,FALSE))</f>
        <v/>
      </c>
      <c r="P27" s="452" t="str">
        <f>IF(ISNA(VLOOKUP(AN27,Особиста!$B:$AZ,MATCH("Результат",Особиста!$10:$10,0)-1,FALSE)),"",VLOOKUP(AN27,Особиста!$B:$AZ,MATCH("Результат",Особиста!$10:$10,0)-1,FALSE))</f>
        <v/>
      </c>
      <c r="Q27" s="452" t="str">
        <f>IF(ISNA(VLOOKUP(AO27,Особиста!$B:$AZ,MATCH("Результат",Особиста!$10:$10,0)-1,FALSE)),"",VLOOKUP(AO27,Особиста!$B:$AZ,MATCH("Результат",Особиста!$10:$10,0)-1,FALSE))</f>
        <v/>
      </c>
      <c r="R27" s="452" t="str">
        <f>IF(ISNA(VLOOKUP(AP27,Особиста!$B:$AZ,MATCH("Результат",Особиста!$10:$10,0)-1,FALSE)),"",VLOOKUP(AP27,Особиста!$B:$AZ,MATCH("Результат",Особиста!$10:$10,0)-1,FALSE))</f>
        <v/>
      </c>
      <c r="S27" s="452" t="str">
        <f>IF(ISNA(VLOOKUP(AQ27,Особиста!$B:$AZ,MATCH("Результат",Особиста!$10:$10,0)-1,FALSE)),"",VLOOKUP(AQ27,Особиста!$B:$AZ,MATCH("Результат",Особиста!$10:$10,0)-1,FALSE))</f>
        <v/>
      </c>
      <c r="T27" s="452" t="str">
        <f>IF(ISNA(VLOOKUP(AR27,Особиста!$B:$AZ,MATCH("Результат",Особиста!$10:$10,0)-1,FALSE)),"",VLOOKUP(AR27,Особиста!$B:$AZ,MATCH("Результат",Особиста!$10:$10,0)-1,FALSE))</f>
        <v/>
      </c>
      <c r="U27" s="455" t="e">
        <f t="shared" si="12"/>
        <v>#NUM!</v>
      </c>
      <c r="V27" s="455" t="e">
        <f t="shared" si="13"/>
        <v>#NUM!</v>
      </c>
      <c r="W27" s="455" t="e">
        <f t="shared" si="0"/>
        <v>#NUM!</v>
      </c>
      <c r="X27" s="207">
        <v>16</v>
      </c>
      <c r="Y27" s="208" t="e">
        <f t="shared" si="14"/>
        <v>#NUM!</v>
      </c>
      <c r="Z27" s="208" t="e">
        <f t="shared" si="15"/>
        <v>#NUM!</v>
      </c>
      <c r="AA27" s="208" t="e">
        <f t="shared" si="1"/>
        <v>#NUM!</v>
      </c>
      <c r="AB27" s="209"/>
      <c r="AC27" s="210" t="e">
        <f>IF(VLOOKUP(BG27,мандатка!$B:$Z,2,FALSE)="чол",BG27,"")</f>
        <v>#N/A</v>
      </c>
      <c r="AD27" s="210" t="e">
        <f>IF(VLOOKUP(BH27,мандатка!$B:$Z,2,FALSE)="чол",BH27,"")</f>
        <v>#N/A</v>
      </c>
      <c r="AE27" s="210" t="e">
        <f>IF(VLOOKUP(BI27,мандатка!$B:$Z,2,FALSE)="чол",BI27,"")</f>
        <v>#N/A</v>
      </c>
      <c r="AF27" s="210" t="e">
        <f>IF(VLOOKUP(BJ27,мандатка!$B:$Z,2,FALSE)="чол",BJ27,"")</f>
        <v>#N/A</v>
      </c>
      <c r="AG27" s="210" t="e">
        <f>IF(VLOOKUP(BK27,мандатка!$B:$Z,2,FALSE)="чол",BK27,"")</f>
        <v>#N/A</v>
      </c>
      <c r="AH27" s="210" t="e">
        <f>IF(VLOOKUP(BL27,мандатка!$B:$Z,2,FALSE)="чол",BL27,"")</f>
        <v>#N/A</v>
      </c>
      <c r="AI27" s="210" t="e">
        <f>IF(VLOOKUP(BM27,мандатка!$B:$Z,2,FALSE)="чол",BM27,"")</f>
        <v>#N/A</v>
      </c>
      <c r="AJ27" s="210" t="e">
        <f>IF(VLOOKUP(BN27,мандатка!$B:$Z,2,FALSE)="чол",BN27,"")</f>
        <v>#N/A</v>
      </c>
      <c r="AK27" s="210" t="e">
        <f>IF(VLOOKUP(BO27,мандатка!$B:$Z,2,FALSE)="жін",BO27,"")</f>
        <v>#N/A</v>
      </c>
      <c r="AL27" s="210" t="e">
        <f>IF(VLOOKUP(BP27,мандатка!$B:$Z,2,FALSE)="жін",BP27,"")</f>
        <v>#N/A</v>
      </c>
      <c r="AM27" s="210" t="e">
        <f>IF(VLOOKUP(BQ27,мандатка!$B:$Z,2,FALSE)="жін",BQ27,"")</f>
        <v>#N/A</v>
      </c>
      <c r="AN27" s="210" t="e">
        <f>IF(VLOOKUP(BR27,мандатка!$B:$Z,2,FALSE)="жін",BR27,"")</f>
        <v>#N/A</v>
      </c>
      <c r="AO27" s="210" t="e">
        <f>IF(VLOOKUP(BS27,мандатка!$B:$Z,2,FALSE)="жін",BS27,"")</f>
        <v>#N/A</v>
      </c>
      <c r="AP27" s="210" t="e">
        <f>IF(VLOOKUP(BT27,мандатка!$B:$Z,2,FALSE)="жін",BT27,"")</f>
        <v>#N/A</v>
      </c>
      <c r="AQ27" s="210" t="e">
        <f>IF(VLOOKUP(BU27,мандатка!$B:$Z,2,FALSE)="жін",BU27,"")</f>
        <v>#N/A</v>
      </c>
      <c r="AR27" s="211" t="e">
        <f>IF(VLOOKUP(BV27,мандатка!$B:$Z,2,FALSE)="жін",BV27,"")</f>
        <v>#N/A</v>
      </c>
      <c r="AS27" s="212"/>
      <c r="AT27" s="456" t="e">
        <f t="shared" si="2"/>
        <v>#NUM!</v>
      </c>
      <c r="AU27" s="457" t="e">
        <f t="shared" si="3"/>
        <v>#NUM!</v>
      </c>
      <c r="AV27" s="457" t="e">
        <f t="shared" si="4"/>
        <v>#NUM!</v>
      </c>
      <c r="AW27" s="457" t="e">
        <f t="shared" si="5"/>
        <v>#NUM!</v>
      </c>
      <c r="AX27" s="457" t="e">
        <f t="shared" si="6"/>
        <v>#NUM!</v>
      </c>
      <c r="AY27" s="458" t="e">
        <f t="shared" si="7"/>
        <v>#NUM!</v>
      </c>
      <c r="AZ27" s="457" t="e">
        <f t="shared" si="8"/>
        <v>#NUM!</v>
      </c>
      <c r="BA27" s="458" t="e">
        <f t="shared" si="9"/>
        <v>#NUM!</v>
      </c>
      <c r="BB27" s="459" t="e">
        <f t="shared" si="16"/>
        <v>#NUM!</v>
      </c>
      <c r="BC27" s="459" t="e">
        <f t="shared" si="16"/>
        <v>#NUM!</v>
      </c>
      <c r="BD27" s="459" t="e">
        <f t="shared" si="17"/>
        <v>#NUM!</v>
      </c>
      <c r="BE27" s="459" t="e">
        <f t="shared" si="18"/>
        <v>#NUM!</v>
      </c>
      <c r="BG27" s="210">
        <f t="shared" si="19"/>
        <v>251</v>
      </c>
      <c r="BH27" s="213">
        <f t="shared" ref="BH27:BN27" si="49">BG27+1</f>
        <v>252</v>
      </c>
      <c r="BI27" s="213">
        <f t="shared" si="49"/>
        <v>253</v>
      </c>
      <c r="BJ27" s="213">
        <f t="shared" si="49"/>
        <v>254</v>
      </c>
      <c r="BK27" s="213">
        <f t="shared" si="49"/>
        <v>255</v>
      </c>
      <c r="BL27" s="213">
        <f t="shared" si="49"/>
        <v>256</v>
      </c>
      <c r="BM27" s="213">
        <f t="shared" si="49"/>
        <v>257</v>
      </c>
      <c r="BN27" s="213">
        <f t="shared" si="49"/>
        <v>258</v>
      </c>
      <c r="BO27" s="210">
        <f t="shared" si="21"/>
        <v>251</v>
      </c>
      <c r="BP27" s="213">
        <f t="shared" ref="BP27:BV27" si="50">BO27+1</f>
        <v>252</v>
      </c>
      <c r="BQ27" s="213">
        <f t="shared" si="50"/>
        <v>253</v>
      </c>
      <c r="BR27" s="213">
        <f t="shared" si="50"/>
        <v>254</v>
      </c>
      <c r="BS27" s="213">
        <f t="shared" si="50"/>
        <v>255</v>
      </c>
      <c r="BT27" s="213">
        <f t="shared" si="50"/>
        <v>256</v>
      </c>
      <c r="BU27" s="213">
        <f t="shared" si="50"/>
        <v>257</v>
      </c>
      <c r="BV27" s="214">
        <f t="shared" si="50"/>
        <v>258</v>
      </c>
    </row>
    <row r="28" spans="1:74" ht="20.100000000000001" hidden="1" customHeight="1" x14ac:dyDescent="0.25">
      <c r="A28" s="206">
        <v>17</v>
      </c>
      <c r="B28" s="206">
        <v>260</v>
      </c>
      <c r="C28" s="6" t="e">
        <f>VLOOKUP($B28,мандатка!$B:$J,3,FALSE)</f>
        <v>#N/A</v>
      </c>
      <c r="D28" s="5" t="e">
        <f>VLOOKUP(B28,мандатка!$B:$J,8,FALSE)</f>
        <v>#N/A</v>
      </c>
      <c r="E28" s="452" t="str">
        <f>IF(ISNA(VLOOKUP(AC28,Особиста!$B:$AZ,MATCH("Результат",Особиста!$10:$10,0)-1,FALSE)),"",VLOOKUP(AC28,Особиста!$B:$AZ,MATCH("Результат",Особиста!$10:$10,0)-1,FALSE))</f>
        <v/>
      </c>
      <c r="F28" s="452" t="str">
        <f>IF(ISNA(VLOOKUP(AD28,Особиста!$B:$AZ,MATCH("Результат",Особиста!$10:$10,0)-1,FALSE)),"",VLOOKUP(AD28,Особиста!$B:$AZ,MATCH("Результат",Особиста!$10:$10,0)-1,FALSE))</f>
        <v/>
      </c>
      <c r="G28" s="452" t="str">
        <f>IF(ISNA(VLOOKUP(AE28,Особиста!$B:$AZ,MATCH("Результат",Особиста!$10:$10,0)-1,FALSE)),"",VLOOKUP(AE28,Особиста!$B:$AZ,MATCH("Результат",Особиста!$10:$10,0)-1,FALSE))</f>
        <v/>
      </c>
      <c r="H28" s="452" t="str">
        <f>IF(ISNA(VLOOKUP(AF28,Особиста!$B:$AZ,MATCH("Результат",Особиста!$10:$10,0)-1,FALSE)),"",VLOOKUP(AF28,Особиста!$B:$AZ,MATCH("Результат",Особиста!$10:$10,0)-1,FALSE))</f>
        <v/>
      </c>
      <c r="I28" s="452" t="str">
        <f>IF(ISNA(VLOOKUP(AG28,Особиста!$B:$AZ,MATCH("Результат",Особиста!$10:$10,0)-1,FALSE)),"",VLOOKUP(AG28,Особиста!$B:$AZ,MATCH("Результат",Особиста!$10:$10,0)-1,FALSE))</f>
        <v/>
      </c>
      <c r="J28" s="452" t="str">
        <f>IF(ISNA(VLOOKUP(AH28,Особиста!$B:$AZ,MATCH("Результат",Особиста!$10:$10,0)-1,FALSE)),"",VLOOKUP(AH28,Особиста!$B:$AZ,MATCH("Результат",Особиста!$10:$10,0)-1,FALSE))</f>
        <v/>
      </c>
      <c r="K28" s="452" t="str">
        <f>IF(ISNA(VLOOKUP(AI28,Особиста!$B:$AZ,MATCH("Результат",Особиста!$10:$10,0)-1,FALSE)),"",VLOOKUP(AI28,Особиста!$B:$AZ,MATCH("Результат",Особиста!$10:$10,0)-1,FALSE))</f>
        <v/>
      </c>
      <c r="L28" s="453" t="str">
        <f>IF(ISNA(VLOOKUP(AJ28,Особиста!$B:$AZ,MATCH("Результат",Особиста!$10:$10,0)-1,FALSE)),"",VLOOKUP(AJ28,Особиста!$B:$AZ,MATCH("Результат",Особиста!$10:$10,0)-1,FALSE))</f>
        <v/>
      </c>
      <c r="M28" s="454" t="str">
        <f>IF(ISNA(VLOOKUP(AK28,Особиста!$B:$AZ,MATCH("Результат",Особиста!$10:$10,0)-1,FALSE)),"",VLOOKUP(AK28,Особиста!$B:$AZ,MATCH("Результат",Особиста!$10:$10,0)-1,FALSE))</f>
        <v/>
      </c>
      <c r="N28" s="452" t="str">
        <f>IF(ISNA(VLOOKUP(AL28,Особиста!$B:$AZ,MATCH("Результат",Особиста!$10:$10,0)-1,FALSE)),"",VLOOKUP(AL28,Особиста!$B:$AZ,MATCH("Результат",Особиста!$10:$10,0)-1,FALSE))</f>
        <v/>
      </c>
      <c r="O28" s="452" t="str">
        <f>IF(ISNA(VLOOKUP(AM28,Особиста!$B:$AZ,MATCH("Результат",Особиста!$10:$10,0)-1,FALSE)),"",VLOOKUP(AM28,Особиста!$B:$AZ,MATCH("Результат",Особиста!$10:$10,0)-1,FALSE))</f>
        <v/>
      </c>
      <c r="P28" s="452" t="str">
        <f>IF(ISNA(VLOOKUP(AN28,Особиста!$B:$AZ,MATCH("Результат",Особиста!$10:$10,0)-1,FALSE)),"",VLOOKUP(AN28,Особиста!$B:$AZ,MATCH("Результат",Особиста!$10:$10,0)-1,FALSE))</f>
        <v/>
      </c>
      <c r="Q28" s="452" t="str">
        <f>IF(ISNA(VLOOKUP(AO28,Особиста!$B:$AZ,MATCH("Результат",Особиста!$10:$10,0)-1,FALSE)),"",VLOOKUP(AO28,Особиста!$B:$AZ,MATCH("Результат",Особиста!$10:$10,0)-1,FALSE))</f>
        <v/>
      </c>
      <c r="R28" s="452" t="str">
        <f>IF(ISNA(VLOOKUP(AP28,Особиста!$B:$AZ,MATCH("Результат",Особиста!$10:$10,0)-1,FALSE)),"",VLOOKUP(AP28,Особиста!$B:$AZ,MATCH("Результат",Особиста!$10:$10,0)-1,FALSE))</f>
        <v/>
      </c>
      <c r="S28" s="452" t="str">
        <f>IF(ISNA(VLOOKUP(AQ28,Особиста!$B:$AZ,MATCH("Результат",Особиста!$10:$10,0)-1,FALSE)),"",VLOOKUP(AQ28,Особиста!$B:$AZ,MATCH("Результат",Особиста!$10:$10,0)-1,FALSE))</f>
        <v/>
      </c>
      <c r="T28" s="452" t="str">
        <f>IF(ISNA(VLOOKUP(AR28,Особиста!$B:$AZ,MATCH("Результат",Особиста!$10:$10,0)-1,FALSE)),"",VLOOKUP(AR28,Особиста!$B:$AZ,MATCH("Результат",Особиста!$10:$10,0)-1,FALSE))</f>
        <v/>
      </c>
      <c r="U28" s="455" t="e">
        <f t="shared" si="12"/>
        <v>#NUM!</v>
      </c>
      <c r="V28" s="455" t="e">
        <f t="shared" si="13"/>
        <v>#NUM!</v>
      </c>
      <c r="W28" s="455" t="e">
        <f t="shared" si="0"/>
        <v>#NUM!</v>
      </c>
      <c r="X28" s="207">
        <v>17</v>
      </c>
      <c r="Y28" s="208" t="e">
        <f t="shared" si="14"/>
        <v>#NUM!</v>
      </c>
      <c r="Z28" s="208" t="e">
        <f t="shared" si="15"/>
        <v>#NUM!</v>
      </c>
      <c r="AA28" s="208" t="e">
        <f t="shared" si="1"/>
        <v>#NUM!</v>
      </c>
      <c r="AB28" s="209"/>
      <c r="AC28" s="210" t="e">
        <f>IF(VLOOKUP(BG28,мандатка!$B:$Z,2,FALSE)="чол",BG28,"")</f>
        <v>#N/A</v>
      </c>
      <c r="AD28" s="210" t="e">
        <f>IF(VLOOKUP(BH28,мандатка!$B:$Z,2,FALSE)="чол",BH28,"")</f>
        <v>#N/A</v>
      </c>
      <c r="AE28" s="210" t="e">
        <f>IF(VLOOKUP(BI28,мандатка!$B:$Z,2,FALSE)="чол",BI28,"")</f>
        <v>#N/A</v>
      </c>
      <c r="AF28" s="210" t="e">
        <f>IF(VLOOKUP(BJ28,мандатка!$B:$Z,2,FALSE)="чол",BJ28,"")</f>
        <v>#N/A</v>
      </c>
      <c r="AG28" s="210" t="e">
        <f>IF(VLOOKUP(BK28,мандатка!$B:$Z,2,FALSE)="чол",BK28,"")</f>
        <v>#N/A</v>
      </c>
      <c r="AH28" s="210" t="e">
        <f>IF(VLOOKUP(BL28,мандатка!$B:$Z,2,FALSE)="чол",BL28,"")</f>
        <v>#N/A</v>
      </c>
      <c r="AI28" s="210" t="e">
        <f>IF(VLOOKUP(BM28,мандатка!$B:$Z,2,FALSE)="чол",BM28,"")</f>
        <v>#N/A</v>
      </c>
      <c r="AJ28" s="210" t="e">
        <f>IF(VLOOKUP(BN28,мандатка!$B:$Z,2,FALSE)="чол",BN28,"")</f>
        <v>#N/A</v>
      </c>
      <c r="AK28" s="210" t="e">
        <f>IF(VLOOKUP(BO28,мандатка!$B:$Z,2,FALSE)="жін",BO28,"")</f>
        <v>#N/A</v>
      </c>
      <c r="AL28" s="210" t="e">
        <f>IF(VLOOKUP(BP28,мандатка!$B:$Z,2,FALSE)="жін",BP28,"")</f>
        <v>#N/A</v>
      </c>
      <c r="AM28" s="210" t="e">
        <f>IF(VLOOKUP(BQ28,мандатка!$B:$Z,2,FALSE)="жін",BQ28,"")</f>
        <v>#N/A</v>
      </c>
      <c r="AN28" s="210" t="e">
        <f>IF(VLOOKUP(BR28,мандатка!$B:$Z,2,FALSE)="жін",BR28,"")</f>
        <v>#N/A</v>
      </c>
      <c r="AO28" s="210" t="e">
        <f>IF(VLOOKUP(BS28,мандатка!$B:$Z,2,FALSE)="жін",BS28,"")</f>
        <v>#N/A</v>
      </c>
      <c r="AP28" s="210" t="e">
        <f>IF(VLOOKUP(BT28,мандатка!$B:$Z,2,FALSE)="жін",BT28,"")</f>
        <v>#N/A</v>
      </c>
      <c r="AQ28" s="210" t="e">
        <f>IF(VLOOKUP(BU28,мандатка!$B:$Z,2,FALSE)="жін",BU28,"")</f>
        <v>#N/A</v>
      </c>
      <c r="AR28" s="211" t="e">
        <f>IF(VLOOKUP(BV28,мандатка!$B:$Z,2,FALSE)="жін",BV28,"")</f>
        <v>#N/A</v>
      </c>
      <c r="AS28" s="212"/>
      <c r="AT28" s="456" t="e">
        <f t="shared" si="2"/>
        <v>#NUM!</v>
      </c>
      <c r="AU28" s="457" t="e">
        <f t="shared" si="3"/>
        <v>#NUM!</v>
      </c>
      <c r="AV28" s="457" t="e">
        <f t="shared" si="4"/>
        <v>#NUM!</v>
      </c>
      <c r="AW28" s="457" t="e">
        <f t="shared" si="5"/>
        <v>#NUM!</v>
      </c>
      <c r="AX28" s="457" t="e">
        <f t="shared" si="6"/>
        <v>#NUM!</v>
      </c>
      <c r="AY28" s="458" t="e">
        <f t="shared" si="7"/>
        <v>#NUM!</v>
      </c>
      <c r="AZ28" s="457" t="e">
        <f t="shared" si="8"/>
        <v>#NUM!</v>
      </c>
      <c r="BA28" s="458" t="e">
        <f t="shared" si="9"/>
        <v>#NUM!</v>
      </c>
      <c r="BB28" s="459" t="e">
        <f t="shared" si="16"/>
        <v>#NUM!</v>
      </c>
      <c r="BC28" s="459" t="e">
        <f t="shared" si="16"/>
        <v>#NUM!</v>
      </c>
      <c r="BD28" s="459" t="e">
        <f t="shared" si="17"/>
        <v>#NUM!</v>
      </c>
      <c r="BE28" s="459" t="e">
        <f t="shared" si="18"/>
        <v>#NUM!</v>
      </c>
      <c r="BG28" s="210">
        <f t="shared" si="19"/>
        <v>261</v>
      </c>
      <c r="BH28" s="213">
        <f t="shared" ref="BH28:BN28" si="51">BG28+1</f>
        <v>262</v>
      </c>
      <c r="BI28" s="213">
        <f t="shared" si="51"/>
        <v>263</v>
      </c>
      <c r="BJ28" s="213">
        <f t="shared" si="51"/>
        <v>264</v>
      </c>
      <c r="BK28" s="213">
        <f t="shared" si="51"/>
        <v>265</v>
      </c>
      <c r="BL28" s="213">
        <f t="shared" si="51"/>
        <v>266</v>
      </c>
      <c r="BM28" s="213">
        <f t="shared" si="51"/>
        <v>267</v>
      </c>
      <c r="BN28" s="213">
        <f t="shared" si="51"/>
        <v>268</v>
      </c>
      <c r="BO28" s="210">
        <f t="shared" si="21"/>
        <v>261</v>
      </c>
      <c r="BP28" s="213">
        <f t="shared" ref="BP28:BV28" si="52">BO28+1</f>
        <v>262</v>
      </c>
      <c r="BQ28" s="213">
        <f t="shared" si="52"/>
        <v>263</v>
      </c>
      <c r="BR28" s="213">
        <f t="shared" si="52"/>
        <v>264</v>
      </c>
      <c r="BS28" s="213">
        <f t="shared" si="52"/>
        <v>265</v>
      </c>
      <c r="BT28" s="213">
        <f t="shared" si="52"/>
        <v>266</v>
      </c>
      <c r="BU28" s="213">
        <f t="shared" si="52"/>
        <v>267</v>
      </c>
      <c r="BV28" s="214">
        <f t="shared" si="52"/>
        <v>268</v>
      </c>
    </row>
    <row r="29" spans="1:74" ht="20.100000000000001" hidden="1" customHeight="1" x14ac:dyDescent="0.25">
      <c r="A29" s="206">
        <v>18</v>
      </c>
      <c r="B29" s="206">
        <v>270</v>
      </c>
      <c r="C29" s="6" t="e">
        <f>VLOOKUP($B29,мандатка!$B:$J,3,FALSE)</f>
        <v>#N/A</v>
      </c>
      <c r="D29" s="5" t="e">
        <f>VLOOKUP(B29,мандатка!$B:$J,8,FALSE)</f>
        <v>#N/A</v>
      </c>
      <c r="E29" s="452" t="str">
        <f>IF(ISNA(VLOOKUP(AC29,Особиста!$B:$AZ,MATCH("Результат",Особиста!$10:$10,0)-1,FALSE)),"",VLOOKUP(AC29,Особиста!$B:$AZ,MATCH("Результат",Особиста!$10:$10,0)-1,FALSE))</f>
        <v/>
      </c>
      <c r="F29" s="452" t="str">
        <f>IF(ISNA(VLOOKUP(AD29,Особиста!$B:$AZ,MATCH("Результат",Особиста!$10:$10,0)-1,FALSE)),"",VLOOKUP(AD29,Особиста!$B:$AZ,MATCH("Результат",Особиста!$10:$10,0)-1,FALSE))</f>
        <v/>
      </c>
      <c r="G29" s="452" t="str">
        <f>IF(ISNA(VLOOKUP(AE29,Особиста!$B:$AZ,MATCH("Результат",Особиста!$10:$10,0)-1,FALSE)),"",VLOOKUP(AE29,Особиста!$B:$AZ,MATCH("Результат",Особиста!$10:$10,0)-1,FALSE))</f>
        <v/>
      </c>
      <c r="H29" s="452" t="str">
        <f>IF(ISNA(VLOOKUP(AF29,Особиста!$B:$AZ,MATCH("Результат",Особиста!$10:$10,0)-1,FALSE)),"",VLOOKUP(AF29,Особиста!$B:$AZ,MATCH("Результат",Особиста!$10:$10,0)-1,FALSE))</f>
        <v/>
      </c>
      <c r="I29" s="452" t="str">
        <f>IF(ISNA(VLOOKUP(AG29,Особиста!$B:$AZ,MATCH("Результат",Особиста!$10:$10,0)-1,FALSE)),"",VLOOKUP(AG29,Особиста!$B:$AZ,MATCH("Результат",Особиста!$10:$10,0)-1,FALSE))</f>
        <v/>
      </c>
      <c r="J29" s="452" t="str">
        <f>IF(ISNA(VLOOKUP(AH29,Особиста!$B:$AZ,MATCH("Результат",Особиста!$10:$10,0)-1,FALSE)),"",VLOOKUP(AH29,Особиста!$B:$AZ,MATCH("Результат",Особиста!$10:$10,0)-1,FALSE))</f>
        <v/>
      </c>
      <c r="K29" s="452" t="str">
        <f>IF(ISNA(VLOOKUP(AI29,Особиста!$B:$AZ,MATCH("Результат",Особиста!$10:$10,0)-1,FALSE)),"",VLOOKUP(AI29,Особиста!$B:$AZ,MATCH("Результат",Особиста!$10:$10,0)-1,FALSE))</f>
        <v/>
      </c>
      <c r="L29" s="453" t="str">
        <f>IF(ISNA(VLOOKUP(AJ29,Особиста!$B:$AZ,MATCH("Результат",Особиста!$10:$10,0)-1,FALSE)),"",VLOOKUP(AJ29,Особиста!$B:$AZ,MATCH("Результат",Особиста!$10:$10,0)-1,FALSE))</f>
        <v/>
      </c>
      <c r="M29" s="454" t="str">
        <f>IF(ISNA(VLOOKUP(AK29,Особиста!$B:$AZ,MATCH("Результат",Особиста!$10:$10,0)-1,FALSE)),"",VLOOKUP(AK29,Особиста!$B:$AZ,MATCH("Результат",Особиста!$10:$10,0)-1,FALSE))</f>
        <v/>
      </c>
      <c r="N29" s="452" t="str">
        <f>IF(ISNA(VLOOKUP(AL29,Особиста!$B:$AZ,MATCH("Результат",Особиста!$10:$10,0)-1,FALSE)),"",VLOOKUP(AL29,Особиста!$B:$AZ,MATCH("Результат",Особиста!$10:$10,0)-1,FALSE))</f>
        <v/>
      </c>
      <c r="O29" s="452" t="str">
        <f>IF(ISNA(VLOOKUP(AM29,Особиста!$B:$AZ,MATCH("Результат",Особиста!$10:$10,0)-1,FALSE)),"",VLOOKUP(AM29,Особиста!$B:$AZ,MATCH("Результат",Особиста!$10:$10,0)-1,FALSE))</f>
        <v/>
      </c>
      <c r="P29" s="452" t="str">
        <f>IF(ISNA(VLOOKUP(AN29,Особиста!$B:$AZ,MATCH("Результат",Особиста!$10:$10,0)-1,FALSE)),"",VLOOKUP(AN29,Особиста!$B:$AZ,MATCH("Результат",Особиста!$10:$10,0)-1,FALSE))</f>
        <v/>
      </c>
      <c r="Q29" s="452" t="str">
        <f>IF(ISNA(VLOOKUP(AO29,Особиста!$B:$AZ,MATCH("Результат",Особиста!$10:$10,0)-1,FALSE)),"",VLOOKUP(AO29,Особиста!$B:$AZ,MATCH("Результат",Особиста!$10:$10,0)-1,FALSE))</f>
        <v/>
      </c>
      <c r="R29" s="452" t="str">
        <f>IF(ISNA(VLOOKUP(AP29,Особиста!$B:$AZ,MATCH("Результат",Особиста!$10:$10,0)-1,FALSE)),"",VLOOKUP(AP29,Особиста!$B:$AZ,MATCH("Результат",Особиста!$10:$10,0)-1,FALSE))</f>
        <v/>
      </c>
      <c r="S29" s="452" t="str">
        <f>IF(ISNA(VLOOKUP(AQ29,Особиста!$B:$AZ,MATCH("Результат",Особиста!$10:$10,0)-1,FALSE)),"",VLOOKUP(AQ29,Особиста!$B:$AZ,MATCH("Результат",Особиста!$10:$10,0)-1,FALSE))</f>
        <v/>
      </c>
      <c r="T29" s="452" t="str">
        <f>IF(ISNA(VLOOKUP(AR29,Особиста!$B:$AZ,MATCH("Результат",Особиста!$10:$10,0)-1,FALSE)),"",VLOOKUP(AR29,Особиста!$B:$AZ,MATCH("Результат",Особиста!$10:$10,0)-1,FALSE))</f>
        <v/>
      </c>
      <c r="U29" s="455" t="e">
        <f t="shared" si="12"/>
        <v>#NUM!</v>
      </c>
      <c r="V29" s="455" t="e">
        <f t="shared" si="13"/>
        <v>#NUM!</v>
      </c>
      <c r="W29" s="455" t="e">
        <f t="shared" si="0"/>
        <v>#NUM!</v>
      </c>
      <c r="X29" s="207">
        <v>18</v>
      </c>
      <c r="Y29" s="208" t="e">
        <f t="shared" si="14"/>
        <v>#NUM!</v>
      </c>
      <c r="Z29" s="208" t="e">
        <f t="shared" si="15"/>
        <v>#NUM!</v>
      </c>
      <c r="AA29" s="208" t="e">
        <f t="shared" si="1"/>
        <v>#NUM!</v>
      </c>
      <c r="AB29" s="209"/>
      <c r="AC29" s="210" t="e">
        <f>IF(VLOOKUP(BG29,мандатка!$B:$Z,2,FALSE)="чол",BG29,"")</f>
        <v>#N/A</v>
      </c>
      <c r="AD29" s="210" t="e">
        <f>IF(VLOOKUP(BH29,мандатка!$B:$Z,2,FALSE)="чол",BH29,"")</f>
        <v>#N/A</v>
      </c>
      <c r="AE29" s="210" t="e">
        <f>IF(VLOOKUP(BI29,мандатка!$B:$Z,2,FALSE)="чол",BI29,"")</f>
        <v>#N/A</v>
      </c>
      <c r="AF29" s="210" t="e">
        <f>IF(VLOOKUP(BJ29,мандатка!$B:$Z,2,FALSE)="чол",BJ29,"")</f>
        <v>#N/A</v>
      </c>
      <c r="AG29" s="210" t="e">
        <f>IF(VLOOKUP(BK29,мандатка!$B:$Z,2,FALSE)="чол",BK29,"")</f>
        <v>#N/A</v>
      </c>
      <c r="AH29" s="210" t="e">
        <f>IF(VLOOKUP(BL29,мандатка!$B:$Z,2,FALSE)="чол",BL29,"")</f>
        <v>#N/A</v>
      </c>
      <c r="AI29" s="210" t="e">
        <f>IF(VLOOKUP(BM29,мандатка!$B:$Z,2,FALSE)="чол",BM29,"")</f>
        <v>#N/A</v>
      </c>
      <c r="AJ29" s="210" t="e">
        <f>IF(VLOOKUP(BN29,мандатка!$B:$Z,2,FALSE)="чол",BN29,"")</f>
        <v>#N/A</v>
      </c>
      <c r="AK29" s="210" t="e">
        <f>IF(VLOOKUP(BO29,мандатка!$B:$Z,2,FALSE)="жін",BO29,"")</f>
        <v>#N/A</v>
      </c>
      <c r="AL29" s="210" t="e">
        <f>IF(VLOOKUP(BP29,мандатка!$B:$Z,2,FALSE)="жін",BP29,"")</f>
        <v>#N/A</v>
      </c>
      <c r="AM29" s="210" t="e">
        <f>IF(VLOOKUP(BQ29,мандатка!$B:$Z,2,FALSE)="жін",BQ29,"")</f>
        <v>#N/A</v>
      </c>
      <c r="AN29" s="210" t="e">
        <f>IF(VLOOKUP(BR29,мандатка!$B:$Z,2,FALSE)="жін",BR29,"")</f>
        <v>#N/A</v>
      </c>
      <c r="AO29" s="210" t="e">
        <f>IF(VLOOKUP(BS29,мандатка!$B:$Z,2,FALSE)="жін",BS29,"")</f>
        <v>#N/A</v>
      </c>
      <c r="AP29" s="210" t="e">
        <f>IF(VLOOKUP(BT29,мандатка!$B:$Z,2,FALSE)="жін",BT29,"")</f>
        <v>#N/A</v>
      </c>
      <c r="AQ29" s="210" t="e">
        <f>IF(VLOOKUP(BU29,мандатка!$B:$Z,2,FALSE)="жін",BU29,"")</f>
        <v>#N/A</v>
      </c>
      <c r="AR29" s="211" t="e">
        <f>IF(VLOOKUP(BV29,мандатка!$B:$Z,2,FALSE)="жін",BV29,"")</f>
        <v>#N/A</v>
      </c>
      <c r="AS29" s="212"/>
      <c r="AT29" s="456" t="e">
        <f t="shared" si="2"/>
        <v>#NUM!</v>
      </c>
      <c r="AU29" s="457" t="e">
        <f t="shared" si="3"/>
        <v>#NUM!</v>
      </c>
      <c r="AV29" s="457" t="e">
        <f t="shared" si="4"/>
        <v>#NUM!</v>
      </c>
      <c r="AW29" s="457" t="e">
        <f t="shared" si="5"/>
        <v>#NUM!</v>
      </c>
      <c r="AX29" s="457" t="e">
        <f t="shared" si="6"/>
        <v>#NUM!</v>
      </c>
      <c r="AY29" s="458" t="e">
        <f t="shared" si="7"/>
        <v>#NUM!</v>
      </c>
      <c r="AZ29" s="457" t="e">
        <f t="shared" si="8"/>
        <v>#NUM!</v>
      </c>
      <c r="BA29" s="458" t="e">
        <f t="shared" si="9"/>
        <v>#NUM!</v>
      </c>
      <c r="BB29" s="459" t="e">
        <f t="shared" si="16"/>
        <v>#NUM!</v>
      </c>
      <c r="BC29" s="459" t="e">
        <f t="shared" si="16"/>
        <v>#NUM!</v>
      </c>
      <c r="BD29" s="459" t="e">
        <f t="shared" si="17"/>
        <v>#NUM!</v>
      </c>
      <c r="BE29" s="459" t="e">
        <f t="shared" si="18"/>
        <v>#NUM!</v>
      </c>
      <c r="BG29" s="210">
        <f t="shared" si="19"/>
        <v>271</v>
      </c>
      <c r="BH29" s="213">
        <f t="shared" ref="BH29:BN29" si="53">BG29+1</f>
        <v>272</v>
      </c>
      <c r="BI29" s="213">
        <f t="shared" si="53"/>
        <v>273</v>
      </c>
      <c r="BJ29" s="213">
        <f t="shared" si="53"/>
        <v>274</v>
      </c>
      <c r="BK29" s="213">
        <f t="shared" si="53"/>
        <v>275</v>
      </c>
      <c r="BL29" s="213">
        <f t="shared" si="53"/>
        <v>276</v>
      </c>
      <c r="BM29" s="213">
        <f t="shared" si="53"/>
        <v>277</v>
      </c>
      <c r="BN29" s="213">
        <f t="shared" si="53"/>
        <v>278</v>
      </c>
      <c r="BO29" s="210">
        <f t="shared" si="21"/>
        <v>271</v>
      </c>
      <c r="BP29" s="213">
        <f t="shared" ref="BP29:BV29" si="54">BO29+1</f>
        <v>272</v>
      </c>
      <c r="BQ29" s="213">
        <f t="shared" si="54"/>
        <v>273</v>
      </c>
      <c r="BR29" s="213">
        <f t="shared" si="54"/>
        <v>274</v>
      </c>
      <c r="BS29" s="213">
        <f t="shared" si="54"/>
        <v>275</v>
      </c>
      <c r="BT29" s="213">
        <f t="shared" si="54"/>
        <v>276</v>
      </c>
      <c r="BU29" s="213">
        <f t="shared" si="54"/>
        <v>277</v>
      </c>
      <c r="BV29" s="214">
        <f t="shared" si="54"/>
        <v>278</v>
      </c>
    </row>
    <row r="30" spans="1:74" ht="20.100000000000001" hidden="1" customHeight="1" x14ac:dyDescent="0.25">
      <c r="A30" s="206">
        <v>19</v>
      </c>
      <c r="B30" s="206">
        <v>280</v>
      </c>
      <c r="C30" s="6" t="e">
        <f>VLOOKUP($B30,мандатка!$B:$J,3,FALSE)</f>
        <v>#N/A</v>
      </c>
      <c r="D30" s="5" t="e">
        <f>VLOOKUP(B30,мандатка!$B:$J,8,FALSE)</f>
        <v>#N/A</v>
      </c>
      <c r="E30" s="452" t="str">
        <f>IF(ISNA(VLOOKUP(AC30,Особиста!$B:$AZ,MATCH("Результат",Особиста!$10:$10,0)-1,FALSE)),"",VLOOKUP(AC30,Особиста!$B:$AZ,MATCH("Результат",Особиста!$10:$10,0)-1,FALSE))</f>
        <v/>
      </c>
      <c r="F30" s="452" t="str">
        <f>IF(ISNA(VLOOKUP(AD30,Особиста!$B:$AZ,MATCH("Результат",Особиста!$10:$10,0)-1,FALSE)),"",VLOOKUP(AD30,Особиста!$B:$AZ,MATCH("Результат",Особиста!$10:$10,0)-1,FALSE))</f>
        <v/>
      </c>
      <c r="G30" s="452" t="str">
        <f>IF(ISNA(VLOOKUP(AE30,Особиста!$B:$AZ,MATCH("Результат",Особиста!$10:$10,0)-1,FALSE)),"",VLOOKUP(AE30,Особиста!$B:$AZ,MATCH("Результат",Особиста!$10:$10,0)-1,FALSE))</f>
        <v/>
      </c>
      <c r="H30" s="452" t="str">
        <f>IF(ISNA(VLOOKUP(AF30,Особиста!$B:$AZ,MATCH("Результат",Особиста!$10:$10,0)-1,FALSE)),"",VLOOKUP(AF30,Особиста!$B:$AZ,MATCH("Результат",Особиста!$10:$10,0)-1,FALSE))</f>
        <v/>
      </c>
      <c r="I30" s="452" t="str">
        <f>IF(ISNA(VLOOKUP(AG30,Особиста!$B:$AZ,MATCH("Результат",Особиста!$10:$10,0)-1,FALSE)),"",VLOOKUP(AG30,Особиста!$B:$AZ,MATCH("Результат",Особиста!$10:$10,0)-1,FALSE))</f>
        <v/>
      </c>
      <c r="J30" s="452" t="str">
        <f>IF(ISNA(VLOOKUP(AH30,Особиста!$B:$AZ,MATCH("Результат",Особиста!$10:$10,0)-1,FALSE)),"",VLOOKUP(AH30,Особиста!$B:$AZ,MATCH("Результат",Особиста!$10:$10,0)-1,FALSE))</f>
        <v/>
      </c>
      <c r="K30" s="452" t="str">
        <f>IF(ISNA(VLOOKUP(AI30,Особиста!$B:$AZ,MATCH("Результат",Особиста!$10:$10,0)-1,FALSE)),"",VLOOKUP(AI30,Особиста!$B:$AZ,MATCH("Результат",Особиста!$10:$10,0)-1,FALSE))</f>
        <v/>
      </c>
      <c r="L30" s="453" t="str">
        <f>IF(ISNA(VLOOKUP(AJ30,Особиста!$B:$AZ,MATCH("Результат",Особиста!$10:$10,0)-1,FALSE)),"",VLOOKUP(AJ30,Особиста!$B:$AZ,MATCH("Результат",Особиста!$10:$10,0)-1,FALSE))</f>
        <v/>
      </c>
      <c r="M30" s="454" t="str">
        <f>IF(ISNA(VLOOKUP(AK30,Особиста!$B:$AZ,MATCH("Результат",Особиста!$10:$10,0)-1,FALSE)),"",VLOOKUP(AK30,Особиста!$B:$AZ,MATCH("Результат",Особиста!$10:$10,0)-1,FALSE))</f>
        <v/>
      </c>
      <c r="N30" s="452" t="str">
        <f>IF(ISNA(VLOOKUP(AL30,Особиста!$B:$AZ,MATCH("Результат",Особиста!$10:$10,0)-1,FALSE)),"",VLOOKUP(AL30,Особиста!$B:$AZ,MATCH("Результат",Особиста!$10:$10,0)-1,FALSE))</f>
        <v/>
      </c>
      <c r="O30" s="452" t="str">
        <f>IF(ISNA(VLOOKUP(AM30,Особиста!$B:$AZ,MATCH("Результат",Особиста!$10:$10,0)-1,FALSE)),"",VLOOKUP(AM30,Особиста!$B:$AZ,MATCH("Результат",Особиста!$10:$10,0)-1,FALSE))</f>
        <v/>
      </c>
      <c r="P30" s="452" t="str">
        <f>IF(ISNA(VLOOKUP(AN30,Особиста!$B:$AZ,MATCH("Результат",Особиста!$10:$10,0)-1,FALSE)),"",VLOOKUP(AN30,Особиста!$B:$AZ,MATCH("Результат",Особиста!$10:$10,0)-1,FALSE))</f>
        <v/>
      </c>
      <c r="Q30" s="452" t="str">
        <f>IF(ISNA(VLOOKUP(AO30,Особиста!$B:$AZ,MATCH("Результат",Особиста!$10:$10,0)-1,FALSE)),"",VLOOKUP(AO30,Особиста!$B:$AZ,MATCH("Результат",Особиста!$10:$10,0)-1,FALSE))</f>
        <v/>
      </c>
      <c r="R30" s="452" t="str">
        <f>IF(ISNA(VLOOKUP(AP30,Особиста!$B:$AZ,MATCH("Результат",Особиста!$10:$10,0)-1,FALSE)),"",VLOOKUP(AP30,Особиста!$B:$AZ,MATCH("Результат",Особиста!$10:$10,0)-1,FALSE))</f>
        <v/>
      </c>
      <c r="S30" s="452" t="str">
        <f>IF(ISNA(VLOOKUP(AQ30,Особиста!$B:$AZ,MATCH("Результат",Особиста!$10:$10,0)-1,FALSE)),"",VLOOKUP(AQ30,Особиста!$B:$AZ,MATCH("Результат",Особиста!$10:$10,0)-1,FALSE))</f>
        <v/>
      </c>
      <c r="T30" s="452" t="str">
        <f>IF(ISNA(VLOOKUP(AR30,Особиста!$B:$AZ,MATCH("Результат",Особиста!$10:$10,0)-1,FALSE)),"",VLOOKUP(AR30,Особиста!$B:$AZ,MATCH("Результат",Особиста!$10:$10,0)-1,FALSE))</f>
        <v/>
      </c>
      <c r="U30" s="455" t="e">
        <f t="shared" si="12"/>
        <v>#NUM!</v>
      </c>
      <c r="V30" s="455" t="e">
        <f t="shared" si="13"/>
        <v>#NUM!</v>
      </c>
      <c r="W30" s="455" t="e">
        <f t="shared" si="0"/>
        <v>#NUM!</v>
      </c>
      <c r="X30" s="207">
        <v>19</v>
      </c>
      <c r="Y30" s="208" t="e">
        <f t="shared" si="14"/>
        <v>#NUM!</v>
      </c>
      <c r="Z30" s="208" t="e">
        <f t="shared" si="15"/>
        <v>#NUM!</v>
      </c>
      <c r="AA30" s="208" t="e">
        <f t="shared" si="1"/>
        <v>#NUM!</v>
      </c>
      <c r="AB30" s="209"/>
      <c r="AC30" s="210" t="e">
        <f>IF(VLOOKUP(BG30,мандатка!$B:$Z,2,FALSE)="чол",BG30,"")</f>
        <v>#N/A</v>
      </c>
      <c r="AD30" s="210" t="e">
        <f>IF(VLOOKUP(BH30,мандатка!$B:$Z,2,FALSE)="чол",BH30,"")</f>
        <v>#N/A</v>
      </c>
      <c r="AE30" s="210" t="e">
        <f>IF(VLOOKUP(BI30,мандатка!$B:$Z,2,FALSE)="чол",BI30,"")</f>
        <v>#N/A</v>
      </c>
      <c r="AF30" s="210" t="e">
        <f>IF(VLOOKUP(BJ30,мандатка!$B:$Z,2,FALSE)="чол",BJ30,"")</f>
        <v>#N/A</v>
      </c>
      <c r="AG30" s="210" t="e">
        <f>IF(VLOOKUP(BK30,мандатка!$B:$Z,2,FALSE)="чол",BK30,"")</f>
        <v>#N/A</v>
      </c>
      <c r="AH30" s="210" t="e">
        <f>IF(VLOOKUP(BL30,мандатка!$B:$Z,2,FALSE)="чол",BL30,"")</f>
        <v>#N/A</v>
      </c>
      <c r="AI30" s="210" t="e">
        <f>IF(VLOOKUP(BM30,мандатка!$B:$Z,2,FALSE)="чол",BM30,"")</f>
        <v>#N/A</v>
      </c>
      <c r="AJ30" s="210" t="e">
        <f>IF(VLOOKUP(BN30,мандатка!$B:$Z,2,FALSE)="чол",BN30,"")</f>
        <v>#N/A</v>
      </c>
      <c r="AK30" s="210" t="e">
        <f>IF(VLOOKUP(BO30,мандатка!$B:$Z,2,FALSE)="жін",BO30,"")</f>
        <v>#N/A</v>
      </c>
      <c r="AL30" s="210" t="e">
        <f>IF(VLOOKUP(BP30,мандатка!$B:$Z,2,FALSE)="жін",BP30,"")</f>
        <v>#N/A</v>
      </c>
      <c r="AM30" s="210" t="e">
        <f>IF(VLOOKUP(BQ30,мандатка!$B:$Z,2,FALSE)="жін",BQ30,"")</f>
        <v>#N/A</v>
      </c>
      <c r="AN30" s="210" t="e">
        <f>IF(VLOOKUP(BR30,мандатка!$B:$Z,2,FALSE)="жін",BR30,"")</f>
        <v>#N/A</v>
      </c>
      <c r="AO30" s="210" t="e">
        <f>IF(VLOOKUP(BS30,мандатка!$B:$Z,2,FALSE)="жін",BS30,"")</f>
        <v>#N/A</v>
      </c>
      <c r="AP30" s="210" t="e">
        <f>IF(VLOOKUP(BT30,мандатка!$B:$Z,2,FALSE)="жін",BT30,"")</f>
        <v>#N/A</v>
      </c>
      <c r="AQ30" s="210" t="e">
        <f>IF(VLOOKUP(BU30,мандатка!$B:$Z,2,FALSE)="жін",BU30,"")</f>
        <v>#N/A</v>
      </c>
      <c r="AR30" s="211" t="e">
        <f>IF(VLOOKUP(BV30,мандатка!$B:$Z,2,FALSE)="жін",BV30,"")</f>
        <v>#N/A</v>
      </c>
      <c r="AS30" s="212"/>
      <c r="AT30" s="456" t="e">
        <f t="shared" si="2"/>
        <v>#NUM!</v>
      </c>
      <c r="AU30" s="457" t="e">
        <f t="shared" si="3"/>
        <v>#NUM!</v>
      </c>
      <c r="AV30" s="457" t="e">
        <f t="shared" si="4"/>
        <v>#NUM!</v>
      </c>
      <c r="AW30" s="457" t="e">
        <f t="shared" si="5"/>
        <v>#NUM!</v>
      </c>
      <c r="AX30" s="457" t="e">
        <f t="shared" si="6"/>
        <v>#NUM!</v>
      </c>
      <c r="AY30" s="458" t="e">
        <f t="shared" si="7"/>
        <v>#NUM!</v>
      </c>
      <c r="AZ30" s="457" t="e">
        <f t="shared" si="8"/>
        <v>#NUM!</v>
      </c>
      <c r="BA30" s="458" t="e">
        <f t="shared" si="9"/>
        <v>#NUM!</v>
      </c>
      <c r="BB30" s="459" t="e">
        <f t="shared" si="16"/>
        <v>#NUM!</v>
      </c>
      <c r="BC30" s="459" t="e">
        <f t="shared" si="16"/>
        <v>#NUM!</v>
      </c>
      <c r="BD30" s="459" t="e">
        <f t="shared" si="17"/>
        <v>#NUM!</v>
      </c>
      <c r="BE30" s="459" t="e">
        <f t="shared" si="18"/>
        <v>#NUM!</v>
      </c>
      <c r="BG30" s="210">
        <f t="shared" si="19"/>
        <v>281</v>
      </c>
      <c r="BH30" s="213">
        <f t="shared" ref="BH30:BN30" si="55">BG30+1</f>
        <v>282</v>
      </c>
      <c r="BI30" s="213">
        <f t="shared" si="55"/>
        <v>283</v>
      </c>
      <c r="BJ30" s="213">
        <f t="shared" si="55"/>
        <v>284</v>
      </c>
      <c r="BK30" s="213">
        <f t="shared" si="55"/>
        <v>285</v>
      </c>
      <c r="BL30" s="213">
        <f t="shared" si="55"/>
        <v>286</v>
      </c>
      <c r="BM30" s="213">
        <f t="shared" si="55"/>
        <v>287</v>
      </c>
      <c r="BN30" s="213">
        <f t="shared" si="55"/>
        <v>288</v>
      </c>
      <c r="BO30" s="210">
        <f t="shared" si="21"/>
        <v>281</v>
      </c>
      <c r="BP30" s="213">
        <f t="shared" ref="BP30:BV30" si="56">BO30+1</f>
        <v>282</v>
      </c>
      <c r="BQ30" s="213">
        <f t="shared" si="56"/>
        <v>283</v>
      </c>
      <c r="BR30" s="213">
        <f t="shared" si="56"/>
        <v>284</v>
      </c>
      <c r="BS30" s="213">
        <f t="shared" si="56"/>
        <v>285</v>
      </c>
      <c r="BT30" s="213">
        <f t="shared" si="56"/>
        <v>286</v>
      </c>
      <c r="BU30" s="213">
        <f t="shared" si="56"/>
        <v>287</v>
      </c>
      <c r="BV30" s="214">
        <f t="shared" si="56"/>
        <v>288</v>
      </c>
    </row>
    <row r="31" spans="1:74" ht="20.100000000000001" hidden="1" customHeight="1" x14ac:dyDescent="0.25">
      <c r="A31" s="206">
        <v>20</v>
      </c>
      <c r="B31" s="206">
        <v>290</v>
      </c>
      <c r="C31" s="6" t="e">
        <f>VLOOKUP($B31,мандатка!$B:$J,3,FALSE)</f>
        <v>#N/A</v>
      </c>
      <c r="D31" s="5" t="e">
        <f>VLOOKUP(B31,мандатка!$B:$J,8,FALSE)</f>
        <v>#N/A</v>
      </c>
      <c r="E31" s="452" t="str">
        <f>IF(ISNA(VLOOKUP(AC31,Особиста!$B:$AZ,MATCH("Результат",Особиста!$10:$10,0)-1,FALSE)),"",VLOOKUP(AC31,Особиста!$B:$AZ,MATCH("Результат",Особиста!$10:$10,0)-1,FALSE))</f>
        <v/>
      </c>
      <c r="F31" s="452" t="str">
        <f>IF(ISNA(VLOOKUP(AD31,Особиста!$B:$AZ,MATCH("Результат",Особиста!$10:$10,0)-1,FALSE)),"",VLOOKUP(AD31,Особиста!$B:$AZ,MATCH("Результат",Особиста!$10:$10,0)-1,FALSE))</f>
        <v/>
      </c>
      <c r="G31" s="452" t="str">
        <f>IF(ISNA(VLOOKUP(AE31,Особиста!$B:$AZ,MATCH("Результат",Особиста!$10:$10,0)-1,FALSE)),"",VLOOKUP(AE31,Особиста!$B:$AZ,MATCH("Результат",Особиста!$10:$10,0)-1,FALSE))</f>
        <v/>
      </c>
      <c r="H31" s="452" t="str">
        <f>IF(ISNA(VLOOKUP(AF31,Особиста!$B:$AZ,MATCH("Результат",Особиста!$10:$10,0)-1,FALSE)),"",VLOOKUP(AF31,Особиста!$B:$AZ,MATCH("Результат",Особиста!$10:$10,0)-1,FALSE))</f>
        <v/>
      </c>
      <c r="I31" s="452" t="str">
        <f>IF(ISNA(VLOOKUP(AG31,Особиста!$B:$AZ,MATCH("Результат",Особиста!$10:$10,0)-1,FALSE)),"",VLOOKUP(AG31,Особиста!$B:$AZ,MATCH("Результат",Особиста!$10:$10,0)-1,FALSE))</f>
        <v/>
      </c>
      <c r="J31" s="452" t="str">
        <f>IF(ISNA(VLOOKUP(AH31,Особиста!$B:$AZ,MATCH("Результат",Особиста!$10:$10,0)-1,FALSE)),"",VLOOKUP(AH31,Особиста!$B:$AZ,MATCH("Результат",Особиста!$10:$10,0)-1,FALSE))</f>
        <v/>
      </c>
      <c r="K31" s="452" t="str">
        <f>IF(ISNA(VLOOKUP(AI31,Особиста!$B:$AZ,MATCH("Результат",Особиста!$10:$10,0)-1,FALSE)),"",VLOOKUP(AI31,Особиста!$B:$AZ,MATCH("Результат",Особиста!$10:$10,0)-1,FALSE))</f>
        <v/>
      </c>
      <c r="L31" s="453" t="str">
        <f>IF(ISNA(VLOOKUP(AJ31,Особиста!$B:$AZ,MATCH("Результат",Особиста!$10:$10,0)-1,FALSE)),"",VLOOKUP(AJ31,Особиста!$B:$AZ,MATCH("Результат",Особиста!$10:$10,0)-1,FALSE))</f>
        <v/>
      </c>
      <c r="M31" s="454" t="str">
        <f>IF(ISNA(VLOOKUP(AK31,Особиста!$B:$AZ,MATCH("Результат",Особиста!$10:$10,0)-1,FALSE)),"",VLOOKUP(AK31,Особиста!$B:$AZ,MATCH("Результат",Особиста!$10:$10,0)-1,FALSE))</f>
        <v/>
      </c>
      <c r="N31" s="452" t="str">
        <f>IF(ISNA(VLOOKUP(AL31,Особиста!$B:$AZ,MATCH("Результат",Особиста!$10:$10,0)-1,FALSE)),"",VLOOKUP(AL31,Особиста!$B:$AZ,MATCH("Результат",Особиста!$10:$10,0)-1,FALSE))</f>
        <v/>
      </c>
      <c r="O31" s="452" t="str">
        <f>IF(ISNA(VLOOKUP(AM31,Особиста!$B:$AZ,MATCH("Результат",Особиста!$10:$10,0)-1,FALSE)),"",VLOOKUP(AM31,Особиста!$B:$AZ,MATCH("Результат",Особиста!$10:$10,0)-1,FALSE))</f>
        <v/>
      </c>
      <c r="P31" s="452" t="str">
        <f>IF(ISNA(VLOOKUP(AN31,Особиста!$B:$AZ,MATCH("Результат",Особиста!$10:$10,0)-1,FALSE)),"",VLOOKUP(AN31,Особиста!$B:$AZ,MATCH("Результат",Особиста!$10:$10,0)-1,FALSE))</f>
        <v/>
      </c>
      <c r="Q31" s="452" t="str">
        <f>IF(ISNA(VLOOKUP(AO31,Особиста!$B:$AZ,MATCH("Результат",Особиста!$10:$10,0)-1,FALSE)),"",VLOOKUP(AO31,Особиста!$B:$AZ,MATCH("Результат",Особиста!$10:$10,0)-1,FALSE))</f>
        <v/>
      </c>
      <c r="R31" s="452" t="str">
        <f>IF(ISNA(VLOOKUP(AP31,Особиста!$B:$AZ,MATCH("Результат",Особиста!$10:$10,0)-1,FALSE)),"",VLOOKUP(AP31,Особиста!$B:$AZ,MATCH("Результат",Особиста!$10:$10,0)-1,FALSE))</f>
        <v/>
      </c>
      <c r="S31" s="452" t="str">
        <f>IF(ISNA(VLOOKUP(AQ31,Особиста!$B:$AZ,MATCH("Результат",Особиста!$10:$10,0)-1,FALSE)),"",VLOOKUP(AQ31,Особиста!$B:$AZ,MATCH("Результат",Особиста!$10:$10,0)-1,FALSE))</f>
        <v/>
      </c>
      <c r="T31" s="452" t="str">
        <f>IF(ISNA(VLOOKUP(AR31,Особиста!$B:$AZ,MATCH("Результат",Особиста!$10:$10,0)-1,FALSE)),"",VLOOKUP(AR31,Особиста!$B:$AZ,MATCH("Результат",Особиста!$10:$10,0)-1,FALSE))</f>
        <v/>
      </c>
      <c r="U31" s="455" t="e">
        <f t="shared" si="12"/>
        <v>#NUM!</v>
      </c>
      <c r="V31" s="455" t="e">
        <f t="shared" si="13"/>
        <v>#NUM!</v>
      </c>
      <c r="W31" s="455" t="e">
        <f t="shared" si="0"/>
        <v>#NUM!</v>
      </c>
      <c r="X31" s="207">
        <v>20</v>
      </c>
      <c r="Y31" s="208" t="e">
        <f t="shared" si="14"/>
        <v>#NUM!</v>
      </c>
      <c r="Z31" s="208" t="e">
        <f t="shared" si="15"/>
        <v>#NUM!</v>
      </c>
      <c r="AA31" s="208" t="e">
        <f t="shared" si="1"/>
        <v>#NUM!</v>
      </c>
      <c r="AB31" s="209"/>
      <c r="AC31" s="210" t="e">
        <f>IF(VLOOKUP(BG31,мандатка!$B:$Z,2,FALSE)="чол",BG31,"")</f>
        <v>#N/A</v>
      </c>
      <c r="AD31" s="210" t="e">
        <f>IF(VLOOKUP(BH31,мандатка!$B:$Z,2,FALSE)="чол",BH31,"")</f>
        <v>#N/A</v>
      </c>
      <c r="AE31" s="210" t="e">
        <f>IF(VLOOKUP(BI31,мандатка!$B:$Z,2,FALSE)="чол",BI31,"")</f>
        <v>#N/A</v>
      </c>
      <c r="AF31" s="210" t="e">
        <f>IF(VLOOKUP(BJ31,мандатка!$B:$Z,2,FALSE)="чол",BJ31,"")</f>
        <v>#N/A</v>
      </c>
      <c r="AG31" s="210" t="e">
        <f>IF(VLOOKUP(BK31,мандатка!$B:$Z,2,FALSE)="чол",BK31,"")</f>
        <v>#N/A</v>
      </c>
      <c r="AH31" s="210" t="e">
        <f>IF(VLOOKUP(BL31,мандатка!$B:$Z,2,FALSE)="чол",BL31,"")</f>
        <v>#N/A</v>
      </c>
      <c r="AI31" s="210" t="e">
        <f>IF(VLOOKUP(BM31,мандатка!$B:$Z,2,FALSE)="чол",BM31,"")</f>
        <v>#N/A</v>
      </c>
      <c r="AJ31" s="210" t="e">
        <f>IF(VLOOKUP(BN31,мандатка!$B:$Z,2,FALSE)="чол",BN31,"")</f>
        <v>#N/A</v>
      </c>
      <c r="AK31" s="210" t="e">
        <f>IF(VLOOKUP(BO31,мандатка!$B:$Z,2,FALSE)="жін",BO31,"")</f>
        <v>#N/A</v>
      </c>
      <c r="AL31" s="210" t="e">
        <f>IF(VLOOKUP(BP31,мандатка!$B:$Z,2,FALSE)="жін",BP31,"")</f>
        <v>#N/A</v>
      </c>
      <c r="AM31" s="210" t="e">
        <f>IF(VLOOKUP(BQ31,мандатка!$B:$Z,2,FALSE)="жін",BQ31,"")</f>
        <v>#N/A</v>
      </c>
      <c r="AN31" s="210" t="e">
        <f>IF(VLOOKUP(BR31,мандатка!$B:$Z,2,FALSE)="жін",BR31,"")</f>
        <v>#N/A</v>
      </c>
      <c r="AO31" s="210" t="e">
        <f>IF(VLOOKUP(BS31,мандатка!$B:$Z,2,FALSE)="жін",BS31,"")</f>
        <v>#N/A</v>
      </c>
      <c r="AP31" s="210" t="e">
        <f>IF(VLOOKUP(BT31,мандатка!$B:$Z,2,FALSE)="жін",BT31,"")</f>
        <v>#N/A</v>
      </c>
      <c r="AQ31" s="210" t="e">
        <f>IF(VLOOKUP(BU31,мандатка!$B:$Z,2,FALSE)="жін",BU31,"")</f>
        <v>#N/A</v>
      </c>
      <c r="AR31" s="211" t="e">
        <f>IF(VLOOKUP(BV31,мандатка!$B:$Z,2,FALSE)="жін",BV31,"")</f>
        <v>#N/A</v>
      </c>
      <c r="AS31" s="212"/>
      <c r="AT31" s="456" t="e">
        <f t="shared" si="2"/>
        <v>#NUM!</v>
      </c>
      <c r="AU31" s="457" t="e">
        <f t="shared" si="3"/>
        <v>#NUM!</v>
      </c>
      <c r="AV31" s="457" t="e">
        <f t="shared" si="4"/>
        <v>#NUM!</v>
      </c>
      <c r="AW31" s="457" t="e">
        <f t="shared" si="5"/>
        <v>#NUM!</v>
      </c>
      <c r="AX31" s="457" t="e">
        <f t="shared" si="6"/>
        <v>#NUM!</v>
      </c>
      <c r="AY31" s="458" t="e">
        <f t="shared" si="7"/>
        <v>#NUM!</v>
      </c>
      <c r="AZ31" s="457" t="e">
        <f t="shared" si="8"/>
        <v>#NUM!</v>
      </c>
      <c r="BA31" s="458" t="e">
        <f t="shared" si="9"/>
        <v>#NUM!</v>
      </c>
      <c r="BB31" s="459" t="e">
        <f t="shared" si="16"/>
        <v>#NUM!</v>
      </c>
      <c r="BC31" s="459" t="e">
        <f t="shared" si="16"/>
        <v>#NUM!</v>
      </c>
      <c r="BD31" s="459" t="e">
        <f t="shared" si="17"/>
        <v>#NUM!</v>
      </c>
      <c r="BE31" s="459" t="e">
        <f t="shared" si="18"/>
        <v>#NUM!</v>
      </c>
      <c r="BG31" s="210">
        <f t="shared" si="19"/>
        <v>291</v>
      </c>
      <c r="BH31" s="213">
        <f t="shared" ref="BH31:BN31" si="57">BG31+1</f>
        <v>292</v>
      </c>
      <c r="BI31" s="213">
        <f t="shared" si="57"/>
        <v>293</v>
      </c>
      <c r="BJ31" s="213">
        <f t="shared" si="57"/>
        <v>294</v>
      </c>
      <c r="BK31" s="213">
        <f t="shared" si="57"/>
        <v>295</v>
      </c>
      <c r="BL31" s="213">
        <f t="shared" si="57"/>
        <v>296</v>
      </c>
      <c r="BM31" s="213">
        <f t="shared" si="57"/>
        <v>297</v>
      </c>
      <c r="BN31" s="213">
        <f t="shared" si="57"/>
        <v>298</v>
      </c>
      <c r="BO31" s="210">
        <f t="shared" si="21"/>
        <v>291</v>
      </c>
      <c r="BP31" s="213">
        <f t="shared" ref="BP31:BV31" si="58">BO31+1</f>
        <v>292</v>
      </c>
      <c r="BQ31" s="213">
        <f t="shared" si="58"/>
        <v>293</v>
      </c>
      <c r="BR31" s="213">
        <f t="shared" si="58"/>
        <v>294</v>
      </c>
      <c r="BS31" s="213">
        <f t="shared" si="58"/>
        <v>295</v>
      </c>
      <c r="BT31" s="213">
        <f t="shared" si="58"/>
        <v>296</v>
      </c>
      <c r="BU31" s="213">
        <f t="shared" si="58"/>
        <v>297</v>
      </c>
      <c r="BV31" s="214">
        <f t="shared" si="58"/>
        <v>298</v>
      </c>
    </row>
    <row r="32" spans="1:74" ht="20.100000000000001" hidden="1" customHeight="1" x14ac:dyDescent="0.25">
      <c r="A32" s="206">
        <v>21</v>
      </c>
      <c r="B32" s="206">
        <v>300</v>
      </c>
      <c r="C32" s="6" t="e">
        <f>VLOOKUP($B32,мандатка!$B:$J,3,FALSE)</f>
        <v>#N/A</v>
      </c>
      <c r="D32" s="5" t="e">
        <f>VLOOKUP(B32,мандатка!$B:$J,8,FALSE)</f>
        <v>#N/A</v>
      </c>
      <c r="E32" s="452" t="str">
        <f>IF(ISNA(VLOOKUP(AC32,Особиста!$B:$AZ,MATCH("Результат",Особиста!$10:$10,0)-1,FALSE)),"",VLOOKUP(AC32,Особиста!$B:$AZ,MATCH("Результат",Особиста!$10:$10,0)-1,FALSE))</f>
        <v/>
      </c>
      <c r="F32" s="452" t="str">
        <f>IF(ISNA(VLOOKUP(AD32,Особиста!$B:$AZ,MATCH("Результат",Особиста!$10:$10,0)-1,FALSE)),"",VLOOKUP(AD32,Особиста!$B:$AZ,MATCH("Результат",Особиста!$10:$10,0)-1,FALSE))</f>
        <v/>
      </c>
      <c r="G32" s="452" t="str">
        <f>IF(ISNA(VLOOKUP(AE32,Особиста!$B:$AZ,MATCH("Результат",Особиста!$10:$10,0)-1,FALSE)),"",VLOOKUP(AE32,Особиста!$B:$AZ,MATCH("Результат",Особиста!$10:$10,0)-1,FALSE))</f>
        <v/>
      </c>
      <c r="H32" s="452" t="str">
        <f>IF(ISNA(VLOOKUP(AF32,Особиста!$B:$AZ,MATCH("Результат",Особиста!$10:$10,0)-1,FALSE)),"",VLOOKUP(AF32,Особиста!$B:$AZ,MATCH("Результат",Особиста!$10:$10,0)-1,FALSE))</f>
        <v/>
      </c>
      <c r="I32" s="452" t="str">
        <f>IF(ISNA(VLOOKUP(AG32,Особиста!$B:$AZ,MATCH("Результат",Особиста!$10:$10,0)-1,FALSE)),"",VLOOKUP(AG32,Особиста!$B:$AZ,MATCH("Результат",Особиста!$10:$10,0)-1,FALSE))</f>
        <v/>
      </c>
      <c r="J32" s="452" t="str">
        <f>IF(ISNA(VLOOKUP(AH32,Особиста!$B:$AZ,MATCH("Результат",Особиста!$10:$10,0)-1,FALSE)),"",VLOOKUP(AH32,Особиста!$B:$AZ,MATCH("Результат",Особиста!$10:$10,0)-1,FALSE))</f>
        <v/>
      </c>
      <c r="K32" s="452" t="str">
        <f>IF(ISNA(VLOOKUP(AI32,Особиста!$B:$AZ,MATCH("Результат",Особиста!$10:$10,0)-1,FALSE)),"",VLOOKUP(AI32,Особиста!$B:$AZ,MATCH("Результат",Особиста!$10:$10,0)-1,FALSE))</f>
        <v/>
      </c>
      <c r="L32" s="453" t="str">
        <f>IF(ISNA(VLOOKUP(AJ32,Особиста!$B:$AZ,MATCH("Результат",Особиста!$10:$10,0)-1,FALSE)),"",VLOOKUP(AJ32,Особиста!$B:$AZ,MATCH("Результат",Особиста!$10:$10,0)-1,FALSE))</f>
        <v/>
      </c>
      <c r="M32" s="454" t="str">
        <f>IF(ISNA(VLOOKUP(AK32,Особиста!$B:$AZ,MATCH("Результат",Особиста!$10:$10,0)-1,FALSE)),"",VLOOKUP(AK32,Особиста!$B:$AZ,MATCH("Результат",Особиста!$10:$10,0)-1,FALSE))</f>
        <v/>
      </c>
      <c r="N32" s="452" t="str">
        <f>IF(ISNA(VLOOKUP(AL32,Особиста!$B:$AZ,MATCH("Результат",Особиста!$10:$10,0)-1,FALSE)),"",VLOOKUP(AL32,Особиста!$B:$AZ,MATCH("Результат",Особиста!$10:$10,0)-1,FALSE))</f>
        <v/>
      </c>
      <c r="O32" s="452" t="str">
        <f>IF(ISNA(VLOOKUP(AM32,Особиста!$B:$AZ,MATCH("Результат",Особиста!$10:$10,0)-1,FALSE)),"",VLOOKUP(AM32,Особиста!$B:$AZ,MATCH("Результат",Особиста!$10:$10,0)-1,FALSE))</f>
        <v/>
      </c>
      <c r="P32" s="452" t="str">
        <f>IF(ISNA(VLOOKUP(AN32,Особиста!$B:$AZ,MATCH("Результат",Особиста!$10:$10,0)-1,FALSE)),"",VLOOKUP(AN32,Особиста!$B:$AZ,MATCH("Результат",Особиста!$10:$10,0)-1,FALSE))</f>
        <v/>
      </c>
      <c r="Q32" s="452" t="str">
        <f>IF(ISNA(VLOOKUP(AO32,Особиста!$B:$AZ,MATCH("Результат",Особиста!$10:$10,0)-1,FALSE)),"",VLOOKUP(AO32,Особиста!$B:$AZ,MATCH("Результат",Особиста!$10:$10,0)-1,FALSE))</f>
        <v/>
      </c>
      <c r="R32" s="452" t="str">
        <f>IF(ISNA(VLOOKUP(AP32,Особиста!$B:$AZ,MATCH("Результат",Особиста!$10:$10,0)-1,FALSE)),"",VLOOKUP(AP32,Особиста!$B:$AZ,MATCH("Результат",Особиста!$10:$10,0)-1,FALSE))</f>
        <v/>
      </c>
      <c r="S32" s="452" t="str">
        <f>IF(ISNA(VLOOKUP(AQ32,Особиста!$B:$AZ,MATCH("Результат",Особиста!$10:$10,0)-1,FALSE)),"",VLOOKUP(AQ32,Особиста!$B:$AZ,MATCH("Результат",Особиста!$10:$10,0)-1,FALSE))</f>
        <v/>
      </c>
      <c r="T32" s="452" t="str">
        <f>IF(ISNA(VLOOKUP(AR32,Особиста!$B:$AZ,MATCH("Результат",Особиста!$10:$10,0)-1,FALSE)),"",VLOOKUP(AR32,Особиста!$B:$AZ,MATCH("Результат",Особиста!$10:$10,0)-1,FALSE))</f>
        <v/>
      </c>
      <c r="U32" s="455" t="e">
        <f t="shared" si="12"/>
        <v>#NUM!</v>
      </c>
      <c r="V32" s="455" t="e">
        <f t="shared" si="13"/>
        <v>#NUM!</v>
      </c>
      <c r="W32" s="455" t="e">
        <f t="shared" si="0"/>
        <v>#NUM!</v>
      </c>
      <c r="X32" s="207">
        <v>21</v>
      </c>
      <c r="Y32" s="208" t="e">
        <f t="shared" si="14"/>
        <v>#NUM!</v>
      </c>
      <c r="Z32" s="208" t="e">
        <f t="shared" si="15"/>
        <v>#NUM!</v>
      </c>
      <c r="AA32" s="208" t="e">
        <f t="shared" si="1"/>
        <v>#NUM!</v>
      </c>
      <c r="AB32" s="209"/>
      <c r="AC32" s="210" t="e">
        <f>IF(VLOOKUP(BG32,мандатка!$B:$Z,2,FALSE)="чол",BG32,"")</f>
        <v>#N/A</v>
      </c>
      <c r="AD32" s="210" t="e">
        <f>IF(VLOOKUP(BH32,мандатка!$B:$Z,2,FALSE)="чол",BH32,"")</f>
        <v>#N/A</v>
      </c>
      <c r="AE32" s="210" t="e">
        <f>IF(VLOOKUP(BI32,мандатка!$B:$Z,2,FALSE)="чол",BI32,"")</f>
        <v>#N/A</v>
      </c>
      <c r="AF32" s="210" t="e">
        <f>IF(VLOOKUP(BJ32,мандатка!$B:$Z,2,FALSE)="чол",BJ32,"")</f>
        <v>#N/A</v>
      </c>
      <c r="AG32" s="210" t="e">
        <f>IF(VLOOKUP(BK32,мандатка!$B:$Z,2,FALSE)="чол",BK32,"")</f>
        <v>#N/A</v>
      </c>
      <c r="AH32" s="210" t="e">
        <f>IF(VLOOKUP(BL32,мандатка!$B:$Z,2,FALSE)="чол",BL32,"")</f>
        <v>#N/A</v>
      </c>
      <c r="AI32" s="210" t="e">
        <f>IF(VLOOKUP(BM32,мандатка!$B:$Z,2,FALSE)="чол",BM32,"")</f>
        <v>#N/A</v>
      </c>
      <c r="AJ32" s="210" t="e">
        <f>IF(VLOOKUP(BN32,мандатка!$B:$Z,2,FALSE)="чол",BN32,"")</f>
        <v>#N/A</v>
      </c>
      <c r="AK32" s="210" t="e">
        <f>IF(VLOOKUP(BO32,мандатка!$B:$Z,2,FALSE)="жін",BO32,"")</f>
        <v>#N/A</v>
      </c>
      <c r="AL32" s="210" t="e">
        <f>IF(VLOOKUP(BP32,мандатка!$B:$Z,2,FALSE)="жін",BP32,"")</f>
        <v>#N/A</v>
      </c>
      <c r="AM32" s="210" t="e">
        <f>IF(VLOOKUP(BQ32,мандатка!$B:$Z,2,FALSE)="жін",BQ32,"")</f>
        <v>#N/A</v>
      </c>
      <c r="AN32" s="210" t="e">
        <f>IF(VLOOKUP(BR32,мандатка!$B:$Z,2,FALSE)="жін",BR32,"")</f>
        <v>#N/A</v>
      </c>
      <c r="AO32" s="210" t="e">
        <f>IF(VLOOKUP(BS32,мандатка!$B:$Z,2,FALSE)="жін",BS32,"")</f>
        <v>#N/A</v>
      </c>
      <c r="AP32" s="210" t="e">
        <f>IF(VLOOKUP(BT32,мандатка!$B:$Z,2,FALSE)="жін",BT32,"")</f>
        <v>#N/A</v>
      </c>
      <c r="AQ32" s="210" t="e">
        <f>IF(VLOOKUP(BU32,мандатка!$B:$Z,2,FALSE)="жін",BU32,"")</f>
        <v>#N/A</v>
      </c>
      <c r="AR32" s="211" t="e">
        <f>IF(VLOOKUP(BV32,мандатка!$B:$Z,2,FALSE)="жін",BV32,"")</f>
        <v>#N/A</v>
      </c>
      <c r="AS32" s="212"/>
      <c r="AT32" s="456" t="e">
        <f t="shared" si="2"/>
        <v>#NUM!</v>
      </c>
      <c r="AU32" s="457" t="e">
        <f t="shared" si="3"/>
        <v>#NUM!</v>
      </c>
      <c r="AV32" s="457" t="e">
        <f t="shared" si="4"/>
        <v>#NUM!</v>
      </c>
      <c r="AW32" s="457" t="e">
        <f t="shared" si="5"/>
        <v>#NUM!</v>
      </c>
      <c r="AX32" s="457" t="e">
        <f t="shared" si="6"/>
        <v>#NUM!</v>
      </c>
      <c r="AY32" s="458" t="e">
        <f t="shared" si="7"/>
        <v>#NUM!</v>
      </c>
      <c r="AZ32" s="457" t="e">
        <f t="shared" si="8"/>
        <v>#NUM!</v>
      </c>
      <c r="BA32" s="458" t="e">
        <f t="shared" si="9"/>
        <v>#NUM!</v>
      </c>
      <c r="BB32" s="459" t="e">
        <f t="shared" si="16"/>
        <v>#NUM!</v>
      </c>
      <c r="BC32" s="459" t="e">
        <f t="shared" si="16"/>
        <v>#NUM!</v>
      </c>
      <c r="BD32" s="459" t="e">
        <f t="shared" si="17"/>
        <v>#NUM!</v>
      </c>
      <c r="BE32" s="459" t="e">
        <f t="shared" si="18"/>
        <v>#NUM!</v>
      </c>
      <c r="BG32" s="210">
        <f t="shared" si="19"/>
        <v>301</v>
      </c>
      <c r="BH32" s="213">
        <f t="shared" ref="BH32:BN32" si="59">BG32+1</f>
        <v>302</v>
      </c>
      <c r="BI32" s="213">
        <f t="shared" si="59"/>
        <v>303</v>
      </c>
      <c r="BJ32" s="213">
        <f t="shared" si="59"/>
        <v>304</v>
      </c>
      <c r="BK32" s="213">
        <f t="shared" si="59"/>
        <v>305</v>
      </c>
      <c r="BL32" s="213">
        <f t="shared" si="59"/>
        <v>306</v>
      </c>
      <c r="BM32" s="213">
        <f t="shared" si="59"/>
        <v>307</v>
      </c>
      <c r="BN32" s="213">
        <f t="shared" si="59"/>
        <v>308</v>
      </c>
      <c r="BO32" s="210">
        <f t="shared" si="21"/>
        <v>301</v>
      </c>
      <c r="BP32" s="213">
        <f t="shared" ref="BP32:BV32" si="60">BO32+1</f>
        <v>302</v>
      </c>
      <c r="BQ32" s="213">
        <f t="shared" si="60"/>
        <v>303</v>
      </c>
      <c r="BR32" s="213">
        <f t="shared" si="60"/>
        <v>304</v>
      </c>
      <c r="BS32" s="213">
        <f t="shared" si="60"/>
        <v>305</v>
      </c>
      <c r="BT32" s="213">
        <f t="shared" si="60"/>
        <v>306</v>
      </c>
      <c r="BU32" s="213">
        <f t="shared" si="60"/>
        <v>307</v>
      </c>
      <c r="BV32" s="214">
        <f t="shared" si="60"/>
        <v>308</v>
      </c>
    </row>
    <row r="33" spans="1:74" ht="20.100000000000001" hidden="1" customHeight="1" x14ac:dyDescent="0.25">
      <c r="A33" s="206">
        <v>22</v>
      </c>
      <c r="B33" s="206">
        <v>310</v>
      </c>
      <c r="C33" s="6" t="e">
        <f>VLOOKUP($B33,мандатка!$B:$J,3,FALSE)</f>
        <v>#N/A</v>
      </c>
      <c r="D33" s="5" t="e">
        <f>VLOOKUP(B33,мандатка!$B:$J,8,FALSE)</f>
        <v>#N/A</v>
      </c>
      <c r="E33" s="452" t="str">
        <f>IF(ISNA(VLOOKUP(AC33,Особиста!$B:$AZ,MATCH("Результат",Особиста!$10:$10,0)-1,FALSE)),"",VLOOKUP(AC33,Особиста!$B:$AZ,MATCH("Результат",Особиста!$10:$10,0)-1,FALSE))</f>
        <v/>
      </c>
      <c r="F33" s="452" t="str">
        <f>IF(ISNA(VLOOKUP(AD33,Особиста!$B:$AZ,MATCH("Результат",Особиста!$10:$10,0)-1,FALSE)),"",VLOOKUP(AD33,Особиста!$B:$AZ,MATCH("Результат",Особиста!$10:$10,0)-1,FALSE))</f>
        <v/>
      </c>
      <c r="G33" s="452" t="str">
        <f>IF(ISNA(VLOOKUP(AE33,Особиста!$B:$AZ,MATCH("Результат",Особиста!$10:$10,0)-1,FALSE)),"",VLOOKUP(AE33,Особиста!$B:$AZ,MATCH("Результат",Особиста!$10:$10,0)-1,FALSE))</f>
        <v/>
      </c>
      <c r="H33" s="452" t="str">
        <f>IF(ISNA(VLOOKUP(AF33,Особиста!$B:$AZ,MATCH("Результат",Особиста!$10:$10,0)-1,FALSE)),"",VLOOKUP(AF33,Особиста!$B:$AZ,MATCH("Результат",Особиста!$10:$10,0)-1,FALSE))</f>
        <v/>
      </c>
      <c r="I33" s="452" t="str">
        <f>IF(ISNA(VLOOKUP(AG33,Особиста!$B:$AZ,MATCH("Результат",Особиста!$10:$10,0)-1,FALSE)),"",VLOOKUP(AG33,Особиста!$B:$AZ,MATCH("Результат",Особиста!$10:$10,0)-1,FALSE))</f>
        <v/>
      </c>
      <c r="J33" s="452" t="str">
        <f>IF(ISNA(VLOOKUP(AH33,Особиста!$B:$AZ,MATCH("Результат",Особиста!$10:$10,0)-1,FALSE)),"",VLOOKUP(AH33,Особиста!$B:$AZ,MATCH("Результат",Особиста!$10:$10,0)-1,FALSE))</f>
        <v/>
      </c>
      <c r="K33" s="452" t="str">
        <f>IF(ISNA(VLOOKUP(AI33,Особиста!$B:$AZ,MATCH("Результат",Особиста!$10:$10,0)-1,FALSE)),"",VLOOKUP(AI33,Особиста!$B:$AZ,MATCH("Результат",Особиста!$10:$10,0)-1,FALSE))</f>
        <v/>
      </c>
      <c r="L33" s="453" t="str">
        <f>IF(ISNA(VLOOKUP(AJ33,Особиста!$B:$AZ,MATCH("Результат",Особиста!$10:$10,0)-1,FALSE)),"",VLOOKUP(AJ33,Особиста!$B:$AZ,MATCH("Результат",Особиста!$10:$10,0)-1,FALSE))</f>
        <v/>
      </c>
      <c r="M33" s="454" t="str">
        <f>IF(ISNA(VLOOKUP(AK33,Особиста!$B:$AZ,MATCH("Результат",Особиста!$10:$10,0)-1,FALSE)),"",VLOOKUP(AK33,Особиста!$B:$AZ,MATCH("Результат",Особиста!$10:$10,0)-1,FALSE))</f>
        <v/>
      </c>
      <c r="N33" s="452" t="str">
        <f>IF(ISNA(VLOOKUP(AL33,Особиста!$B:$AZ,MATCH("Результат",Особиста!$10:$10,0)-1,FALSE)),"",VLOOKUP(AL33,Особиста!$B:$AZ,MATCH("Результат",Особиста!$10:$10,0)-1,FALSE))</f>
        <v/>
      </c>
      <c r="O33" s="452" t="str">
        <f>IF(ISNA(VLOOKUP(AM33,Особиста!$B:$AZ,MATCH("Результат",Особиста!$10:$10,0)-1,FALSE)),"",VLOOKUP(AM33,Особиста!$B:$AZ,MATCH("Результат",Особиста!$10:$10,0)-1,FALSE))</f>
        <v/>
      </c>
      <c r="P33" s="452" t="str">
        <f>IF(ISNA(VLOOKUP(AN33,Особиста!$B:$AZ,MATCH("Результат",Особиста!$10:$10,0)-1,FALSE)),"",VLOOKUP(AN33,Особиста!$B:$AZ,MATCH("Результат",Особиста!$10:$10,0)-1,FALSE))</f>
        <v/>
      </c>
      <c r="Q33" s="452" t="str">
        <f>IF(ISNA(VLOOKUP(AO33,Особиста!$B:$AZ,MATCH("Результат",Особиста!$10:$10,0)-1,FALSE)),"",VLOOKUP(AO33,Особиста!$B:$AZ,MATCH("Результат",Особиста!$10:$10,0)-1,FALSE))</f>
        <v/>
      </c>
      <c r="R33" s="452" t="str">
        <f>IF(ISNA(VLOOKUP(AP33,Особиста!$B:$AZ,MATCH("Результат",Особиста!$10:$10,0)-1,FALSE)),"",VLOOKUP(AP33,Особиста!$B:$AZ,MATCH("Результат",Особиста!$10:$10,0)-1,FALSE))</f>
        <v/>
      </c>
      <c r="S33" s="452" t="str">
        <f>IF(ISNA(VLOOKUP(AQ33,Особиста!$B:$AZ,MATCH("Результат",Особиста!$10:$10,0)-1,FALSE)),"",VLOOKUP(AQ33,Особиста!$B:$AZ,MATCH("Результат",Особиста!$10:$10,0)-1,FALSE))</f>
        <v/>
      </c>
      <c r="T33" s="452" t="str">
        <f>IF(ISNA(VLOOKUP(AR33,Особиста!$B:$AZ,MATCH("Результат",Особиста!$10:$10,0)-1,FALSE)),"",VLOOKUP(AR33,Особиста!$B:$AZ,MATCH("Результат",Особиста!$10:$10,0)-1,FALSE))</f>
        <v/>
      </c>
      <c r="U33" s="455" t="e">
        <f t="shared" si="12"/>
        <v>#NUM!</v>
      </c>
      <c r="V33" s="455" t="e">
        <f t="shared" si="13"/>
        <v>#NUM!</v>
      </c>
      <c r="W33" s="455" t="e">
        <f t="shared" si="0"/>
        <v>#NUM!</v>
      </c>
      <c r="X33" s="207">
        <v>22</v>
      </c>
      <c r="Y33" s="208" t="e">
        <f t="shared" si="14"/>
        <v>#NUM!</v>
      </c>
      <c r="Z33" s="208" t="e">
        <f t="shared" si="15"/>
        <v>#NUM!</v>
      </c>
      <c r="AA33" s="208" t="e">
        <f t="shared" si="1"/>
        <v>#NUM!</v>
      </c>
      <c r="AB33" s="209"/>
      <c r="AC33" s="210" t="e">
        <f>IF(VLOOKUP(BG33,мандатка!$B:$Z,2,FALSE)="чол",BG33,"")</f>
        <v>#N/A</v>
      </c>
      <c r="AD33" s="210" t="e">
        <f>IF(VLOOKUP(BH33,мандатка!$B:$Z,2,FALSE)="чол",BH33,"")</f>
        <v>#N/A</v>
      </c>
      <c r="AE33" s="210" t="e">
        <f>IF(VLOOKUP(BI33,мандатка!$B:$Z,2,FALSE)="чол",BI33,"")</f>
        <v>#N/A</v>
      </c>
      <c r="AF33" s="210" t="e">
        <f>IF(VLOOKUP(BJ33,мандатка!$B:$Z,2,FALSE)="чол",BJ33,"")</f>
        <v>#N/A</v>
      </c>
      <c r="AG33" s="210" t="e">
        <f>IF(VLOOKUP(BK33,мандатка!$B:$Z,2,FALSE)="чол",BK33,"")</f>
        <v>#N/A</v>
      </c>
      <c r="AH33" s="210" t="e">
        <f>IF(VLOOKUP(BL33,мандатка!$B:$Z,2,FALSE)="чол",BL33,"")</f>
        <v>#N/A</v>
      </c>
      <c r="AI33" s="210" t="e">
        <f>IF(VLOOKUP(BM33,мандатка!$B:$Z,2,FALSE)="чол",BM33,"")</f>
        <v>#N/A</v>
      </c>
      <c r="AJ33" s="210" t="e">
        <f>IF(VLOOKUP(BN33,мандатка!$B:$Z,2,FALSE)="чол",BN33,"")</f>
        <v>#N/A</v>
      </c>
      <c r="AK33" s="210" t="e">
        <f>IF(VLOOKUP(BO33,мандатка!$B:$Z,2,FALSE)="жін",BO33,"")</f>
        <v>#N/A</v>
      </c>
      <c r="AL33" s="210" t="e">
        <f>IF(VLOOKUP(BP33,мандатка!$B:$Z,2,FALSE)="жін",BP33,"")</f>
        <v>#N/A</v>
      </c>
      <c r="AM33" s="210" t="e">
        <f>IF(VLOOKUP(BQ33,мандатка!$B:$Z,2,FALSE)="жін",BQ33,"")</f>
        <v>#N/A</v>
      </c>
      <c r="AN33" s="210" t="e">
        <f>IF(VLOOKUP(BR33,мандатка!$B:$Z,2,FALSE)="жін",BR33,"")</f>
        <v>#N/A</v>
      </c>
      <c r="AO33" s="210" t="e">
        <f>IF(VLOOKUP(BS33,мандатка!$B:$Z,2,FALSE)="жін",BS33,"")</f>
        <v>#N/A</v>
      </c>
      <c r="AP33" s="210" t="e">
        <f>IF(VLOOKUP(BT33,мандатка!$B:$Z,2,FALSE)="жін",BT33,"")</f>
        <v>#N/A</v>
      </c>
      <c r="AQ33" s="210" t="e">
        <f>IF(VLOOKUP(BU33,мандатка!$B:$Z,2,FALSE)="жін",BU33,"")</f>
        <v>#N/A</v>
      </c>
      <c r="AR33" s="211" t="e">
        <f>IF(VLOOKUP(BV33,мандатка!$B:$Z,2,FALSE)="жін",BV33,"")</f>
        <v>#N/A</v>
      </c>
      <c r="AS33" s="212"/>
      <c r="AT33" s="456" t="e">
        <f t="shared" si="2"/>
        <v>#NUM!</v>
      </c>
      <c r="AU33" s="457" t="e">
        <f t="shared" si="3"/>
        <v>#NUM!</v>
      </c>
      <c r="AV33" s="457" t="e">
        <f t="shared" si="4"/>
        <v>#NUM!</v>
      </c>
      <c r="AW33" s="457" t="e">
        <f t="shared" si="5"/>
        <v>#NUM!</v>
      </c>
      <c r="AX33" s="457" t="e">
        <f t="shared" si="6"/>
        <v>#NUM!</v>
      </c>
      <c r="AY33" s="458" t="e">
        <f t="shared" si="7"/>
        <v>#NUM!</v>
      </c>
      <c r="AZ33" s="457" t="e">
        <f t="shared" si="8"/>
        <v>#NUM!</v>
      </c>
      <c r="BA33" s="458" t="e">
        <f t="shared" si="9"/>
        <v>#NUM!</v>
      </c>
      <c r="BB33" s="459" t="e">
        <f t="shared" si="16"/>
        <v>#NUM!</v>
      </c>
      <c r="BC33" s="459" t="e">
        <f t="shared" si="16"/>
        <v>#NUM!</v>
      </c>
      <c r="BD33" s="459" t="e">
        <f t="shared" si="17"/>
        <v>#NUM!</v>
      </c>
      <c r="BE33" s="459" t="e">
        <f t="shared" si="18"/>
        <v>#NUM!</v>
      </c>
      <c r="BG33" s="210">
        <f t="shared" si="19"/>
        <v>311</v>
      </c>
      <c r="BH33" s="213">
        <f t="shared" ref="BH33:BN33" si="61">BG33+1</f>
        <v>312</v>
      </c>
      <c r="BI33" s="213">
        <f t="shared" si="61"/>
        <v>313</v>
      </c>
      <c r="BJ33" s="213">
        <f t="shared" si="61"/>
        <v>314</v>
      </c>
      <c r="BK33" s="213">
        <f t="shared" si="61"/>
        <v>315</v>
      </c>
      <c r="BL33" s="213">
        <f t="shared" si="61"/>
        <v>316</v>
      </c>
      <c r="BM33" s="213">
        <f t="shared" si="61"/>
        <v>317</v>
      </c>
      <c r="BN33" s="213">
        <f t="shared" si="61"/>
        <v>318</v>
      </c>
      <c r="BO33" s="210">
        <f t="shared" si="21"/>
        <v>311</v>
      </c>
      <c r="BP33" s="213">
        <f t="shared" ref="BP33:BV33" si="62">BO33+1</f>
        <v>312</v>
      </c>
      <c r="BQ33" s="213">
        <f t="shared" si="62"/>
        <v>313</v>
      </c>
      <c r="BR33" s="213">
        <f t="shared" si="62"/>
        <v>314</v>
      </c>
      <c r="BS33" s="213">
        <f t="shared" si="62"/>
        <v>315</v>
      </c>
      <c r="BT33" s="213">
        <f t="shared" si="62"/>
        <v>316</v>
      </c>
      <c r="BU33" s="213">
        <f t="shared" si="62"/>
        <v>317</v>
      </c>
      <c r="BV33" s="214">
        <f t="shared" si="62"/>
        <v>318</v>
      </c>
    </row>
    <row r="34" spans="1:74" ht="20.100000000000001" hidden="1" customHeight="1" x14ac:dyDescent="0.25">
      <c r="A34" s="206">
        <v>23</v>
      </c>
      <c r="B34" s="206">
        <v>320</v>
      </c>
      <c r="C34" s="6" t="e">
        <f>VLOOKUP($B34,мандатка!$B:$J,3,FALSE)</f>
        <v>#N/A</v>
      </c>
      <c r="D34" s="5" t="e">
        <f>VLOOKUP(B34,мандатка!$B:$J,8,FALSE)</f>
        <v>#N/A</v>
      </c>
      <c r="E34" s="452" t="str">
        <f>IF(ISNA(VLOOKUP(AC34,Особиста!$B:$AZ,MATCH("Результат",Особиста!$10:$10,0)-1,FALSE)),"",VLOOKUP(AC34,Особиста!$B:$AZ,MATCH("Результат",Особиста!$10:$10,0)-1,FALSE))</f>
        <v/>
      </c>
      <c r="F34" s="452" t="str">
        <f>IF(ISNA(VLOOKUP(AD34,Особиста!$B:$AZ,MATCH("Результат",Особиста!$10:$10,0)-1,FALSE)),"",VLOOKUP(AD34,Особиста!$B:$AZ,MATCH("Результат",Особиста!$10:$10,0)-1,FALSE))</f>
        <v/>
      </c>
      <c r="G34" s="452" t="str">
        <f>IF(ISNA(VLOOKUP(AE34,Особиста!$B:$AZ,MATCH("Результат",Особиста!$10:$10,0)-1,FALSE)),"",VLOOKUP(AE34,Особиста!$B:$AZ,MATCH("Результат",Особиста!$10:$10,0)-1,FALSE))</f>
        <v/>
      </c>
      <c r="H34" s="452" t="str">
        <f>IF(ISNA(VLOOKUP(AF34,Особиста!$B:$AZ,MATCH("Результат",Особиста!$10:$10,0)-1,FALSE)),"",VLOOKUP(AF34,Особиста!$B:$AZ,MATCH("Результат",Особиста!$10:$10,0)-1,FALSE))</f>
        <v/>
      </c>
      <c r="I34" s="452" t="str">
        <f>IF(ISNA(VLOOKUP(AG34,Особиста!$B:$AZ,MATCH("Результат",Особиста!$10:$10,0)-1,FALSE)),"",VLOOKUP(AG34,Особиста!$B:$AZ,MATCH("Результат",Особиста!$10:$10,0)-1,FALSE))</f>
        <v/>
      </c>
      <c r="J34" s="452" t="str">
        <f>IF(ISNA(VLOOKUP(AH34,Особиста!$B:$AZ,MATCH("Результат",Особиста!$10:$10,0)-1,FALSE)),"",VLOOKUP(AH34,Особиста!$B:$AZ,MATCH("Результат",Особиста!$10:$10,0)-1,FALSE))</f>
        <v/>
      </c>
      <c r="K34" s="452" t="str">
        <f>IF(ISNA(VLOOKUP(AI34,Особиста!$B:$AZ,MATCH("Результат",Особиста!$10:$10,0)-1,FALSE)),"",VLOOKUP(AI34,Особиста!$B:$AZ,MATCH("Результат",Особиста!$10:$10,0)-1,FALSE))</f>
        <v/>
      </c>
      <c r="L34" s="453" t="str">
        <f>IF(ISNA(VLOOKUP(AJ34,Особиста!$B:$AZ,MATCH("Результат",Особиста!$10:$10,0)-1,FALSE)),"",VLOOKUP(AJ34,Особиста!$B:$AZ,MATCH("Результат",Особиста!$10:$10,0)-1,FALSE))</f>
        <v/>
      </c>
      <c r="M34" s="454" t="str">
        <f>IF(ISNA(VLOOKUP(AK34,Особиста!$B:$AZ,MATCH("Результат",Особиста!$10:$10,0)-1,FALSE)),"",VLOOKUP(AK34,Особиста!$B:$AZ,MATCH("Результат",Особиста!$10:$10,0)-1,FALSE))</f>
        <v/>
      </c>
      <c r="N34" s="452" t="str">
        <f>IF(ISNA(VLOOKUP(AL34,Особиста!$B:$AZ,MATCH("Результат",Особиста!$10:$10,0)-1,FALSE)),"",VLOOKUP(AL34,Особиста!$B:$AZ,MATCH("Результат",Особиста!$10:$10,0)-1,FALSE))</f>
        <v/>
      </c>
      <c r="O34" s="452" t="str">
        <f>IF(ISNA(VLOOKUP(AM34,Особиста!$B:$AZ,MATCH("Результат",Особиста!$10:$10,0)-1,FALSE)),"",VLOOKUP(AM34,Особиста!$B:$AZ,MATCH("Результат",Особиста!$10:$10,0)-1,FALSE))</f>
        <v/>
      </c>
      <c r="P34" s="452" t="str">
        <f>IF(ISNA(VLOOKUP(AN34,Особиста!$B:$AZ,MATCH("Результат",Особиста!$10:$10,0)-1,FALSE)),"",VLOOKUP(AN34,Особиста!$B:$AZ,MATCH("Результат",Особиста!$10:$10,0)-1,FALSE))</f>
        <v/>
      </c>
      <c r="Q34" s="452" t="str">
        <f>IF(ISNA(VLOOKUP(AO34,Особиста!$B:$AZ,MATCH("Результат",Особиста!$10:$10,0)-1,FALSE)),"",VLOOKUP(AO34,Особиста!$B:$AZ,MATCH("Результат",Особиста!$10:$10,0)-1,FALSE))</f>
        <v/>
      </c>
      <c r="R34" s="452" t="str">
        <f>IF(ISNA(VLOOKUP(AP34,Особиста!$B:$AZ,MATCH("Результат",Особиста!$10:$10,0)-1,FALSE)),"",VLOOKUP(AP34,Особиста!$B:$AZ,MATCH("Результат",Особиста!$10:$10,0)-1,FALSE))</f>
        <v/>
      </c>
      <c r="S34" s="452" t="str">
        <f>IF(ISNA(VLOOKUP(AQ34,Особиста!$B:$AZ,MATCH("Результат",Особиста!$10:$10,0)-1,FALSE)),"",VLOOKUP(AQ34,Особиста!$B:$AZ,MATCH("Результат",Особиста!$10:$10,0)-1,FALSE))</f>
        <v/>
      </c>
      <c r="T34" s="452" t="str">
        <f>IF(ISNA(VLOOKUP(AR34,Особиста!$B:$AZ,MATCH("Результат",Особиста!$10:$10,0)-1,FALSE)),"",VLOOKUP(AR34,Особиста!$B:$AZ,MATCH("Результат",Особиста!$10:$10,0)-1,FALSE))</f>
        <v/>
      </c>
      <c r="U34" s="455" t="e">
        <f t="shared" si="12"/>
        <v>#NUM!</v>
      </c>
      <c r="V34" s="455" t="e">
        <f t="shared" si="13"/>
        <v>#NUM!</v>
      </c>
      <c r="W34" s="455" t="e">
        <f t="shared" si="0"/>
        <v>#NUM!</v>
      </c>
      <c r="X34" s="207">
        <v>23</v>
      </c>
      <c r="Y34" s="208" t="e">
        <f t="shared" si="14"/>
        <v>#NUM!</v>
      </c>
      <c r="Z34" s="208" t="e">
        <f t="shared" si="15"/>
        <v>#NUM!</v>
      </c>
      <c r="AA34" s="208" t="e">
        <f t="shared" si="1"/>
        <v>#NUM!</v>
      </c>
      <c r="AB34" s="209"/>
      <c r="AC34" s="210" t="e">
        <f>IF(VLOOKUP(BG34,мандатка!$B:$Z,2,FALSE)="чол",BG34,"")</f>
        <v>#N/A</v>
      </c>
      <c r="AD34" s="210" t="e">
        <f>IF(VLOOKUP(BH34,мандатка!$B:$Z,2,FALSE)="чол",BH34,"")</f>
        <v>#N/A</v>
      </c>
      <c r="AE34" s="210" t="e">
        <f>IF(VLOOKUP(BI34,мандатка!$B:$Z,2,FALSE)="чол",BI34,"")</f>
        <v>#N/A</v>
      </c>
      <c r="AF34" s="210" t="e">
        <f>IF(VLOOKUP(BJ34,мандатка!$B:$Z,2,FALSE)="чол",BJ34,"")</f>
        <v>#N/A</v>
      </c>
      <c r="AG34" s="210" t="e">
        <f>IF(VLOOKUP(BK34,мандатка!$B:$Z,2,FALSE)="чол",BK34,"")</f>
        <v>#N/A</v>
      </c>
      <c r="AH34" s="210" t="e">
        <f>IF(VLOOKUP(BL34,мандатка!$B:$Z,2,FALSE)="чол",BL34,"")</f>
        <v>#N/A</v>
      </c>
      <c r="AI34" s="210" t="e">
        <f>IF(VLOOKUP(BM34,мандатка!$B:$Z,2,FALSE)="чол",BM34,"")</f>
        <v>#N/A</v>
      </c>
      <c r="AJ34" s="210" t="e">
        <f>IF(VLOOKUP(BN34,мандатка!$B:$Z,2,FALSE)="чол",BN34,"")</f>
        <v>#N/A</v>
      </c>
      <c r="AK34" s="210" t="e">
        <f>IF(VLOOKUP(BO34,мандатка!$B:$Z,2,FALSE)="жін",BO34,"")</f>
        <v>#N/A</v>
      </c>
      <c r="AL34" s="210" t="e">
        <f>IF(VLOOKUP(BP34,мандатка!$B:$Z,2,FALSE)="жін",BP34,"")</f>
        <v>#N/A</v>
      </c>
      <c r="AM34" s="210" t="e">
        <f>IF(VLOOKUP(BQ34,мандатка!$B:$Z,2,FALSE)="жін",BQ34,"")</f>
        <v>#N/A</v>
      </c>
      <c r="AN34" s="210" t="e">
        <f>IF(VLOOKUP(BR34,мандатка!$B:$Z,2,FALSE)="жін",BR34,"")</f>
        <v>#N/A</v>
      </c>
      <c r="AO34" s="210" t="e">
        <f>IF(VLOOKUP(BS34,мандатка!$B:$Z,2,FALSE)="жін",BS34,"")</f>
        <v>#N/A</v>
      </c>
      <c r="AP34" s="210" t="e">
        <f>IF(VLOOKUP(BT34,мандатка!$B:$Z,2,FALSE)="жін",BT34,"")</f>
        <v>#N/A</v>
      </c>
      <c r="AQ34" s="210" t="e">
        <f>IF(VLOOKUP(BU34,мандатка!$B:$Z,2,FALSE)="жін",BU34,"")</f>
        <v>#N/A</v>
      </c>
      <c r="AR34" s="211" t="e">
        <f>IF(VLOOKUP(BV34,мандатка!$B:$Z,2,FALSE)="жін",BV34,"")</f>
        <v>#N/A</v>
      </c>
      <c r="AS34" s="212"/>
      <c r="AT34" s="456" t="e">
        <f t="shared" si="2"/>
        <v>#NUM!</v>
      </c>
      <c r="AU34" s="457" t="e">
        <f t="shared" si="3"/>
        <v>#NUM!</v>
      </c>
      <c r="AV34" s="457" t="e">
        <f t="shared" si="4"/>
        <v>#NUM!</v>
      </c>
      <c r="AW34" s="457" t="e">
        <f t="shared" si="5"/>
        <v>#NUM!</v>
      </c>
      <c r="AX34" s="457" t="e">
        <f t="shared" si="6"/>
        <v>#NUM!</v>
      </c>
      <c r="AY34" s="458" t="e">
        <f t="shared" si="7"/>
        <v>#NUM!</v>
      </c>
      <c r="AZ34" s="457" t="e">
        <f t="shared" si="8"/>
        <v>#NUM!</v>
      </c>
      <c r="BA34" s="458" t="e">
        <f t="shared" si="9"/>
        <v>#NUM!</v>
      </c>
      <c r="BB34" s="459" t="e">
        <f t="shared" si="16"/>
        <v>#NUM!</v>
      </c>
      <c r="BC34" s="459" t="e">
        <f t="shared" si="16"/>
        <v>#NUM!</v>
      </c>
      <c r="BD34" s="459" t="e">
        <f t="shared" si="17"/>
        <v>#NUM!</v>
      </c>
      <c r="BE34" s="459" t="e">
        <f t="shared" si="18"/>
        <v>#NUM!</v>
      </c>
      <c r="BG34" s="210">
        <f t="shared" si="19"/>
        <v>321</v>
      </c>
      <c r="BH34" s="213">
        <f t="shared" ref="BH34:BN34" si="63">BG34+1</f>
        <v>322</v>
      </c>
      <c r="BI34" s="213">
        <f t="shared" si="63"/>
        <v>323</v>
      </c>
      <c r="BJ34" s="213">
        <f t="shared" si="63"/>
        <v>324</v>
      </c>
      <c r="BK34" s="213">
        <f t="shared" si="63"/>
        <v>325</v>
      </c>
      <c r="BL34" s="213">
        <f t="shared" si="63"/>
        <v>326</v>
      </c>
      <c r="BM34" s="213">
        <f t="shared" si="63"/>
        <v>327</v>
      </c>
      <c r="BN34" s="213">
        <f t="shared" si="63"/>
        <v>328</v>
      </c>
      <c r="BO34" s="210">
        <f t="shared" si="21"/>
        <v>321</v>
      </c>
      <c r="BP34" s="213">
        <f t="shared" ref="BP34:BV34" si="64">BO34+1</f>
        <v>322</v>
      </c>
      <c r="BQ34" s="213">
        <f t="shared" si="64"/>
        <v>323</v>
      </c>
      <c r="BR34" s="213">
        <f t="shared" si="64"/>
        <v>324</v>
      </c>
      <c r="BS34" s="213">
        <f t="shared" si="64"/>
        <v>325</v>
      </c>
      <c r="BT34" s="213">
        <f t="shared" si="64"/>
        <v>326</v>
      </c>
      <c r="BU34" s="213">
        <f t="shared" si="64"/>
        <v>327</v>
      </c>
      <c r="BV34" s="214">
        <f t="shared" si="64"/>
        <v>328</v>
      </c>
    </row>
    <row r="35" spans="1:74" ht="20.100000000000001" hidden="1" customHeight="1" x14ac:dyDescent="0.25">
      <c r="A35" s="206">
        <v>24</v>
      </c>
      <c r="B35" s="206">
        <v>330</v>
      </c>
      <c r="C35" s="6" t="e">
        <f>VLOOKUP($B35,мандатка!$B:$J,3,FALSE)</f>
        <v>#N/A</v>
      </c>
      <c r="D35" s="5" t="e">
        <f>VLOOKUP(B35,мандатка!$B:$J,8,FALSE)</f>
        <v>#N/A</v>
      </c>
      <c r="E35" s="452" t="str">
        <f>IF(ISNA(VLOOKUP(AC35,Особиста!$B:$AZ,MATCH("Результат",Особиста!$10:$10,0)-1,FALSE)),"",VLOOKUP(AC35,Особиста!$B:$AZ,MATCH("Результат",Особиста!$10:$10,0)-1,FALSE))</f>
        <v/>
      </c>
      <c r="F35" s="452" t="str">
        <f>IF(ISNA(VLOOKUP(AD35,Особиста!$B:$AZ,MATCH("Результат",Особиста!$10:$10,0)-1,FALSE)),"",VLOOKUP(AD35,Особиста!$B:$AZ,MATCH("Результат",Особиста!$10:$10,0)-1,FALSE))</f>
        <v/>
      </c>
      <c r="G35" s="452" t="str">
        <f>IF(ISNA(VLOOKUP(AE35,Особиста!$B:$AZ,MATCH("Результат",Особиста!$10:$10,0)-1,FALSE)),"",VLOOKUP(AE35,Особиста!$B:$AZ,MATCH("Результат",Особиста!$10:$10,0)-1,FALSE))</f>
        <v/>
      </c>
      <c r="H35" s="452" t="str">
        <f>IF(ISNA(VLOOKUP(AF35,Особиста!$B:$AZ,MATCH("Результат",Особиста!$10:$10,0)-1,FALSE)),"",VLOOKUP(AF35,Особиста!$B:$AZ,MATCH("Результат",Особиста!$10:$10,0)-1,FALSE))</f>
        <v/>
      </c>
      <c r="I35" s="452" t="str">
        <f>IF(ISNA(VLOOKUP(AG35,Особиста!$B:$AZ,MATCH("Результат",Особиста!$10:$10,0)-1,FALSE)),"",VLOOKUP(AG35,Особиста!$B:$AZ,MATCH("Результат",Особиста!$10:$10,0)-1,FALSE))</f>
        <v/>
      </c>
      <c r="J35" s="452" t="str">
        <f>IF(ISNA(VLOOKUP(AH35,Особиста!$B:$AZ,MATCH("Результат",Особиста!$10:$10,0)-1,FALSE)),"",VLOOKUP(AH35,Особиста!$B:$AZ,MATCH("Результат",Особиста!$10:$10,0)-1,FALSE))</f>
        <v/>
      </c>
      <c r="K35" s="452" t="str">
        <f>IF(ISNA(VLOOKUP(AI35,Особиста!$B:$AZ,MATCH("Результат",Особиста!$10:$10,0)-1,FALSE)),"",VLOOKUP(AI35,Особиста!$B:$AZ,MATCH("Результат",Особиста!$10:$10,0)-1,FALSE))</f>
        <v/>
      </c>
      <c r="L35" s="453" t="str">
        <f>IF(ISNA(VLOOKUP(AJ35,Особиста!$B:$AZ,MATCH("Результат",Особиста!$10:$10,0)-1,FALSE)),"",VLOOKUP(AJ35,Особиста!$B:$AZ,MATCH("Результат",Особиста!$10:$10,0)-1,FALSE))</f>
        <v/>
      </c>
      <c r="M35" s="454" t="str">
        <f>IF(ISNA(VLOOKUP(AK35,Особиста!$B:$AZ,MATCH("Результат",Особиста!$10:$10,0)-1,FALSE)),"",VLOOKUP(AK35,Особиста!$B:$AZ,MATCH("Результат",Особиста!$10:$10,0)-1,FALSE))</f>
        <v/>
      </c>
      <c r="N35" s="452" t="str">
        <f>IF(ISNA(VLOOKUP(AL35,Особиста!$B:$AZ,MATCH("Результат",Особиста!$10:$10,0)-1,FALSE)),"",VLOOKUP(AL35,Особиста!$B:$AZ,MATCH("Результат",Особиста!$10:$10,0)-1,FALSE))</f>
        <v/>
      </c>
      <c r="O35" s="452" t="str">
        <f>IF(ISNA(VLOOKUP(AM35,Особиста!$B:$AZ,MATCH("Результат",Особиста!$10:$10,0)-1,FALSE)),"",VLOOKUP(AM35,Особиста!$B:$AZ,MATCH("Результат",Особиста!$10:$10,0)-1,FALSE))</f>
        <v/>
      </c>
      <c r="P35" s="452" t="str">
        <f>IF(ISNA(VLOOKUP(AN35,Особиста!$B:$AZ,MATCH("Результат",Особиста!$10:$10,0)-1,FALSE)),"",VLOOKUP(AN35,Особиста!$B:$AZ,MATCH("Результат",Особиста!$10:$10,0)-1,FALSE))</f>
        <v/>
      </c>
      <c r="Q35" s="452" t="str">
        <f>IF(ISNA(VLOOKUP(AO35,Особиста!$B:$AZ,MATCH("Результат",Особиста!$10:$10,0)-1,FALSE)),"",VLOOKUP(AO35,Особиста!$B:$AZ,MATCH("Результат",Особиста!$10:$10,0)-1,FALSE))</f>
        <v/>
      </c>
      <c r="R35" s="452" t="str">
        <f>IF(ISNA(VLOOKUP(AP35,Особиста!$B:$AZ,MATCH("Результат",Особиста!$10:$10,0)-1,FALSE)),"",VLOOKUP(AP35,Особиста!$B:$AZ,MATCH("Результат",Особиста!$10:$10,0)-1,FALSE))</f>
        <v/>
      </c>
      <c r="S35" s="452" t="str">
        <f>IF(ISNA(VLOOKUP(AQ35,Особиста!$B:$AZ,MATCH("Результат",Особиста!$10:$10,0)-1,FALSE)),"",VLOOKUP(AQ35,Особиста!$B:$AZ,MATCH("Результат",Особиста!$10:$10,0)-1,FALSE))</f>
        <v/>
      </c>
      <c r="T35" s="452" t="str">
        <f>IF(ISNA(VLOOKUP(AR35,Особиста!$B:$AZ,MATCH("Результат",Особиста!$10:$10,0)-1,FALSE)),"",VLOOKUP(AR35,Особиста!$B:$AZ,MATCH("Результат",Особиста!$10:$10,0)-1,FALSE))</f>
        <v/>
      </c>
      <c r="U35" s="455" t="e">
        <f t="shared" si="12"/>
        <v>#NUM!</v>
      </c>
      <c r="V35" s="455" t="e">
        <f t="shared" si="13"/>
        <v>#NUM!</v>
      </c>
      <c r="W35" s="455" t="e">
        <f t="shared" si="0"/>
        <v>#NUM!</v>
      </c>
      <c r="X35" s="207">
        <v>24</v>
      </c>
      <c r="Y35" s="208" t="e">
        <f t="shared" si="14"/>
        <v>#NUM!</v>
      </c>
      <c r="Z35" s="208" t="e">
        <f t="shared" si="15"/>
        <v>#NUM!</v>
      </c>
      <c r="AA35" s="208" t="e">
        <f t="shared" si="1"/>
        <v>#NUM!</v>
      </c>
      <c r="AB35" s="209"/>
      <c r="AC35" s="210" t="e">
        <f>IF(VLOOKUP(BG35,мандатка!$B:$Z,2,FALSE)="чол",BG35,"")</f>
        <v>#N/A</v>
      </c>
      <c r="AD35" s="210" t="e">
        <f>IF(VLOOKUP(BH35,мандатка!$B:$Z,2,FALSE)="чол",BH35,"")</f>
        <v>#N/A</v>
      </c>
      <c r="AE35" s="210" t="e">
        <f>IF(VLOOKUP(BI35,мандатка!$B:$Z,2,FALSE)="чол",BI35,"")</f>
        <v>#N/A</v>
      </c>
      <c r="AF35" s="210" t="e">
        <f>IF(VLOOKUP(BJ35,мандатка!$B:$Z,2,FALSE)="чол",BJ35,"")</f>
        <v>#N/A</v>
      </c>
      <c r="AG35" s="210" t="e">
        <f>IF(VLOOKUP(BK35,мандатка!$B:$Z,2,FALSE)="чол",BK35,"")</f>
        <v>#N/A</v>
      </c>
      <c r="AH35" s="210" t="e">
        <f>IF(VLOOKUP(BL35,мандатка!$B:$Z,2,FALSE)="чол",BL35,"")</f>
        <v>#N/A</v>
      </c>
      <c r="AI35" s="210" t="e">
        <f>IF(VLOOKUP(BM35,мандатка!$B:$Z,2,FALSE)="чол",BM35,"")</f>
        <v>#N/A</v>
      </c>
      <c r="AJ35" s="210" t="e">
        <f>IF(VLOOKUP(BN35,мандатка!$B:$Z,2,FALSE)="чол",BN35,"")</f>
        <v>#N/A</v>
      </c>
      <c r="AK35" s="210" t="e">
        <f>IF(VLOOKUP(BO35,мандатка!$B:$Z,2,FALSE)="жін",BO35,"")</f>
        <v>#N/A</v>
      </c>
      <c r="AL35" s="210" t="e">
        <f>IF(VLOOKUP(BP35,мандатка!$B:$Z,2,FALSE)="жін",BP35,"")</f>
        <v>#N/A</v>
      </c>
      <c r="AM35" s="210" t="e">
        <f>IF(VLOOKUP(BQ35,мандатка!$B:$Z,2,FALSE)="жін",BQ35,"")</f>
        <v>#N/A</v>
      </c>
      <c r="AN35" s="210" t="e">
        <f>IF(VLOOKUP(BR35,мандатка!$B:$Z,2,FALSE)="жін",BR35,"")</f>
        <v>#N/A</v>
      </c>
      <c r="AO35" s="210" t="e">
        <f>IF(VLOOKUP(BS35,мандатка!$B:$Z,2,FALSE)="жін",BS35,"")</f>
        <v>#N/A</v>
      </c>
      <c r="AP35" s="210" t="e">
        <f>IF(VLOOKUP(BT35,мандатка!$B:$Z,2,FALSE)="жін",BT35,"")</f>
        <v>#N/A</v>
      </c>
      <c r="AQ35" s="210" t="e">
        <f>IF(VLOOKUP(BU35,мандатка!$B:$Z,2,FALSE)="жін",BU35,"")</f>
        <v>#N/A</v>
      </c>
      <c r="AR35" s="211" t="e">
        <f>IF(VLOOKUP(BV35,мандатка!$B:$Z,2,FALSE)="жін",BV35,"")</f>
        <v>#N/A</v>
      </c>
      <c r="AS35" s="212"/>
      <c r="AT35" s="456" t="e">
        <f t="shared" si="2"/>
        <v>#NUM!</v>
      </c>
      <c r="AU35" s="457" t="e">
        <f t="shared" si="3"/>
        <v>#NUM!</v>
      </c>
      <c r="AV35" s="457" t="e">
        <f t="shared" si="4"/>
        <v>#NUM!</v>
      </c>
      <c r="AW35" s="457" t="e">
        <f t="shared" si="5"/>
        <v>#NUM!</v>
      </c>
      <c r="AX35" s="457" t="e">
        <f t="shared" si="6"/>
        <v>#NUM!</v>
      </c>
      <c r="AY35" s="458" t="e">
        <f t="shared" si="7"/>
        <v>#NUM!</v>
      </c>
      <c r="AZ35" s="457" t="e">
        <f t="shared" si="8"/>
        <v>#NUM!</v>
      </c>
      <c r="BA35" s="458" t="e">
        <f t="shared" si="9"/>
        <v>#NUM!</v>
      </c>
      <c r="BB35" s="459" t="e">
        <f t="shared" si="16"/>
        <v>#NUM!</v>
      </c>
      <c r="BC35" s="459" t="e">
        <f t="shared" si="16"/>
        <v>#NUM!</v>
      </c>
      <c r="BD35" s="459" t="e">
        <f t="shared" si="17"/>
        <v>#NUM!</v>
      </c>
      <c r="BE35" s="459" t="e">
        <f t="shared" si="18"/>
        <v>#NUM!</v>
      </c>
      <c r="BG35" s="210">
        <f t="shared" si="19"/>
        <v>331</v>
      </c>
      <c r="BH35" s="213">
        <f t="shared" ref="BH35:BN35" si="65">BG35+1</f>
        <v>332</v>
      </c>
      <c r="BI35" s="213">
        <f t="shared" si="65"/>
        <v>333</v>
      </c>
      <c r="BJ35" s="213">
        <f t="shared" si="65"/>
        <v>334</v>
      </c>
      <c r="BK35" s="213">
        <f t="shared" si="65"/>
        <v>335</v>
      </c>
      <c r="BL35" s="213">
        <f t="shared" si="65"/>
        <v>336</v>
      </c>
      <c r="BM35" s="213">
        <f t="shared" si="65"/>
        <v>337</v>
      </c>
      <c r="BN35" s="213">
        <f t="shared" si="65"/>
        <v>338</v>
      </c>
      <c r="BO35" s="210">
        <f t="shared" si="21"/>
        <v>331</v>
      </c>
      <c r="BP35" s="213">
        <f t="shared" ref="BP35:BV35" si="66">BO35+1</f>
        <v>332</v>
      </c>
      <c r="BQ35" s="213">
        <f t="shared" si="66"/>
        <v>333</v>
      </c>
      <c r="BR35" s="213">
        <f t="shared" si="66"/>
        <v>334</v>
      </c>
      <c r="BS35" s="213">
        <f t="shared" si="66"/>
        <v>335</v>
      </c>
      <c r="BT35" s="213">
        <f t="shared" si="66"/>
        <v>336</v>
      </c>
      <c r="BU35" s="213">
        <f t="shared" si="66"/>
        <v>337</v>
      </c>
      <c r="BV35" s="214">
        <f t="shared" si="66"/>
        <v>338</v>
      </c>
    </row>
    <row r="36" spans="1:74" ht="20.100000000000001" hidden="1" customHeight="1" x14ac:dyDescent="0.25">
      <c r="A36" s="206">
        <v>25</v>
      </c>
      <c r="B36" s="206">
        <v>340</v>
      </c>
      <c r="C36" s="6" t="e">
        <f>VLOOKUP($B36,мандатка!$B:$J,3,FALSE)</f>
        <v>#N/A</v>
      </c>
      <c r="D36" s="5" t="e">
        <f>VLOOKUP(B36,мандатка!$B:$J,8,FALSE)</f>
        <v>#N/A</v>
      </c>
      <c r="E36" s="452" t="str">
        <f>IF(ISNA(VLOOKUP(AC36,Особиста!$B:$AZ,MATCH("Результат",Особиста!$10:$10,0)-1,FALSE)),"",VLOOKUP(AC36,Особиста!$B:$AZ,MATCH("Результат",Особиста!$10:$10,0)-1,FALSE))</f>
        <v/>
      </c>
      <c r="F36" s="452" t="str">
        <f>IF(ISNA(VLOOKUP(AD36,Особиста!$B:$AZ,MATCH("Результат",Особиста!$10:$10,0)-1,FALSE)),"",VLOOKUP(AD36,Особиста!$B:$AZ,MATCH("Результат",Особиста!$10:$10,0)-1,FALSE))</f>
        <v/>
      </c>
      <c r="G36" s="452" t="str">
        <f>IF(ISNA(VLOOKUP(AE36,Особиста!$B:$AZ,MATCH("Результат",Особиста!$10:$10,0)-1,FALSE)),"",VLOOKUP(AE36,Особиста!$B:$AZ,MATCH("Результат",Особиста!$10:$10,0)-1,FALSE))</f>
        <v/>
      </c>
      <c r="H36" s="452" t="str">
        <f>IF(ISNA(VLOOKUP(AF36,Особиста!$B:$AZ,MATCH("Результат",Особиста!$10:$10,0)-1,FALSE)),"",VLOOKUP(AF36,Особиста!$B:$AZ,MATCH("Результат",Особиста!$10:$10,0)-1,FALSE))</f>
        <v/>
      </c>
      <c r="I36" s="452" t="str">
        <f>IF(ISNA(VLOOKUP(AG36,Особиста!$B:$AZ,MATCH("Результат",Особиста!$10:$10,0)-1,FALSE)),"",VLOOKUP(AG36,Особиста!$B:$AZ,MATCH("Результат",Особиста!$10:$10,0)-1,FALSE))</f>
        <v/>
      </c>
      <c r="J36" s="452" t="str">
        <f>IF(ISNA(VLOOKUP(AH36,Особиста!$B:$AZ,MATCH("Результат",Особиста!$10:$10,0)-1,FALSE)),"",VLOOKUP(AH36,Особиста!$B:$AZ,MATCH("Результат",Особиста!$10:$10,0)-1,FALSE))</f>
        <v/>
      </c>
      <c r="K36" s="452" t="str">
        <f>IF(ISNA(VLOOKUP(AI36,Особиста!$B:$AZ,MATCH("Результат",Особиста!$10:$10,0)-1,FALSE)),"",VLOOKUP(AI36,Особиста!$B:$AZ,MATCH("Результат",Особиста!$10:$10,0)-1,FALSE))</f>
        <v/>
      </c>
      <c r="L36" s="453" t="str">
        <f>IF(ISNA(VLOOKUP(AJ36,Особиста!$B:$AZ,MATCH("Результат",Особиста!$10:$10,0)-1,FALSE)),"",VLOOKUP(AJ36,Особиста!$B:$AZ,MATCH("Результат",Особиста!$10:$10,0)-1,FALSE))</f>
        <v/>
      </c>
      <c r="M36" s="454" t="str">
        <f>IF(ISNA(VLOOKUP(AK36,Особиста!$B:$AZ,MATCH("Результат",Особиста!$10:$10,0)-1,FALSE)),"",VLOOKUP(AK36,Особиста!$B:$AZ,MATCH("Результат",Особиста!$10:$10,0)-1,FALSE))</f>
        <v/>
      </c>
      <c r="N36" s="452" t="str">
        <f>IF(ISNA(VLOOKUP(AL36,Особиста!$B:$AZ,MATCH("Результат",Особиста!$10:$10,0)-1,FALSE)),"",VLOOKUP(AL36,Особиста!$B:$AZ,MATCH("Результат",Особиста!$10:$10,0)-1,FALSE))</f>
        <v/>
      </c>
      <c r="O36" s="452" t="str">
        <f>IF(ISNA(VLOOKUP(AM36,Особиста!$B:$AZ,MATCH("Результат",Особиста!$10:$10,0)-1,FALSE)),"",VLOOKUP(AM36,Особиста!$B:$AZ,MATCH("Результат",Особиста!$10:$10,0)-1,FALSE))</f>
        <v/>
      </c>
      <c r="P36" s="452" t="str">
        <f>IF(ISNA(VLOOKUP(AN36,Особиста!$B:$AZ,MATCH("Результат",Особиста!$10:$10,0)-1,FALSE)),"",VLOOKUP(AN36,Особиста!$B:$AZ,MATCH("Результат",Особиста!$10:$10,0)-1,FALSE))</f>
        <v/>
      </c>
      <c r="Q36" s="452" t="str">
        <f>IF(ISNA(VLOOKUP(AO36,Особиста!$B:$AZ,MATCH("Результат",Особиста!$10:$10,0)-1,FALSE)),"",VLOOKUP(AO36,Особиста!$B:$AZ,MATCH("Результат",Особиста!$10:$10,0)-1,FALSE))</f>
        <v/>
      </c>
      <c r="R36" s="452" t="str">
        <f>IF(ISNA(VLOOKUP(AP36,Особиста!$B:$AZ,MATCH("Результат",Особиста!$10:$10,0)-1,FALSE)),"",VLOOKUP(AP36,Особиста!$B:$AZ,MATCH("Результат",Особиста!$10:$10,0)-1,FALSE))</f>
        <v/>
      </c>
      <c r="S36" s="452" t="str">
        <f>IF(ISNA(VLOOKUP(AQ36,Особиста!$B:$AZ,MATCH("Результат",Особиста!$10:$10,0)-1,FALSE)),"",VLOOKUP(AQ36,Особиста!$B:$AZ,MATCH("Результат",Особиста!$10:$10,0)-1,FALSE))</f>
        <v/>
      </c>
      <c r="T36" s="452" t="str">
        <f>IF(ISNA(VLOOKUP(AR36,Особиста!$B:$AZ,MATCH("Результат",Особиста!$10:$10,0)-1,FALSE)),"",VLOOKUP(AR36,Особиста!$B:$AZ,MATCH("Результат",Особиста!$10:$10,0)-1,FALSE))</f>
        <v/>
      </c>
      <c r="U36" s="455" t="e">
        <f t="shared" si="12"/>
        <v>#NUM!</v>
      </c>
      <c r="V36" s="455" t="e">
        <f t="shared" si="13"/>
        <v>#NUM!</v>
      </c>
      <c r="W36" s="455" t="e">
        <f t="shared" si="0"/>
        <v>#NUM!</v>
      </c>
      <c r="X36" s="207">
        <v>25</v>
      </c>
      <c r="Y36" s="208" t="e">
        <f t="shared" si="14"/>
        <v>#NUM!</v>
      </c>
      <c r="Z36" s="208" t="e">
        <f t="shared" si="15"/>
        <v>#NUM!</v>
      </c>
      <c r="AA36" s="208" t="e">
        <f t="shared" si="1"/>
        <v>#NUM!</v>
      </c>
      <c r="AB36" s="209"/>
      <c r="AC36" s="210" t="e">
        <f>IF(VLOOKUP(BG36,мандатка!$B:$Z,2,FALSE)="чол",BG36,"")</f>
        <v>#N/A</v>
      </c>
      <c r="AD36" s="210" t="e">
        <f>IF(VLOOKUP(BH36,мандатка!$B:$Z,2,FALSE)="чол",BH36,"")</f>
        <v>#N/A</v>
      </c>
      <c r="AE36" s="210" t="e">
        <f>IF(VLOOKUP(BI36,мандатка!$B:$Z,2,FALSE)="чол",BI36,"")</f>
        <v>#N/A</v>
      </c>
      <c r="AF36" s="210" t="e">
        <f>IF(VLOOKUP(BJ36,мандатка!$B:$Z,2,FALSE)="чол",BJ36,"")</f>
        <v>#N/A</v>
      </c>
      <c r="AG36" s="210" t="e">
        <f>IF(VLOOKUP(BK36,мандатка!$B:$Z,2,FALSE)="чол",BK36,"")</f>
        <v>#N/A</v>
      </c>
      <c r="AH36" s="210" t="e">
        <f>IF(VLOOKUP(BL36,мандатка!$B:$Z,2,FALSE)="чол",BL36,"")</f>
        <v>#N/A</v>
      </c>
      <c r="AI36" s="210" t="e">
        <f>IF(VLOOKUP(BM36,мандатка!$B:$Z,2,FALSE)="чол",BM36,"")</f>
        <v>#N/A</v>
      </c>
      <c r="AJ36" s="210" t="e">
        <f>IF(VLOOKUP(BN36,мандатка!$B:$Z,2,FALSE)="чол",BN36,"")</f>
        <v>#N/A</v>
      </c>
      <c r="AK36" s="210" t="e">
        <f>IF(VLOOKUP(BO36,мандатка!$B:$Z,2,FALSE)="жін",BO36,"")</f>
        <v>#N/A</v>
      </c>
      <c r="AL36" s="210" t="e">
        <f>IF(VLOOKUP(BP36,мандатка!$B:$Z,2,FALSE)="жін",BP36,"")</f>
        <v>#N/A</v>
      </c>
      <c r="AM36" s="210" t="e">
        <f>IF(VLOOKUP(BQ36,мандатка!$B:$Z,2,FALSE)="жін",BQ36,"")</f>
        <v>#N/A</v>
      </c>
      <c r="AN36" s="210" t="e">
        <f>IF(VLOOKUP(BR36,мандатка!$B:$Z,2,FALSE)="жін",BR36,"")</f>
        <v>#N/A</v>
      </c>
      <c r="AO36" s="210" t="e">
        <f>IF(VLOOKUP(BS36,мандатка!$B:$Z,2,FALSE)="жін",BS36,"")</f>
        <v>#N/A</v>
      </c>
      <c r="AP36" s="210" t="e">
        <f>IF(VLOOKUP(BT36,мандатка!$B:$Z,2,FALSE)="жін",BT36,"")</f>
        <v>#N/A</v>
      </c>
      <c r="AQ36" s="210" t="e">
        <f>IF(VLOOKUP(BU36,мандатка!$B:$Z,2,FALSE)="жін",BU36,"")</f>
        <v>#N/A</v>
      </c>
      <c r="AR36" s="211" t="e">
        <f>IF(VLOOKUP(BV36,мандатка!$B:$Z,2,FALSE)="жін",BV36,"")</f>
        <v>#N/A</v>
      </c>
      <c r="AS36" s="212"/>
      <c r="AT36" s="456" t="e">
        <f t="shared" si="2"/>
        <v>#NUM!</v>
      </c>
      <c r="AU36" s="457" t="e">
        <f t="shared" si="3"/>
        <v>#NUM!</v>
      </c>
      <c r="AV36" s="457" t="e">
        <f t="shared" si="4"/>
        <v>#NUM!</v>
      </c>
      <c r="AW36" s="457" t="e">
        <f t="shared" si="5"/>
        <v>#NUM!</v>
      </c>
      <c r="AX36" s="457" t="e">
        <f t="shared" si="6"/>
        <v>#NUM!</v>
      </c>
      <c r="AY36" s="458" t="e">
        <f t="shared" si="7"/>
        <v>#NUM!</v>
      </c>
      <c r="AZ36" s="457" t="e">
        <f t="shared" si="8"/>
        <v>#NUM!</v>
      </c>
      <c r="BA36" s="458" t="e">
        <f t="shared" si="9"/>
        <v>#NUM!</v>
      </c>
      <c r="BB36" s="459" t="e">
        <f t="shared" si="16"/>
        <v>#NUM!</v>
      </c>
      <c r="BC36" s="459" t="e">
        <f t="shared" si="16"/>
        <v>#NUM!</v>
      </c>
      <c r="BD36" s="459" t="e">
        <f t="shared" si="17"/>
        <v>#NUM!</v>
      </c>
      <c r="BE36" s="459" t="e">
        <f t="shared" si="18"/>
        <v>#NUM!</v>
      </c>
      <c r="BG36" s="210">
        <f t="shared" si="19"/>
        <v>341</v>
      </c>
      <c r="BH36" s="213">
        <f t="shared" ref="BH36:BN36" si="67">BG36+1</f>
        <v>342</v>
      </c>
      <c r="BI36" s="213">
        <f t="shared" si="67"/>
        <v>343</v>
      </c>
      <c r="BJ36" s="213">
        <f t="shared" si="67"/>
        <v>344</v>
      </c>
      <c r="BK36" s="213">
        <f t="shared" si="67"/>
        <v>345</v>
      </c>
      <c r="BL36" s="213">
        <f t="shared" si="67"/>
        <v>346</v>
      </c>
      <c r="BM36" s="213">
        <f t="shared" si="67"/>
        <v>347</v>
      </c>
      <c r="BN36" s="213">
        <f t="shared" si="67"/>
        <v>348</v>
      </c>
      <c r="BO36" s="210">
        <f t="shared" si="21"/>
        <v>341</v>
      </c>
      <c r="BP36" s="213">
        <f t="shared" ref="BP36:BV36" si="68">BO36+1</f>
        <v>342</v>
      </c>
      <c r="BQ36" s="213">
        <f t="shared" si="68"/>
        <v>343</v>
      </c>
      <c r="BR36" s="213">
        <f t="shared" si="68"/>
        <v>344</v>
      </c>
      <c r="BS36" s="213">
        <f t="shared" si="68"/>
        <v>345</v>
      </c>
      <c r="BT36" s="213">
        <f t="shared" si="68"/>
        <v>346</v>
      </c>
      <c r="BU36" s="213">
        <f t="shared" si="68"/>
        <v>347</v>
      </c>
      <c r="BV36" s="214">
        <f t="shared" si="68"/>
        <v>348</v>
      </c>
    </row>
    <row r="37" spans="1:74" ht="20.100000000000001" hidden="1" customHeight="1" x14ac:dyDescent="0.25">
      <c r="A37" s="206">
        <v>26</v>
      </c>
      <c r="B37" s="206">
        <v>350</v>
      </c>
      <c r="C37" s="6" t="e">
        <f>VLOOKUP($B37,мандатка!$B:$J,3,FALSE)</f>
        <v>#N/A</v>
      </c>
      <c r="D37" s="5" t="e">
        <f>VLOOKUP(B37,мандатка!$B:$J,8,FALSE)</f>
        <v>#N/A</v>
      </c>
      <c r="E37" s="452" t="str">
        <f>IF(ISNA(VLOOKUP(AC37,Особиста!$B:$AZ,MATCH("Результат",Особиста!$10:$10,0)-1,FALSE)),"",VLOOKUP(AC37,Особиста!$B:$AZ,MATCH("Результат",Особиста!$10:$10,0)-1,FALSE))</f>
        <v/>
      </c>
      <c r="F37" s="452" t="str">
        <f>IF(ISNA(VLOOKUP(AD37,Особиста!$B:$AZ,MATCH("Результат",Особиста!$10:$10,0)-1,FALSE)),"",VLOOKUP(AD37,Особиста!$B:$AZ,MATCH("Результат",Особиста!$10:$10,0)-1,FALSE))</f>
        <v/>
      </c>
      <c r="G37" s="452" t="str">
        <f>IF(ISNA(VLOOKUP(AE37,Особиста!$B:$AZ,MATCH("Результат",Особиста!$10:$10,0)-1,FALSE)),"",VLOOKUP(AE37,Особиста!$B:$AZ,MATCH("Результат",Особиста!$10:$10,0)-1,FALSE))</f>
        <v/>
      </c>
      <c r="H37" s="452" t="str">
        <f>IF(ISNA(VLOOKUP(AF37,Особиста!$B:$AZ,MATCH("Результат",Особиста!$10:$10,0)-1,FALSE)),"",VLOOKUP(AF37,Особиста!$B:$AZ,MATCH("Результат",Особиста!$10:$10,0)-1,FALSE))</f>
        <v/>
      </c>
      <c r="I37" s="452" t="str">
        <f>IF(ISNA(VLOOKUP(AG37,Особиста!$B:$AZ,MATCH("Результат",Особиста!$10:$10,0)-1,FALSE)),"",VLOOKUP(AG37,Особиста!$B:$AZ,MATCH("Результат",Особиста!$10:$10,0)-1,FALSE))</f>
        <v/>
      </c>
      <c r="J37" s="452" t="str">
        <f>IF(ISNA(VLOOKUP(AH37,Особиста!$B:$AZ,MATCH("Результат",Особиста!$10:$10,0)-1,FALSE)),"",VLOOKUP(AH37,Особиста!$B:$AZ,MATCH("Результат",Особиста!$10:$10,0)-1,FALSE))</f>
        <v/>
      </c>
      <c r="K37" s="452" t="str">
        <f>IF(ISNA(VLOOKUP(AI37,Особиста!$B:$AZ,MATCH("Результат",Особиста!$10:$10,0)-1,FALSE)),"",VLOOKUP(AI37,Особиста!$B:$AZ,MATCH("Результат",Особиста!$10:$10,0)-1,FALSE))</f>
        <v/>
      </c>
      <c r="L37" s="453" t="str">
        <f>IF(ISNA(VLOOKUP(AJ37,Особиста!$B:$AZ,MATCH("Результат",Особиста!$10:$10,0)-1,FALSE)),"",VLOOKUP(AJ37,Особиста!$B:$AZ,MATCH("Результат",Особиста!$10:$10,0)-1,FALSE))</f>
        <v/>
      </c>
      <c r="M37" s="454" t="str">
        <f>IF(ISNA(VLOOKUP(AK37,Особиста!$B:$AZ,MATCH("Результат",Особиста!$10:$10,0)-1,FALSE)),"",VLOOKUP(AK37,Особиста!$B:$AZ,MATCH("Результат",Особиста!$10:$10,0)-1,FALSE))</f>
        <v/>
      </c>
      <c r="N37" s="452" t="str">
        <f>IF(ISNA(VLOOKUP(AL37,Особиста!$B:$AZ,MATCH("Результат",Особиста!$10:$10,0)-1,FALSE)),"",VLOOKUP(AL37,Особиста!$B:$AZ,MATCH("Результат",Особиста!$10:$10,0)-1,FALSE))</f>
        <v/>
      </c>
      <c r="O37" s="452" t="str">
        <f>IF(ISNA(VLOOKUP(AM37,Особиста!$B:$AZ,MATCH("Результат",Особиста!$10:$10,0)-1,FALSE)),"",VLOOKUP(AM37,Особиста!$B:$AZ,MATCH("Результат",Особиста!$10:$10,0)-1,FALSE))</f>
        <v/>
      </c>
      <c r="P37" s="452" t="str">
        <f>IF(ISNA(VLOOKUP(AN37,Особиста!$B:$AZ,MATCH("Результат",Особиста!$10:$10,0)-1,FALSE)),"",VLOOKUP(AN37,Особиста!$B:$AZ,MATCH("Результат",Особиста!$10:$10,0)-1,FALSE))</f>
        <v/>
      </c>
      <c r="Q37" s="452" t="str">
        <f>IF(ISNA(VLOOKUP(AO37,Особиста!$B:$AZ,MATCH("Результат",Особиста!$10:$10,0)-1,FALSE)),"",VLOOKUP(AO37,Особиста!$B:$AZ,MATCH("Результат",Особиста!$10:$10,0)-1,FALSE))</f>
        <v/>
      </c>
      <c r="R37" s="452" t="str">
        <f>IF(ISNA(VLOOKUP(AP37,Особиста!$B:$AZ,MATCH("Результат",Особиста!$10:$10,0)-1,FALSE)),"",VLOOKUP(AP37,Особиста!$B:$AZ,MATCH("Результат",Особиста!$10:$10,0)-1,FALSE))</f>
        <v/>
      </c>
      <c r="S37" s="452" t="str">
        <f>IF(ISNA(VLOOKUP(AQ37,Особиста!$B:$AZ,MATCH("Результат",Особиста!$10:$10,0)-1,FALSE)),"",VLOOKUP(AQ37,Особиста!$B:$AZ,MATCH("Результат",Особиста!$10:$10,0)-1,FALSE))</f>
        <v/>
      </c>
      <c r="T37" s="452" t="str">
        <f>IF(ISNA(VLOOKUP(AR37,Особиста!$B:$AZ,MATCH("Результат",Особиста!$10:$10,0)-1,FALSE)),"",VLOOKUP(AR37,Особиста!$B:$AZ,MATCH("Результат",Особиста!$10:$10,0)-1,FALSE))</f>
        <v/>
      </c>
      <c r="U37" s="455" t="e">
        <f t="shared" si="12"/>
        <v>#NUM!</v>
      </c>
      <c r="V37" s="455" t="e">
        <f t="shared" si="13"/>
        <v>#NUM!</v>
      </c>
      <c r="W37" s="455" t="e">
        <f t="shared" si="0"/>
        <v>#NUM!</v>
      </c>
      <c r="X37" s="207">
        <v>26</v>
      </c>
      <c r="Y37" s="208" t="e">
        <f t="shared" si="14"/>
        <v>#NUM!</v>
      </c>
      <c r="Z37" s="208" t="e">
        <f t="shared" si="15"/>
        <v>#NUM!</v>
      </c>
      <c r="AA37" s="208" t="e">
        <f t="shared" si="1"/>
        <v>#NUM!</v>
      </c>
      <c r="AB37" s="209"/>
      <c r="AC37" s="210" t="e">
        <f>IF(VLOOKUP(BG37,мандатка!$B:$Z,2,FALSE)="чол",BG37,"")</f>
        <v>#N/A</v>
      </c>
      <c r="AD37" s="210" t="e">
        <f>IF(VLOOKUP(BH37,мандатка!$B:$Z,2,FALSE)="чол",BH37,"")</f>
        <v>#N/A</v>
      </c>
      <c r="AE37" s="210" t="e">
        <f>IF(VLOOKUP(BI37,мандатка!$B:$Z,2,FALSE)="чол",BI37,"")</f>
        <v>#N/A</v>
      </c>
      <c r="AF37" s="210" t="e">
        <f>IF(VLOOKUP(BJ37,мандатка!$B:$Z,2,FALSE)="чол",BJ37,"")</f>
        <v>#N/A</v>
      </c>
      <c r="AG37" s="210" t="e">
        <f>IF(VLOOKUP(BK37,мандатка!$B:$Z,2,FALSE)="чол",BK37,"")</f>
        <v>#N/A</v>
      </c>
      <c r="AH37" s="210" t="e">
        <f>IF(VLOOKUP(BL37,мандатка!$B:$Z,2,FALSE)="чол",BL37,"")</f>
        <v>#N/A</v>
      </c>
      <c r="AI37" s="210" t="e">
        <f>IF(VLOOKUP(BM37,мандатка!$B:$Z,2,FALSE)="чол",BM37,"")</f>
        <v>#N/A</v>
      </c>
      <c r="AJ37" s="210" t="e">
        <f>IF(VLOOKUP(BN37,мандатка!$B:$Z,2,FALSE)="чол",BN37,"")</f>
        <v>#N/A</v>
      </c>
      <c r="AK37" s="210" t="e">
        <f>IF(VLOOKUP(BO37,мандатка!$B:$Z,2,FALSE)="жін",BO37,"")</f>
        <v>#N/A</v>
      </c>
      <c r="AL37" s="210" t="e">
        <f>IF(VLOOKUP(BP37,мандатка!$B:$Z,2,FALSE)="жін",BP37,"")</f>
        <v>#N/A</v>
      </c>
      <c r="AM37" s="210" t="e">
        <f>IF(VLOOKUP(BQ37,мандатка!$B:$Z,2,FALSE)="жін",BQ37,"")</f>
        <v>#N/A</v>
      </c>
      <c r="AN37" s="210" t="e">
        <f>IF(VLOOKUP(BR37,мандатка!$B:$Z,2,FALSE)="жін",BR37,"")</f>
        <v>#N/A</v>
      </c>
      <c r="AO37" s="210" t="e">
        <f>IF(VLOOKUP(BS37,мандатка!$B:$Z,2,FALSE)="жін",BS37,"")</f>
        <v>#N/A</v>
      </c>
      <c r="AP37" s="210" t="e">
        <f>IF(VLOOKUP(BT37,мандатка!$B:$Z,2,FALSE)="жін",BT37,"")</f>
        <v>#N/A</v>
      </c>
      <c r="AQ37" s="210" t="e">
        <f>IF(VLOOKUP(BU37,мандатка!$B:$Z,2,FALSE)="жін",BU37,"")</f>
        <v>#N/A</v>
      </c>
      <c r="AR37" s="211" t="e">
        <f>IF(VLOOKUP(BV37,мандатка!$B:$Z,2,FALSE)="жін",BV37,"")</f>
        <v>#N/A</v>
      </c>
      <c r="AS37" s="212"/>
      <c r="AT37" s="456" t="e">
        <f t="shared" si="2"/>
        <v>#NUM!</v>
      </c>
      <c r="AU37" s="457" t="e">
        <f t="shared" si="3"/>
        <v>#NUM!</v>
      </c>
      <c r="AV37" s="457" t="e">
        <f t="shared" si="4"/>
        <v>#NUM!</v>
      </c>
      <c r="AW37" s="457" t="e">
        <f t="shared" si="5"/>
        <v>#NUM!</v>
      </c>
      <c r="AX37" s="457" t="e">
        <f t="shared" si="6"/>
        <v>#NUM!</v>
      </c>
      <c r="AY37" s="458" t="e">
        <f t="shared" si="7"/>
        <v>#NUM!</v>
      </c>
      <c r="AZ37" s="457" t="e">
        <f t="shared" si="8"/>
        <v>#NUM!</v>
      </c>
      <c r="BA37" s="458" t="e">
        <f t="shared" si="9"/>
        <v>#NUM!</v>
      </c>
      <c r="BB37" s="459" t="e">
        <f t="shared" si="16"/>
        <v>#NUM!</v>
      </c>
      <c r="BC37" s="459" t="e">
        <f t="shared" si="16"/>
        <v>#NUM!</v>
      </c>
      <c r="BD37" s="459" t="e">
        <f t="shared" si="17"/>
        <v>#NUM!</v>
      </c>
      <c r="BE37" s="459" t="e">
        <f t="shared" si="18"/>
        <v>#NUM!</v>
      </c>
      <c r="BG37" s="210">
        <f t="shared" si="19"/>
        <v>351</v>
      </c>
      <c r="BH37" s="213">
        <f t="shared" ref="BH37:BN37" si="69">BG37+1</f>
        <v>352</v>
      </c>
      <c r="BI37" s="213">
        <f t="shared" si="69"/>
        <v>353</v>
      </c>
      <c r="BJ37" s="213">
        <f t="shared" si="69"/>
        <v>354</v>
      </c>
      <c r="BK37" s="213">
        <f t="shared" si="69"/>
        <v>355</v>
      </c>
      <c r="BL37" s="213">
        <f t="shared" si="69"/>
        <v>356</v>
      </c>
      <c r="BM37" s="213">
        <f t="shared" si="69"/>
        <v>357</v>
      </c>
      <c r="BN37" s="213">
        <f t="shared" si="69"/>
        <v>358</v>
      </c>
      <c r="BO37" s="210">
        <f t="shared" si="21"/>
        <v>351</v>
      </c>
      <c r="BP37" s="213">
        <f t="shared" ref="BP37:BV37" si="70">BO37+1</f>
        <v>352</v>
      </c>
      <c r="BQ37" s="213">
        <f t="shared" si="70"/>
        <v>353</v>
      </c>
      <c r="BR37" s="213">
        <f t="shared" si="70"/>
        <v>354</v>
      </c>
      <c r="BS37" s="213">
        <f t="shared" si="70"/>
        <v>355</v>
      </c>
      <c r="BT37" s="213">
        <f t="shared" si="70"/>
        <v>356</v>
      </c>
      <c r="BU37" s="213">
        <f t="shared" si="70"/>
        <v>357</v>
      </c>
      <c r="BV37" s="214">
        <f t="shared" si="70"/>
        <v>358</v>
      </c>
    </row>
    <row r="38" spans="1:74" ht="20.100000000000001" hidden="1" customHeight="1" x14ac:dyDescent="0.25">
      <c r="A38" s="206">
        <v>27</v>
      </c>
      <c r="B38" s="206">
        <v>360</v>
      </c>
      <c r="C38" s="6" t="e">
        <f>VLOOKUP($B38,мандатка!$B:$J,3,FALSE)</f>
        <v>#N/A</v>
      </c>
      <c r="D38" s="5" t="e">
        <f>VLOOKUP(B38,мандатка!$B:$J,8,FALSE)</f>
        <v>#N/A</v>
      </c>
      <c r="E38" s="452" t="str">
        <f>IF(ISNA(VLOOKUP(AC38,Особиста!$B:$AZ,MATCH("Результат",Особиста!$10:$10,0)-1,FALSE)),"",VLOOKUP(AC38,Особиста!$B:$AZ,MATCH("Результат",Особиста!$10:$10,0)-1,FALSE))</f>
        <v/>
      </c>
      <c r="F38" s="452" t="str">
        <f>IF(ISNA(VLOOKUP(AD38,Особиста!$B:$AZ,MATCH("Результат",Особиста!$10:$10,0)-1,FALSE)),"",VLOOKUP(AD38,Особиста!$B:$AZ,MATCH("Результат",Особиста!$10:$10,0)-1,FALSE))</f>
        <v/>
      </c>
      <c r="G38" s="452" t="str">
        <f>IF(ISNA(VLOOKUP(AE38,Особиста!$B:$AZ,MATCH("Результат",Особиста!$10:$10,0)-1,FALSE)),"",VLOOKUP(AE38,Особиста!$B:$AZ,MATCH("Результат",Особиста!$10:$10,0)-1,FALSE))</f>
        <v/>
      </c>
      <c r="H38" s="452" t="str">
        <f>IF(ISNA(VLOOKUP(AF38,Особиста!$B:$AZ,MATCH("Результат",Особиста!$10:$10,0)-1,FALSE)),"",VLOOKUP(AF38,Особиста!$B:$AZ,MATCH("Результат",Особиста!$10:$10,0)-1,FALSE))</f>
        <v/>
      </c>
      <c r="I38" s="452" t="str">
        <f>IF(ISNA(VLOOKUP(AG38,Особиста!$B:$AZ,MATCH("Результат",Особиста!$10:$10,0)-1,FALSE)),"",VLOOKUP(AG38,Особиста!$B:$AZ,MATCH("Результат",Особиста!$10:$10,0)-1,FALSE))</f>
        <v/>
      </c>
      <c r="J38" s="452" t="str">
        <f>IF(ISNA(VLOOKUP(AH38,Особиста!$B:$AZ,MATCH("Результат",Особиста!$10:$10,0)-1,FALSE)),"",VLOOKUP(AH38,Особиста!$B:$AZ,MATCH("Результат",Особиста!$10:$10,0)-1,FALSE))</f>
        <v/>
      </c>
      <c r="K38" s="452" t="str">
        <f>IF(ISNA(VLOOKUP(AI38,Особиста!$B:$AZ,MATCH("Результат",Особиста!$10:$10,0)-1,FALSE)),"",VLOOKUP(AI38,Особиста!$B:$AZ,MATCH("Результат",Особиста!$10:$10,0)-1,FALSE))</f>
        <v/>
      </c>
      <c r="L38" s="453" t="str">
        <f>IF(ISNA(VLOOKUP(AJ38,Особиста!$B:$AZ,MATCH("Результат",Особиста!$10:$10,0)-1,FALSE)),"",VLOOKUP(AJ38,Особиста!$B:$AZ,MATCH("Результат",Особиста!$10:$10,0)-1,FALSE))</f>
        <v/>
      </c>
      <c r="M38" s="454" t="str">
        <f>IF(ISNA(VLOOKUP(AK38,Особиста!$B:$AZ,MATCH("Результат",Особиста!$10:$10,0)-1,FALSE)),"",VLOOKUP(AK38,Особиста!$B:$AZ,MATCH("Результат",Особиста!$10:$10,0)-1,FALSE))</f>
        <v/>
      </c>
      <c r="N38" s="452" t="str">
        <f>IF(ISNA(VLOOKUP(AL38,Особиста!$B:$AZ,MATCH("Результат",Особиста!$10:$10,0)-1,FALSE)),"",VLOOKUP(AL38,Особиста!$B:$AZ,MATCH("Результат",Особиста!$10:$10,0)-1,FALSE))</f>
        <v/>
      </c>
      <c r="O38" s="452" t="str">
        <f>IF(ISNA(VLOOKUP(AM38,Особиста!$B:$AZ,MATCH("Результат",Особиста!$10:$10,0)-1,FALSE)),"",VLOOKUP(AM38,Особиста!$B:$AZ,MATCH("Результат",Особиста!$10:$10,0)-1,FALSE))</f>
        <v/>
      </c>
      <c r="P38" s="452" t="str">
        <f>IF(ISNA(VLOOKUP(AN38,Особиста!$B:$AZ,MATCH("Результат",Особиста!$10:$10,0)-1,FALSE)),"",VLOOKUP(AN38,Особиста!$B:$AZ,MATCH("Результат",Особиста!$10:$10,0)-1,FALSE))</f>
        <v/>
      </c>
      <c r="Q38" s="452" t="str">
        <f>IF(ISNA(VLOOKUP(AO38,Особиста!$B:$AZ,MATCH("Результат",Особиста!$10:$10,0)-1,FALSE)),"",VLOOKUP(AO38,Особиста!$B:$AZ,MATCH("Результат",Особиста!$10:$10,0)-1,FALSE))</f>
        <v/>
      </c>
      <c r="R38" s="452" t="str">
        <f>IF(ISNA(VLOOKUP(AP38,Особиста!$B:$AZ,MATCH("Результат",Особиста!$10:$10,0)-1,FALSE)),"",VLOOKUP(AP38,Особиста!$B:$AZ,MATCH("Результат",Особиста!$10:$10,0)-1,FALSE))</f>
        <v/>
      </c>
      <c r="S38" s="452" t="str">
        <f>IF(ISNA(VLOOKUP(AQ38,Особиста!$B:$AZ,MATCH("Результат",Особиста!$10:$10,0)-1,FALSE)),"",VLOOKUP(AQ38,Особиста!$B:$AZ,MATCH("Результат",Особиста!$10:$10,0)-1,FALSE))</f>
        <v/>
      </c>
      <c r="T38" s="452" t="str">
        <f>IF(ISNA(VLOOKUP(AR38,Особиста!$B:$AZ,MATCH("Результат",Особиста!$10:$10,0)-1,FALSE)),"",VLOOKUP(AR38,Особиста!$B:$AZ,MATCH("Результат",Особиста!$10:$10,0)-1,FALSE))</f>
        <v/>
      </c>
      <c r="U38" s="455" t="e">
        <f t="shared" si="12"/>
        <v>#NUM!</v>
      </c>
      <c r="V38" s="455" t="e">
        <f t="shared" si="13"/>
        <v>#NUM!</v>
      </c>
      <c r="W38" s="455" t="e">
        <f t="shared" si="0"/>
        <v>#NUM!</v>
      </c>
      <c r="X38" s="207">
        <v>27</v>
      </c>
      <c r="Y38" s="208" t="e">
        <f t="shared" si="14"/>
        <v>#NUM!</v>
      </c>
      <c r="Z38" s="208" t="e">
        <f t="shared" si="15"/>
        <v>#NUM!</v>
      </c>
      <c r="AA38" s="208" t="e">
        <f t="shared" si="1"/>
        <v>#NUM!</v>
      </c>
      <c r="AB38" s="209"/>
      <c r="AC38" s="210" t="e">
        <f>IF(VLOOKUP(BG38,мандатка!$B:$Z,2,FALSE)="чол",BG38,"")</f>
        <v>#N/A</v>
      </c>
      <c r="AD38" s="210" t="e">
        <f>IF(VLOOKUP(BH38,мандатка!$B:$Z,2,FALSE)="чол",BH38,"")</f>
        <v>#N/A</v>
      </c>
      <c r="AE38" s="210" t="e">
        <f>IF(VLOOKUP(BI38,мандатка!$B:$Z,2,FALSE)="чол",BI38,"")</f>
        <v>#N/A</v>
      </c>
      <c r="AF38" s="210" t="e">
        <f>IF(VLOOKUP(BJ38,мандатка!$B:$Z,2,FALSE)="чол",BJ38,"")</f>
        <v>#N/A</v>
      </c>
      <c r="AG38" s="210" t="e">
        <f>IF(VLOOKUP(BK38,мандатка!$B:$Z,2,FALSE)="чол",BK38,"")</f>
        <v>#N/A</v>
      </c>
      <c r="AH38" s="210" t="e">
        <f>IF(VLOOKUP(BL38,мандатка!$B:$Z,2,FALSE)="чол",BL38,"")</f>
        <v>#N/A</v>
      </c>
      <c r="AI38" s="210" t="e">
        <f>IF(VLOOKUP(BM38,мандатка!$B:$Z,2,FALSE)="чол",BM38,"")</f>
        <v>#N/A</v>
      </c>
      <c r="AJ38" s="210" t="e">
        <f>IF(VLOOKUP(BN38,мандатка!$B:$Z,2,FALSE)="чол",BN38,"")</f>
        <v>#N/A</v>
      </c>
      <c r="AK38" s="210" t="e">
        <f>IF(VLOOKUP(BO38,мандатка!$B:$Z,2,FALSE)="жін",BO38,"")</f>
        <v>#N/A</v>
      </c>
      <c r="AL38" s="210" t="e">
        <f>IF(VLOOKUP(BP38,мандатка!$B:$Z,2,FALSE)="жін",BP38,"")</f>
        <v>#N/A</v>
      </c>
      <c r="AM38" s="210" t="e">
        <f>IF(VLOOKUP(BQ38,мандатка!$B:$Z,2,FALSE)="жін",BQ38,"")</f>
        <v>#N/A</v>
      </c>
      <c r="AN38" s="210" t="e">
        <f>IF(VLOOKUP(BR38,мандатка!$B:$Z,2,FALSE)="жін",BR38,"")</f>
        <v>#N/A</v>
      </c>
      <c r="AO38" s="210" t="e">
        <f>IF(VLOOKUP(BS38,мандатка!$B:$Z,2,FALSE)="жін",BS38,"")</f>
        <v>#N/A</v>
      </c>
      <c r="AP38" s="210" t="e">
        <f>IF(VLOOKUP(BT38,мандатка!$B:$Z,2,FALSE)="жін",BT38,"")</f>
        <v>#N/A</v>
      </c>
      <c r="AQ38" s="210" t="e">
        <f>IF(VLOOKUP(BU38,мандатка!$B:$Z,2,FALSE)="жін",BU38,"")</f>
        <v>#N/A</v>
      </c>
      <c r="AR38" s="211" t="e">
        <f>IF(VLOOKUP(BV38,мандатка!$B:$Z,2,FALSE)="жін",BV38,"")</f>
        <v>#N/A</v>
      </c>
      <c r="AS38" s="212"/>
      <c r="AT38" s="456" t="e">
        <f t="shared" si="2"/>
        <v>#NUM!</v>
      </c>
      <c r="AU38" s="457" t="e">
        <f t="shared" si="3"/>
        <v>#NUM!</v>
      </c>
      <c r="AV38" s="457" t="e">
        <f t="shared" si="4"/>
        <v>#NUM!</v>
      </c>
      <c r="AW38" s="457" t="e">
        <f t="shared" si="5"/>
        <v>#NUM!</v>
      </c>
      <c r="AX38" s="457" t="e">
        <f t="shared" si="6"/>
        <v>#NUM!</v>
      </c>
      <c r="AY38" s="458" t="e">
        <f t="shared" si="7"/>
        <v>#NUM!</v>
      </c>
      <c r="AZ38" s="457" t="e">
        <f t="shared" si="8"/>
        <v>#NUM!</v>
      </c>
      <c r="BA38" s="458" t="e">
        <f t="shared" si="9"/>
        <v>#NUM!</v>
      </c>
      <c r="BB38" s="459" t="e">
        <f t="shared" si="16"/>
        <v>#NUM!</v>
      </c>
      <c r="BC38" s="459" t="e">
        <f t="shared" si="16"/>
        <v>#NUM!</v>
      </c>
      <c r="BD38" s="459" t="e">
        <f t="shared" si="17"/>
        <v>#NUM!</v>
      </c>
      <c r="BE38" s="459" t="e">
        <f t="shared" si="18"/>
        <v>#NUM!</v>
      </c>
      <c r="BG38" s="210">
        <f t="shared" si="19"/>
        <v>361</v>
      </c>
      <c r="BH38" s="213">
        <f t="shared" ref="BH38:BN38" si="71">BG38+1</f>
        <v>362</v>
      </c>
      <c r="BI38" s="213">
        <f t="shared" si="71"/>
        <v>363</v>
      </c>
      <c r="BJ38" s="213">
        <f t="shared" si="71"/>
        <v>364</v>
      </c>
      <c r="BK38" s="213">
        <f t="shared" si="71"/>
        <v>365</v>
      </c>
      <c r="BL38" s="213">
        <f t="shared" si="71"/>
        <v>366</v>
      </c>
      <c r="BM38" s="213">
        <f t="shared" si="71"/>
        <v>367</v>
      </c>
      <c r="BN38" s="213">
        <f t="shared" si="71"/>
        <v>368</v>
      </c>
      <c r="BO38" s="210">
        <f t="shared" si="21"/>
        <v>361</v>
      </c>
      <c r="BP38" s="213">
        <f t="shared" ref="BP38:BV38" si="72">BO38+1</f>
        <v>362</v>
      </c>
      <c r="BQ38" s="213">
        <f t="shared" si="72"/>
        <v>363</v>
      </c>
      <c r="BR38" s="213">
        <f t="shared" si="72"/>
        <v>364</v>
      </c>
      <c r="BS38" s="213">
        <f t="shared" si="72"/>
        <v>365</v>
      </c>
      <c r="BT38" s="213">
        <f t="shared" si="72"/>
        <v>366</v>
      </c>
      <c r="BU38" s="213">
        <f t="shared" si="72"/>
        <v>367</v>
      </c>
      <c r="BV38" s="214">
        <f t="shared" si="72"/>
        <v>368</v>
      </c>
    </row>
    <row r="39" spans="1:74" ht="20.100000000000001" hidden="1" customHeight="1" x14ac:dyDescent="0.25">
      <c r="A39" s="206">
        <v>28</v>
      </c>
      <c r="B39" s="206">
        <v>370</v>
      </c>
      <c r="C39" s="6" t="e">
        <f>VLOOKUP($B39,мандатка!$B:$J,3,FALSE)</f>
        <v>#N/A</v>
      </c>
      <c r="D39" s="5" t="e">
        <f>VLOOKUP(B39,мандатка!$B:$J,8,FALSE)</f>
        <v>#N/A</v>
      </c>
      <c r="E39" s="452" t="str">
        <f>IF(ISNA(VLOOKUP(AC39,Особиста!$B:$AZ,MATCH("Результат",Особиста!$10:$10,0)-1,FALSE)),"",VLOOKUP(AC39,Особиста!$B:$AZ,MATCH("Результат",Особиста!$10:$10,0)-1,FALSE))</f>
        <v/>
      </c>
      <c r="F39" s="452" t="str">
        <f>IF(ISNA(VLOOKUP(AD39,Особиста!$B:$AZ,MATCH("Результат",Особиста!$10:$10,0)-1,FALSE)),"",VLOOKUP(AD39,Особиста!$B:$AZ,MATCH("Результат",Особиста!$10:$10,0)-1,FALSE))</f>
        <v/>
      </c>
      <c r="G39" s="452" t="str">
        <f>IF(ISNA(VLOOKUP(AE39,Особиста!$B:$AZ,MATCH("Результат",Особиста!$10:$10,0)-1,FALSE)),"",VLOOKUP(AE39,Особиста!$B:$AZ,MATCH("Результат",Особиста!$10:$10,0)-1,FALSE))</f>
        <v/>
      </c>
      <c r="H39" s="452" t="str">
        <f>IF(ISNA(VLOOKUP(AF39,Особиста!$B:$AZ,MATCH("Результат",Особиста!$10:$10,0)-1,FALSE)),"",VLOOKUP(AF39,Особиста!$B:$AZ,MATCH("Результат",Особиста!$10:$10,0)-1,FALSE))</f>
        <v/>
      </c>
      <c r="I39" s="452" t="str">
        <f>IF(ISNA(VLOOKUP(AG39,Особиста!$B:$AZ,MATCH("Результат",Особиста!$10:$10,0)-1,FALSE)),"",VLOOKUP(AG39,Особиста!$B:$AZ,MATCH("Результат",Особиста!$10:$10,0)-1,FALSE))</f>
        <v/>
      </c>
      <c r="J39" s="452" t="str">
        <f>IF(ISNA(VLOOKUP(AH39,Особиста!$B:$AZ,MATCH("Результат",Особиста!$10:$10,0)-1,FALSE)),"",VLOOKUP(AH39,Особиста!$B:$AZ,MATCH("Результат",Особиста!$10:$10,0)-1,FALSE))</f>
        <v/>
      </c>
      <c r="K39" s="452" t="str">
        <f>IF(ISNA(VLOOKUP(AI39,Особиста!$B:$AZ,MATCH("Результат",Особиста!$10:$10,0)-1,FALSE)),"",VLOOKUP(AI39,Особиста!$B:$AZ,MATCH("Результат",Особиста!$10:$10,0)-1,FALSE))</f>
        <v/>
      </c>
      <c r="L39" s="453" t="str">
        <f>IF(ISNA(VLOOKUP(AJ39,Особиста!$B:$AZ,MATCH("Результат",Особиста!$10:$10,0)-1,FALSE)),"",VLOOKUP(AJ39,Особиста!$B:$AZ,MATCH("Результат",Особиста!$10:$10,0)-1,FALSE))</f>
        <v/>
      </c>
      <c r="M39" s="454" t="str">
        <f>IF(ISNA(VLOOKUP(AK39,Особиста!$B:$AZ,MATCH("Результат",Особиста!$10:$10,0)-1,FALSE)),"",VLOOKUP(AK39,Особиста!$B:$AZ,MATCH("Результат",Особиста!$10:$10,0)-1,FALSE))</f>
        <v/>
      </c>
      <c r="N39" s="452" t="str">
        <f>IF(ISNA(VLOOKUP(AL39,Особиста!$B:$AZ,MATCH("Результат",Особиста!$10:$10,0)-1,FALSE)),"",VLOOKUP(AL39,Особиста!$B:$AZ,MATCH("Результат",Особиста!$10:$10,0)-1,FALSE))</f>
        <v/>
      </c>
      <c r="O39" s="452" t="str">
        <f>IF(ISNA(VLOOKUP(AM39,Особиста!$B:$AZ,MATCH("Результат",Особиста!$10:$10,0)-1,FALSE)),"",VLOOKUP(AM39,Особиста!$B:$AZ,MATCH("Результат",Особиста!$10:$10,0)-1,FALSE))</f>
        <v/>
      </c>
      <c r="P39" s="452" t="str">
        <f>IF(ISNA(VLOOKUP(AN39,Особиста!$B:$AZ,MATCH("Результат",Особиста!$10:$10,0)-1,FALSE)),"",VLOOKUP(AN39,Особиста!$B:$AZ,MATCH("Результат",Особиста!$10:$10,0)-1,FALSE))</f>
        <v/>
      </c>
      <c r="Q39" s="452" t="str">
        <f>IF(ISNA(VLOOKUP(AO39,Особиста!$B:$AZ,MATCH("Результат",Особиста!$10:$10,0)-1,FALSE)),"",VLOOKUP(AO39,Особиста!$B:$AZ,MATCH("Результат",Особиста!$10:$10,0)-1,FALSE))</f>
        <v/>
      </c>
      <c r="R39" s="452" t="str">
        <f>IF(ISNA(VLOOKUP(AP39,Особиста!$B:$AZ,MATCH("Результат",Особиста!$10:$10,0)-1,FALSE)),"",VLOOKUP(AP39,Особиста!$B:$AZ,MATCH("Результат",Особиста!$10:$10,0)-1,FALSE))</f>
        <v/>
      </c>
      <c r="S39" s="452" t="str">
        <f>IF(ISNA(VLOOKUP(AQ39,Особиста!$B:$AZ,MATCH("Результат",Особиста!$10:$10,0)-1,FALSE)),"",VLOOKUP(AQ39,Особиста!$B:$AZ,MATCH("Результат",Особиста!$10:$10,0)-1,FALSE))</f>
        <v/>
      </c>
      <c r="T39" s="452" t="str">
        <f>IF(ISNA(VLOOKUP(AR39,Особиста!$B:$AZ,MATCH("Результат",Особиста!$10:$10,0)-1,FALSE)),"",VLOOKUP(AR39,Особиста!$B:$AZ,MATCH("Результат",Особиста!$10:$10,0)-1,FALSE))</f>
        <v/>
      </c>
      <c r="U39" s="455" t="e">
        <f t="shared" si="12"/>
        <v>#NUM!</v>
      </c>
      <c r="V39" s="455" t="e">
        <f t="shared" si="13"/>
        <v>#NUM!</v>
      </c>
      <c r="W39" s="455" t="e">
        <f t="shared" si="0"/>
        <v>#NUM!</v>
      </c>
      <c r="X39" s="207">
        <v>28</v>
      </c>
      <c r="Y39" s="208" t="e">
        <f t="shared" si="14"/>
        <v>#NUM!</v>
      </c>
      <c r="Z39" s="208" t="e">
        <f t="shared" si="15"/>
        <v>#NUM!</v>
      </c>
      <c r="AA39" s="208" t="e">
        <f t="shared" si="1"/>
        <v>#NUM!</v>
      </c>
      <c r="AB39" s="209"/>
      <c r="AC39" s="210" t="e">
        <f>IF(VLOOKUP(BG39,мандатка!$B:$Z,2,FALSE)="чол",BG39,"")</f>
        <v>#N/A</v>
      </c>
      <c r="AD39" s="210" t="e">
        <f>IF(VLOOKUP(BH39,мандатка!$B:$Z,2,FALSE)="чол",BH39,"")</f>
        <v>#N/A</v>
      </c>
      <c r="AE39" s="210" t="e">
        <f>IF(VLOOKUP(BI39,мандатка!$B:$Z,2,FALSE)="чол",BI39,"")</f>
        <v>#N/A</v>
      </c>
      <c r="AF39" s="210" t="e">
        <f>IF(VLOOKUP(BJ39,мандатка!$B:$Z,2,FALSE)="чол",BJ39,"")</f>
        <v>#N/A</v>
      </c>
      <c r="AG39" s="210" t="e">
        <f>IF(VLOOKUP(BK39,мандатка!$B:$Z,2,FALSE)="чол",BK39,"")</f>
        <v>#N/A</v>
      </c>
      <c r="AH39" s="210" t="e">
        <f>IF(VLOOKUP(BL39,мандатка!$B:$Z,2,FALSE)="чол",BL39,"")</f>
        <v>#N/A</v>
      </c>
      <c r="AI39" s="210" t="e">
        <f>IF(VLOOKUP(BM39,мандатка!$B:$Z,2,FALSE)="чол",BM39,"")</f>
        <v>#N/A</v>
      </c>
      <c r="AJ39" s="210" t="e">
        <f>IF(VLOOKUP(BN39,мандатка!$B:$Z,2,FALSE)="чол",BN39,"")</f>
        <v>#N/A</v>
      </c>
      <c r="AK39" s="210" t="e">
        <f>IF(VLOOKUP(BO39,мандатка!$B:$Z,2,FALSE)="жін",BO39,"")</f>
        <v>#N/A</v>
      </c>
      <c r="AL39" s="210" t="e">
        <f>IF(VLOOKUP(BP39,мандатка!$B:$Z,2,FALSE)="жін",BP39,"")</f>
        <v>#N/A</v>
      </c>
      <c r="AM39" s="210" t="e">
        <f>IF(VLOOKUP(BQ39,мандатка!$B:$Z,2,FALSE)="жін",BQ39,"")</f>
        <v>#N/A</v>
      </c>
      <c r="AN39" s="210" t="e">
        <f>IF(VLOOKUP(BR39,мандатка!$B:$Z,2,FALSE)="жін",BR39,"")</f>
        <v>#N/A</v>
      </c>
      <c r="AO39" s="210" t="e">
        <f>IF(VLOOKUP(BS39,мандатка!$B:$Z,2,FALSE)="жін",BS39,"")</f>
        <v>#N/A</v>
      </c>
      <c r="AP39" s="210" t="e">
        <f>IF(VLOOKUP(BT39,мандатка!$B:$Z,2,FALSE)="жін",BT39,"")</f>
        <v>#N/A</v>
      </c>
      <c r="AQ39" s="210" t="e">
        <f>IF(VLOOKUP(BU39,мандатка!$B:$Z,2,FALSE)="жін",BU39,"")</f>
        <v>#N/A</v>
      </c>
      <c r="AR39" s="211" t="e">
        <f>IF(VLOOKUP(BV39,мандатка!$B:$Z,2,FALSE)="жін",BV39,"")</f>
        <v>#N/A</v>
      </c>
      <c r="AS39" s="212"/>
      <c r="AT39" s="456" t="e">
        <f t="shared" si="2"/>
        <v>#NUM!</v>
      </c>
      <c r="AU39" s="457" t="e">
        <f t="shared" si="3"/>
        <v>#NUM!</v>
      </c>
      <c r="AV39" s="457" t="e">
        <f t="shared" si="4"/>
        <v>#NUM!</v>
      </c>
      <c r="AW39" s="457" t="e">
        <f t="shared" si="5"/>
        <v>#NUM!</v>
      </c>
      <c r="AX39" s="457" t="e">
        <f t="shared" si="6"/>
        <v>#NUM!</v>
      </c>
      <c r="AY39" s="458" t="e">
        <f t="shared" si="7"/>
        <v>#NUM!</v>
      </c>
      <c r="AZ39" s="457" t="e">
        <f t="shared" si="8"/>
        <v>#NUM!</v>
      </c>
      <c r="BA39" s="458" t="e">
        <f t="shared" si="9"/>
        <v>#NUM!</v>
      </c>
      <c r="BB39" s="459" t="e">
        <f t="shared" si="16"/>
        <v>#NUM!</v>
      </c>
      <c r="BC39" s="459" t="e">
        <f t="shared" si="16"/>
        <v>#NUM!</v>
      </c>
      <c r="BD39" s="459" t="e">
        <f t="shared" si="17"/>
        <v>#NUM!</v>
      </c>
      <c r="BE39" s="459" t="e">
        <f t="shared" si="18"/>
        <v>#NUM!</v>
      </c>
      <c r="BG39" s="210">
        <f t="shared" si="19"/>
        <v>371</v>
      </c>
      <c r="BH39" s="213">
        <f t="shared" ref="BH39:BN39" si="73">BG39+1</f>
        <v>372</v>
      </c>
      <c r="BI39" s="213">
        <f t="shared" si="73"/>
        <v>373</v>
      </c>
      <c r="BJ39" s="213">
        <f t="shared" si="73"/>
        <v>374</v>
      </c>
      <c r="BK39" s="213">
        <f t="shared" si="73"/>
        <v>375</v>
      </c>
      <c r="BL39" s="213">
        <f t="shared" si="73"/>
        <v>376</v>
      </c>
      <c r="BM39" s="213">
        <f t="shared" si="73"/>
        <v>377</v>
      </c>
      <c r="BN39" s="213">
        <f t="shared" si="73"/>
        <v>378</v>
      </c>
      <c r="BO39" s="210">
        <f t="shared" si="21"/>
        <v>371</v>
      </c>
      <c r="BP39" s="213">
        <f t="shared" ref="BP39:BV39" si="74">BO39+1</f>
        <v>372</v>
      </c>
      <c r="BQ39" s="213">
        <f t="shared" si="74"/>
        <v>373</v>
      </c>
      <c r="BR39" s="213">
        <f t="shared" si="74"/>
        <v>374</v>
      </c>
      <c r="BS39" s="213">
        <f t="shared" si="74"/>
        <v>375</v>
      </c>
      <c r="BT39" s="213">
        <f t="shared" si="74"/>
        <v>376</v>
      </c>
      <c r="BU39" s="213">
        <f t="shared" si="74"/>
        <v>377</v>
      </c>
      <c r="BV39" s="214">
        <f t="shared" si="74"/>
        <v>378</v>
      </c>
    </row>
    <row r="40" spans="1:74" ht="20.100000000000001" hidden="1" customHeight="1" x14ac:dyDescent="0.25">
      <c r="A40" s="206">
        <v>29</v>
      </c>
      <c r="B40" s="206">
        <v>380</v>
      </c>
      <c r="C40" s="6" t="e">
        <f>VLOOKUP($B40,мандатка!$B:$J,3,FALSE)</f>
        <v>#N/A</v>
      </c>
      <c r="D40" s="5" t="e">
        <f>VLOOKUP(B40,мандатка!$B:$J,8,FALSE)</f>
        <v>#N/A</v>
      </c>
      <c r="E40" s="452" t="str">
        <f>IF(ISNA(VLOOKUP(AC40,Особиста!$B:$AZ,MATCH("Результат",Особиста!$10:$10,0)-1,FALSE)),"",VLOOKUP(AC40,Особиста!$B:$AZ,MATCH("Результат",Особиста!$10:$10,0)-1,FALSE))</f>
        <v/>
      </c>
      <c r="F40" s="452" t="str">
        <f>IF(ISNA(VLOOKUP(AD40,Особиста!$B:$AZ,MATCH("Результат",Особиста!$10:$10,0)-1,FALSE)),"",VLOOKUP(AD40,Особиста!$B:$AZ,MATCH("Результат",Особиста!$10:$10,0)-1,FALSE))</f>
        <v/>
      </c>
      <c r="G40" s="452" t="str">
        <f>IF(ISNA(VLOOKUP(AE40,Особиста!$B:$AZ,MATCH("Результат",Особиста!$10:$10,0)-1,FALSE)),"",VLOOKUP(AE40,Особиста!$B:$AZ,MATCH("Результат",Особиста!$10:$10,0)-1,FALSE))</f>
        <v/>
      </c>
      <c r="H40" s="452" t="str">
        <f>IF(ISNA(VLOOKUP(AF40,Особиста!$B:$AZ,MATCH("Результат",Особиста!$10:$10,0)-1,FALSE)),"",VLOOKUP(AF40,Особиста!$B:$AZ,MATCH("Результат",Особиста!$10:$10,0)-1,FALSE))</f>
        <v/>
      </c>
      <c r="I40" s="452" t="str">
        <f>IF(ISNA(VLOOKUP(AG40,Особиста!$B:$AZ,MATCH("Результат",Особиста!$10:$10,0)-1,FALSE)),"",VLOOKUP(AG40,Особиста!$B:$AZ,MATCH("Результат",Особиста!$10:$10,0)-1,FALSE))</f>
        <v/>
      </c>
      <c r="J40" s="452" t="str">
        <f>IF(ISNA(VLOOKUP(AH40,Особиста!$B:$AZ,MATCH("Результат",Особиста!$10:$10,0)-1,FALSE)),"",VLOOKUP(AH40,Особиста!$B:$AZ,MATCH("Результат",Особиста!$10:$10,0)-1,FALSE))</f>
        <v/>
      </c>
      <c r="K40" s="452" t="str">
        <f>IF(ISNA(VLOOKUP(AI40,Особиста!$B:$AZ,MATCH("Результат",Особиста!$10:$10,0)-1,FALSE)),"",VLOOKUP(AI40,Особиста!$B:$AZ,MATCH("Результат",Особиста!$10:$10,0)-1,FALSE))</f>
        <v/>
      </c>
      <c r="L40" s="453" t="str">
        <f>IF(ISNA(VLOOKUP(AJ40,Особиста!$B:$AZ,MATCH("Результат",Особиста!$10:$10,0)-1,FALSE)),"",VLOOKUP(AJ40,Особиста!$B:$AZ,MATCH("Результат",Особиста!$10:$10,0)-1,FALSE))</f>
        <v/>
      </c>
      <c r="M40" s="454" t="str">
        <f>IF(ISNA(VLOOKUP(AK40,Особиста!$B:$AZ,MATCH("Результат",Особиста!$10:$10,0)-1,FALSE)),"",VLOOKUP(AK40,Особиста!$B:$AZ,MATCH("Результат",Особиста!$10:$10,0)-1,FALSE))</f>
        <v/>
      </c>
      <c r="N40" s="452" t="str">
        <f>IF(ISNA(VLOOKUP(AL40,Особиста!$B:$AZ,MATCH("Результат",Особиста!$10:$10,0)-1,FALSE)),"",VLOOKUP(AL40,Особиста!$B:$AZ,MATCH("Результат",Особиста!$10:$10,0)-1,FALSE))</f>
        <v/>
      </c>
      <c r="O40" s="452" t="str">
        <f>IF(ISNA(VLOOKUP(AM40,Особиста!$B:$AZ,MATCH("Результат",Особиста!$10:$10,0)-1,FALSE)),"",VLOOKUP(AM40,Особиста!$B:$AZ,MATCH("Результат",Особиста!$10:$10,0)-1,FALSE))</f>
        <v/>
      </c>
      <c r="P40" s="452" t="str">
        <f>IF(ISNA(VLOOKUP(AN40,Особиста!$B:$AZ,MATCH("Результат",Особиста!$10:$10,0)-1,FALSE)),"",VLOOKUP(AN40,Особиста!$B:$AZ,MATCH("Результат",Особиста!$10:$10,0)-1,FALSE))</f>
        <v/>
      </c>
      <c r="Q40" s="452" t="str">
        <f>IF(ISNA(VLOOKUP(AO40,Особиста!$B:$AZ,MATCH("Результат",Особиста!$10:$10,0)-1,FALSE)),"",VLOOKUP(AO40,Особиста!$B:$AZ,MATCH("Результат",Особиста!$10:$10,0)-1,FALSE))</f>
        <v/>
      </c>
      <c r="R40" s="452" t="str">
        <f>IF(ISNA(VLOOKUP(AP40,Особиста!$B:$AZ,MATCH("Результат",Особиста!$10:$10,0)-1,FALSE)),"",VLOOKUP(AP40,Особиста!$B:$AZ,MATCH("Результат",Особиста!$10:$10,0)-1,FALSE))</f>
        <v/>
      </c>
      <c r="S40" s="452" t="str">
        <f>IF(ISNA(VLOOKUP(AQ40,Особиста!$B:$AZ,MATCH("Результат",Особиста!$10:$10,0)-1,FALSE)),"",VLOOKUP(AQ40,Особиста!$B:$AZ,MATCH("Результат",Особиста!$10:$10,0)-1,FALSE))</f>
        <v/>
      </c>
      <c r="T40" s="452" t="str">
        <f>IF(ISNA(VLOOKUP(AR40,Особиста!$B:$AZ,MATCH("Результат",Особиста!$10:$10,0)-1,FALSE)),"",VLOOKUP(AR40,Особиста!$B:$AZ,MATCH("Результат",Особиста!$10:$10,0)-1,FALSE))</f>
        <v/>
      </c>
      <c r="U40" s="455" t="e">
        <f t="shared" si="12"/>
        <v>#NUM!</v>
      </c>
      <c r="V40" s="455" t="e">
        <f t="shared" si="13"/>
        <v>#NUM!</v>
      </c>
      <c r="W40" s="455" t="e">
        <f t="shared" si="0"/>
        <v>#NUM!</v>
      </c>
      <c r="X40" s="207">
        <v>29</v>
      </c>
      <c r="Y40" s="208" t="e">
        <f t="shared" si="14"/>
        <v>#NUM!</v>
      </c>
      <c r="Z40" s="208" t="e">
        <f t="shared" si="15"/>
        <v>#NUM!</v>
      </c>
      <c r="AA40" s="208" t="e">
        <f t="shared" si="1"/>
        <v>#NUM!</v>
      </c>
      <c r="AB40" s="209"/>
      <c r="AC40" s="210" t="e">
        <f>IF(VLOOKUP(BG40,мандатка!$B:$Z,2,FALSE)="чол",BG40,"")</f>
        <v>#N/A</v>
      </c>
      <c r="AD40" s="210" t="e">
        <f>IF(VLOOKUP(BH40,мандатка!$B:$Z,2,FALSE)="чол",BH40,"")</f>
        <v>#N/A</v>
      </c>
      <c r="AE40" s="210" t="e">
        <f>IF(VLOOKUP(BI40,мандатка!$B:$Z,2,FALSE)="чол",BI40,"")</f>
        <v>#N/A</v>
      </c>
      <c r="AF40" s="210" t="e">
        <f>IF(VLOOKUP(BJ40,мандатка!$B:$Z,2,FALSE)="чол",BJ40,"")</f>
        <v>#N/A</v>
      </c>
      <c r="AG40" s="210" t="e">
        <f>IF(VLOOKUP(BK40,мандатка!$B:$Z,2,FALSE)="чол",BK40,"")</f>
        <v>#N/A</v>
      </c>
      <c r="AH40" s="210" t="e">
        <f>IF(VLOOKUP(BL40,мандатка!$B:$Z,2,FALSE)="чол",BL40,"")</f>
        <v>#N/A</v>
      </c>
      <c r="AI40" s="210" t="e">
        <f>IF(VLOOKUP(BM40,мандатка!$B:$Z,2,FALSE)="чол",BM40,"")</f>
        <v>#N/A</v>
      </c>
      <c r="AJ40" s="210" t="e">
        <f>IF(VLOOKUP(BN40,мандатка!$B:$Z,2,FALSE)="чол",BN40,"")</f>
        <v>#N/A</v>
      </c>
      <c r="AK40" s="210" t="e">
        <f>IF(VLOOKUP(BO40,мандатка!$B:$Z,2,FALSE)="жін",BO40,"")</f>
        <v>#N/A</v>
      </c>
      <c r="AL40" s="210" t="e">
        <f>IF(VLOOKUP(BP40,мандатка!$B:$Z,2,FALSE)="жін",BP40,"")</f>
        <v>#N/A</v>
      </c>
      <c r="AM40" s="210" t="e">
        <f>IF(VLOOKUP(BQ40,мандатка!$B:$Z,2,FALSE)="жін",BQ40,"")</f>
        <v>#N/A</v>
      </c>
      <c r="AN40" s="210" t="e">
        <f>IF(VLOOKUP(BR40,мандатка!$B:$Z,2,FALSE)="жін",BR40,"")</f>
        <v>#N/A</v>
      </c>
      <c r="AO40" s="210" t="e">
        <f>IF(VLOOKUP(BS40,мандатка!$B:$Z,2,FALSE)="жін",BS40,"")</f>
        <v>#N/A</v>
      </c>
      <c r="AP40" s="210" t="e">
        <f>IF(VLOOKUP(BT40,мандатка!$B:$Z,2,FALSE)="жін",BT40,"")</f>
        <v>#N/A</v>
      </c>
      <c r="AQ40" s="210" t="e">
        <f>IF(VLOOKUP(BU40,мандатка!$B:$Z,2,FALSE)="жін",BU40,"")</f>
        <v>#N/A</v>
      </c>
      <c r="AR40" s="211" t="e">
        <f>IF(VLOOKUP(BV40,мандатка!$B:$Z,2,FALSE)="жін",BV40,"")</f>
        <v>#N/A</v>
      </c>
      <c r="AS40" s="212"/>
      <c r="AT40" s="456" t="e">
        <f t="shared" si="2"/>
        <v>#NUM!</v>
      </c>
      <c r="AU40" s="457" t="e">
        <f t="shared" si="3"/>
        <v>#NUM!</v>
      </c>
      <c r="AV40" s="457" t="e">
        <f t="shared" si="4"/>
        <v>#NUM!</v>
      </c>
      <c r="AW40" s="457" t="e">
        <f t="shared" si="5"/>
        <v>#NUM!</v>
      </c>
      <c r="AX40" s="457" t="e">
        <f t="shared" si="6"/>
        <v>#NUM!</v>
      </c>
      <c r="AY40" s="458" t="e">
        <f t="shared" si="7"/>
        <v>#NUM!</v>
      </c>
      <c r="AZ40" s="457" t="e">
        <f t="shared" si="8"/>
        <v>#NUM!</v>
      </c>
      <c r="BA40" s="458" t="e">
        <f t="shared" si="9"/>
        <v>#NUM!</v>
      </c>
      <c r="BB40" s="459" t="e">
        <f t="shared" si="16"/>
        <v>#NUM!</v>
      </c>
      <c r="BC40" s="459" t="e">
        <f t="shared" si="16"/>
        <v>#NUM!</v>
      </c>
      <c r="BD40" s="459" t="e">
        <f t="shared" si="17"/>
        <v>#NUM!</v>
      </c>
      <c r="BE40" s="459" t="e">
        <f t="shared" si="18"/>
        <v>#NUM!</v>
      </c>
      <c r="BG40" s="210">
        <f t="shared" si="19"/>
        <v>381</v>
      </c>
      <c r="BH40" s="213">
        <f t="shared" ref="BH40:BN40" si="75">BG40+1</f>
        <v>382</v>
      </c>
      <c r="BI40" s="213">
        <f t="shared" si="75"/>
        <v>383</v>
      </c>
      <c r="BJ40" s="213">
        <f t="shared" si="75"/>
        <v>384</v>
      </c>
      <c r="BK40" s="213">
        <f t="shared" si="75"/>
        <v>385</v>
      </c>
      <c r="BL40" s="213">
        <f t="shared" si="75"/>
        <v>386</v>
      </c>
      <c r="BM40" s="213">
        <f t="shared" si="75"/>
        <v>387</v>
      </c>
      <c r="BN40" s="213">
        <f t="shared" si="75"/>
        <v>388</v>
      </c>
      <c r="BO40" s="210">
        <f t="shared" si="21"/>
        <v>381</v>
      </c>
      <c r="BP40" s="213">
        <f t="shared" ref="BP40:BV40" si="76">BO40+1</f>
        <v>382</v>
      </c>
      <c r="BQ40" s="213">
        <f t="shared" si="76"/>
        <v>383</v>
      </c>
      <c r="BR40" s="213">
        <f t="shared" si="76"/>
        <v>384</v>
      </c>
      <c r="BS40" s="213">
        <f t="shared" si="76"/>
        <v>385</v>
      </c>
      <c r="BT40" s="213">
        <f t="shared" si="76"/>
        <v>386</v>
      </c>
      <c r="BU40" s="213">
        <f t="shared" si="76"/>
        <v>387</v>
      </c>
      <c r="BV40" s="214">
        <f t="shared" si="76"/>
        <v>388</v>
      </c>
    </row>
    <row r="41" spans="1:74" ht="20.100000000000001" hidden="1" customHeight="1" x14ac:dyDescent="0.25">
      <c r="A41" s="206">
        <v>30</v>
      </c>
      <c r="B41" s="206">
        <v>390</v>
      </c>
      <c r="C41" s="6" t="e">
        <f>VLOOKUP($B41,мандатка!$B:$J,3,FALSE)</f>
        <v>#N/A</v>
      </c>
      <c r="D41" s="5" t="e">
        <f>VLOOKUP(B41,мандатка!$B:$J,8,FALSE)</f>
        <v>#N/A</v>
      </c>
      <c r="E41" s="452" t="str">
        <f>IF(ISNA(VLOOKUP(AC41,Особиста!$B:$AZ,MATCH("Результат",Особиста!$10:$10,0)-1,FALSE)),"",VLOOKUP(AC41,Особиста!$B:$AZ,MATCH("Результат",Особиста!$10:$10,0)-1,FALSE))</f>
        <v/>
      </c>
      <c r="F41" s="452" t="str">
        <f>IF(ISNA(VLOOKUP(AD41,Особиста!$B:$AZ,MATCH("Результат",Особиста!$10:$10,0)-1,FALSE)),"",VLOOKUP(AD41,Особиста!$B:$AZ,MATCH("Результат",Особиста!$10:$10,0)-1,FALSE))</f>
        <v/>
      </c>
      <c r="G41" s="452" t="str">
        <f>IF(ISNA(VLOOKUP(AE41,Особиста!$B:$AZ,MATCH("Результат",Особиста!$10:$10,0)-1,FALSE)),"",VLOOKUP(AE41,Особиста!$B:$AZ,MATCH("Результат",Особиста!$10:$10,0)-1,FALSE))</f>
        <v/>
      </c>
      <c r="H41" s="452" t="str">
        <f>IF(ISNA(VLOOKUP(AF41,Особиста!$B:$AZ,MATCH("Результат",Особиста!$10:$10,0)-1,FALSE)),"",VLOOKUP(AF41,Особиста!$B:$AZ,MATCH("Результат",Особиста!$10:$10,0)-1,FALSE))</f>
        <v/>
      </c>
      <c r="I41" s="452" t="str">
        <f>IF(ISNA(VLOOKUP(AG41,Особиста!$B:$AZ,MATCH("Результат",Особиста!$10:$10,0)-1,FALSE)),"",VLOOKUP(AG41,Особиста!$B:$AZ,MATCH("Результат",Особиста!$10:$10,0)-1,FALSE))</f>
        <v/>
      </c>
      <c r="J41" s="452" t="str">
        <f>IF(ISNA(VLOOKUP(AH41,Особиста!$B:$AZ,MATCH("Результат",Особиста!$10:$10,0)-1,FALSE)),"",VLOOKUP(AH41,Особиста!$B:$AZ,MATCH("Результат",Особиста!$10:$10,0)-1,FALSE))</f>
        <v/>
      </c>
      <c r="K41" s="452" t="str">
        <f>IF(ISNA(VLOOKUP(AI41,Особиста!$B:$AZ,MATCH("Результат",Особиста!$10:$10,0)-1,FALSE)),"",VLOOKUP(AI41,Особиста!$B:$AZ,MATCH("Результат",Особиста!$10:$10,0)-1,FALSE))</f>
        <v/>
      </c>
      <c r="L41" s="453" t="str">
        <f>IF(ISNA(VLOOKUP(AJ41,Особиста!$B:$AZ,MATCH("Результат",Особиста!$10:$10,0)-1,FALSE)),"",VLOOKUP(AJ41,Особиста!$B:$AZ,MATCH("Результат",Особиста!$10:$10,0)-1,FALSE))</f>
        <v/>
      </c>
      <c r="M41" s="454" t="str">
        <f>IF(ISNA(VLOOKUP(AK41,Особиста!$B:$AZ,MATCH("Результат",Особиста!$10:$10,0)-1,FALSE)),"",VLOOKUP(AK41,Особиста!$B:$AZ,MATCH("Результат",Особиста!$10:$10,0)-1,FALSE))</f>
        <v/>
      </c>
      <c r="N41" s="452" t="str">
        <f>IF(ISNA(VLOOKUP(AL41,Особиста!$B:$AZ,MATCH("Результат",Особиста!$10:$10,0)-1,FALSE)),"",VLOOKUP(AL41,Особиста!$B:$AZ,MATCH("Результат",Особиста!$10:$10,0)-1,FALSE))</f>
        <v/>
      </c>
      <c r="O41" s="452" t="str">
        <f>IF(ISNA(VLOOKUP(AM41,Особиста!$B:$AZ,MATCH("Результат",Особиста!$10:$10,0)-1,FALSE)),"",VLOOKUP(AM41,Особиста!$B:$AZ,MATCH("Результат",Особиста!$10:$10,0)-1,FALSE))</f>
        <v/>
      </c>
      <c r="P41" s="452" t="str">
        <f>IF(ISNA(VLOOKUP(AN41,Особиста!$B:$AZ,MATCH("Результат",Особиста!$10:$10,0)-1,FALSE)),"",VLOOKUP(AN41,Особиста!$B:$AZ,MATCH("Результат",Особиста!$10:$10,0)-1,FALSE))</f>
        <v/>
      </c>
      <c r="Q41" s="452" t="str">
        <f>IF(ISNA(VLOOKUP(AO41,Особиста!$B:$AZ,MATCH("Результат",Особиста!$10:$10,0)-1,FALSE)),"",VLOOKUP(AO41,Особиста!$B:$AZ,MATCH("Результат",Особиста!$10:$10,0)-1,FALSE))</f>
        <v/>
      </c>
      <c r="R41" s="452" t="str">
        <f>IF(ISNA(VLOOKUP(AP41,Особиста!$B:$AZ,MATCH("Результат",Особиста!$10:$10,0)-1,FALSE)),"",VLOOKUP(AP41,Особиста!$B:$AZ,MATCH("Результат",Особиста!$10:$10,0)-1,FALSE))</f>
        <v/>
      </c>
      <c r="S41" s="452" t="str">
        <f>IF(ISNA(VLOOKUP(AQ41,Особиста!$B:$AZ,MATCH("Результат",Особиста!$10:$10,0)-1,FALSE)),"",VLOOKUP(AQ41,Особиста!$B:$AZ,MATCH("Результат",Особиста!$10:$10,0)-1,FALSE))</f>
        <v/>
      </c>
      <c r="T41" s="452" t="str">
        <f>IF(ISNA(VLOOKUP(AR41,Особиста!$B:$AZ,MATCH("Результат",Особиста!$10:$10,0)-1,FALSE)),"",VLOOKUP(AR41,Особиста!$B:$AZ,MATCH("Результат",Особиста!$10:$10,0)-1,FALSE))</f>
        <v/>
      </c>
      <c r="U41" s="455" t="e">
        <f t="shared" si="12"/>
        <v>#NUM!</v>
      </c>
      <c r="V41" s="455" t="e">
        <f t="shared" si="13"/>
        <v>#NUM!</v>
      </c>
      <c r="W41" s="455" t="e">
        <f t="shared" si="0"/>
        <v>#NUM!</v>
      </c>
      <c r="X41" s="207">
        <v>30</v>
      </c>
      <c r="Y41" s="208" t="e">
        <f t="shared" si="14"/>
        <v>#NUM!</v>
      </c>
      <c r="Z41" s="208" t="e">
        <f t="shared" si="15"/>
        <v>#NUM!</v>
      </c>
      <c r="AA41" s="208" t="e">
        <f t="shared" si="1"/>
        <v>#NUM!</v>
      </c>
      <c r="AB41" s="209"/>
      <c r="AC41" s="210" t="e">
        <f>IF(VLOOKUP(BG41,мандатка!$B:$Z,2,FALSE)="чол",BG41,"")</f>
        <v>#N/A</v>
      </c>
      <c r="AD41" s="210" t="e">
        <f>IF(VLOOKUP(BH41,мандатка!$B:$Z,2,FALSE)="чол",BH41,"")</f>
        <v>#N/A</v>
      </c>
      <c r="AE41" s="210" t="e">
        <f>IF(VLOOKUP(BI41,мандатка!$B:$Z,2,FALSE)="чол",BI41,"")</f>
        <v>#N/A</v>
      </c>
      <c r="AF41" s="210" t="e">
        <f>IF(VLOOKUP(BJ41,мандатка!$B:$Z,2,FALSE)="чол",BJ41,"")</f>
        <v>#N/A</v>
      </c>
      <c r="AG41" s="210" t="e">
        <f>IF(VLOOKUP(BK41,мандатка!$B:$Z,2,FALSE)="чол",BK41,"")</f>
        <v>#N/A</v>
      </c>
      <c r="AH41" s="210" t="e">
        <f>IF(VLOOKUP(BL41,мандатка!$B:$Z,2,FALSE)="чол",BL41,"")</f>
        <v>#N/A</v>
      </c>
      <c r="AI41" s="210" t="e">
        <f>IF(VLOOKUP(BM41,мандатка!$B:$Z,2,FALSE)="чол",BM41,"")</f>
        <v>#N/A</v>
      </c>
      <c r="AJ41" s="210" t="e">
        <f>IF(VLOOKUP(BN41,мандатка!$B:$Z,2,FALSE)="чол",BN41,"")</f>
        <v>#N/A</v>
      </c>
      <c r="AK41" s="210" t="e">
        <f>IF(VLOOKUP(BO41,мандатка!$B:$Z,2,FALSE)="жін",BO41,"")</f>
        <v>#N/A</v>
      </c>
      <c r="AL41" s="210" t="e">
        <f>IF(VLOOKUP(BP41,мандатка!$B:$Z,2,FALSE)="жін",BP41,"")</f>
        <v>#N/A</v>
      </c>
      <c r="AM41" s="210" t="e">
        <f>IF(VLOOKUP(BQ41,мандатка!$B:$Z,2,FALSE)="жін",BQ41,"")</f>
        <v>#N/A</v>
      </c>
      <c r="AN41" s="210" t="e">
        <f>IF(VLOOKUP(BR41,мандатка!$B:$Z,2,FALSE)="жін",BR41,"")</f>
        <v>#N/A</v>
      </c>
      <c r="AO41" s="210" t="e">
        <f>IF(VLOOKUP(BS41,мандатка!$B:$Z,2,FALSE)="жін",BS41,"")</f>
        <v>#N/A</v>
      </c>
      <c r="AP41" s="210" t="e">
        <f>IF(VLOOKUP(BT41,мандатка!$B:$Z,2,FALSE)="жін",BT41,"")</f>
        <v>#N/A</v>
      </c>
      <c r="AQ41" s="210" t="e">
        <f>IF(VLOOKUP(BU41,мандатка!$B:$Z,2,FALSE)="жін",BU41,"")</f>
        <v>#N/A</v>
      </c>
      <c r="AR41" s="211" t="e">
        <f>IF(VLOOKUP(BV41,мандатка!$B:$Z,2,FALSE)="жін",BV41,"")</f>
        <v>#N/A</v>
      </c>
      <c r="AS41" s="212"/>
      <c r="AT41" s="456" t="e">
        <f t="shared" si="2"/>
        <v>#NUM!</v>
      </c>
      <c r="AU41" s="457" t="e">
        <f t="shared" si="3"/>
        <v>#NUM!</v>
      </c>
      <c r="AV41" s="457" t="e">
        <f t="shared" si="4"/>
        <v>#NUM!</v>
      </c>
      <c r="AW41" s="457" t="e">
        <f t="shared" si="5"/>
        <v>#NUM!</v>
      </c>
      <c r="AX41" s="457" t="e">
        <f t="shared" si="6"/>
        <v>#NUM!</v>
      </c>
      <c r="AY41" s="458" t="e">
        <f t="shared" si="7"/>
        <v>#NUM!</v>
      </c>
      <c r="AZ41" s="457" t="e">
        <f t="shared" si="8"/>
        <v>#NUM!</v>
      </c>
      <c r="BA41" s="458" t="e">
        <f t="shared" si="9"/>
        <v>#NUM!</v>
      </c>
      <c r="BB41" s="459" t="e">
        <f t="shared" si="16"/>
        <v>#NUM!</v>
      </c>
      <c r="BC41" s="459" t="e">
        <f t="shared" si="16"/>
        <v>#NUM!</v>
      </c>
      <c r="BD41" s="459" t="e">
        <f t="shared" si="17"/>
        <v>#NUM!</v>
      </c>
      <c r="BE41" s="459" t="e">
        <f t="shared" si="18"/>
        <v>#NUM!</v>
      </c>
      <c r="BG41" s="210">
        <f t="shared" si="19"/>
        <v>391</v>
      </c>
      <c r="BH41" s="213">
        <f t="shared" ref="BH41:BN41" si="77">BG41+1</f>
        <v>392</v>
      </c>
      <c r="BI41" s="213">
        <f t="shared" si="77"/>
        <v>393</v>
      </c>
      <c r="BJ41" s="213">
        <f t="shared" si="77"/>
        <v>394</v>
      </c>
      <c r="BK41" s="213">
        <f t="shared" si="77"/>
        <v>395</v>
      </c>
      <c r="BL41" s="213">
        <f t="shared" si="77"/>
        <v>396</v>
      </c>
      <c r="BM41" s="213">
        <f t="shared" si="77"/>
        <v>397</v>
      </c>
      <c r="BN41" s="213">
        <f t="shared" si="77"/>
        <v>398</v>
      </c>
      <c r="BO41" s="210">
        <f t="shared" si="21"/>
        <v>391</v>
      </c>
      <c r="BP41" s="213">
        <f t="shared" ref="BP41:BV41" si="78">BO41+1</f>
        <v>392</v>
      </c>
      <c r="BQ41" s="213">
        <f t="shared" si="78"/>
        <v>393</v>
      </c>
      <c r="BR41" s="213">
        <f t="shared" si="78"/>
        <v>394</v>
      </c>
      <c r="BS41" s="213">
        <f t="shared" si="78"/>
        <v>395</v>
      </c>
      <c r="BT41" s="213">
        <f t="shared" si="78"/>
        <v>396</v>
      </c>
      <c r="BU41" s="213">
        <f t="shared" si="78"/>
        <v>397</v>
      </c>
      <c r="BV41" s="214">
        <f t="shared" si="78"/>
        <v>398</v>
      </c>
    </row>
    <row r="42" spans="1:74" ht="20.100000000000001" hidden="1" customHeight="1" x14ac:dyDescent="0.25">
      <c r="A42" s="206">
        <v>31</v>
      </c>
      <c r="B42" s="206">
        <v>400</v>
      </c>
      <c r="C42" s="6" t="e">
        <f>VLOOKUP($B42,мандатка!$B:$J,3,FALSE)</f>
        <v>#N/A</v>
      </c>
      <c r="D42" s="5" t="e">
        <f>VLOOKUP(B42,мандатка!$B:$J,8,FALSE)</f>
        <v>#N/A</v>
      </c>
      <c r="E42" s="452" t="str">
        <f>IF(ISNA(VLOOKUP(AC42,Особиста!$B:$AZ,MATCH("Результат",Особиста!$10:$10,0)-1,FALSE)),"",VLOOKUP(AC42,Особиста!$B:$AZ,MATCH("Результат",Особиста!$10:$10,0)-1,FALSE))</f>
        <v/>
      </c>
      <c r="F42" s="452" t="str">
        <f>IF(ISNA(VLOOKUP(AD42,Особиста!$B:$AZ,MATCH("Результат",Особиста!$10:$10,0)-1,FALSE)),"",VLOOKUP(AD42,Особиста!$B:$AZ,MATCH("Результат",Особиста!$10:$10,0)-1,FALSE))</f>
        <v/>
      </c>
      <c r="G42" s="452" t="str">
        <f>IF(ISNA(VLOOKUP(AE42,Особиста!$B:$AZ,MATCH("Результат",Особиста!$10:$10,0)-1,FALSE)),"",VLOOKUP(AE42,Особиста!$B:$AZ,MATCH("Результат",Особиста!$10:$10,0)-1,FALSE))</f>
        <v/>
      </c>
      <c r="H42" s="452" t="str">
        <f>IF(ISNA(VLOOKUP(AF42,Особиста!$B:$AZ,MATCH("Результат",Особиста!$10:$10,0)-1,FALSE)),"",VLOOKUP(AF42,Особиста!$B:$AZ,MATCH("Результат",Особиста!$10:$10,0)-1,FALSE))</f>
        <v/>
      </c>
      <c r="I42" s="452" t="str">
        <f>IF(ISNA(VLOOKUP(AG42,Особиста!$B:$AZ,MATCH("Результат",Особиста!$10:$10,0)-1,FALSE)),"",VLOOKUP(AG42,Особиста!$B:$AZ,MATCH("Результат",Особиста!$10:$10,0)-1,FALSE))</f>
        <v/>
      </c>
      <c r="J42" s="452" t="str">
        <f>IF(ISNA(VLOOKUP(AH42,Особиста!$B:$AZ,MATCH("Результат",Особиста!$10:$10,0)-1,FALSE)),"",VLOOKUP(AH42,Особиста!$B:$AZ,MATCH("Результат",Особиста!$10:$10,0)-1,FALSE))</f>
        <v/>
      </c>
      <c r="K42" s="452" t="str">
        <f>IF(ISNA(VLOOKUP(AI42,Особиста!$B:$AZ,MATCH("Результат",Особиста!$10:$10,0)-1,FALSE)),"",VLOOKUP(AI42,Особиста!$B:$AZ,MATCH("Результат",Особиста!$10:$10,0)-1,FALSE))</f>
        <v/>
      </c>
      <c r="L42" s="453" t="str">
        <f>IF(ISNA(VLOOKUP(AJ42,Особиста!$B:$AZ,MATCH("Результат",Особиста!$10:$10,0)-1,FALSE)),"",VLOOKUP(AJ42,Особиста!$B:$AZ,MATCH("Результат",Особиста!$10:$10,0)-1,FALSE))</f>
        <v/>
      </c>
      <c r="M42" s="454" t="str">
        <f>IF(ISNA(VLOOKUP(AK42,Особиста!$B:$AZ,MATCH("Результат",Особиста!$10:$10,0)-1,FALSE)),"",VLOOKUP(AK42,Особиста!$B:$AZ,MATCH("Результат",Особиста!$10:$10,0)-1,FALSE))</f>
        <v/>
      </c>
      <c r="N42" s="452" t="str">
        <f>IF(ISNA(VLOOKUP(AL42,Особиста!$B:$AZ,MATCH("Результат",Особиста!$10:$10,0)-1,FALSE)),"",VLOOKUP(AL42,Особиста!$B:$AZ,MATCH("Результат",Особиста!$10:$10,0)-1,FALSE))</f>
        <v/>
      </c>
      <c r="O42" s="452" t="str">
        <f>IF(ISNA(VLOOKUP(AM42,Особиста!$B:$AZ,MATCH("Результат",Особиста!$10:$10,0)-1,FALSE)),"",VLOOKUP(AM42,Особиста!$B:$AZ,MATCH("Результат",Особиста!$10:$10,0)-1,FALSE))</f>
        <v/>
      </c>
      <c r="P42" s="452" t="str">
        <f>IF(ISNA(VLOOKUP(AN42,Особиста!$B:$AZ,MATCH("Результат",Особиста!$10:$10,0)-1,FALSE)),"",VLOOKUP(AN42,Особиста!$B:$AZ,MATCH("Результат",Особиста!$10:$10,0)-1,FALSE))</f>
        <v/>
      </c>
      <c r="Q42" s="452" t="str">
        <f>IF(ISNA(VLOOKUP(AO42,Особиста!$B:$AZ,MATCH("Результат",Особиста!$10:$10,0)-1,FALSE)),"",VLOOKUP(AO42,Особиста!$B:$AZ,MATCH("Результат",Особиста!$10:$10,0)-1,FALSE))</f>
        <v/>
      </c>
      <c r="R42" s="452" t="str">
        <f>IF(ISNA(VLOOKUP(AP42,Особиста!$B:$AZ,MATCH("Результат",Особиста!$10:$10,0)-1,FALSE)),"",VLOOKUP(AP42,Особиста!$B:$AZ,MATCH("Результат",Особиста!$10:$10,0)-1,FALSE))</f>
        <v/>
      </c>
      <c r="S42" s="452" t="str">
        <f>IF(ISNA(VLOOKUP(AQ42,Особиста!$B:$AZ,MATCH("Результат",Особиста!$10:$10,0)-1,FALSE)),"",VLOOKUP(AQ42,Особиста!$B:$AZ,MATCH("Результат",Особиста!$10:$10,0)-1,FALSE))</f>
        <v/>
      </c>
      <c r="T42" s="452" t="str">
        <f>IF(ISNA(VLOOKUP(AR42,Особиста!$B:$AZ,MATCH("Результат",Особиста!$10:$10,0)-1,FALSE)),"",VLOOKUP(AR42,Особиста!$B:$AZ,MATCH("Результат",Особиста!$10:$10,0)-1,FALSE))</f>
        <v/>
      </c>
      <c r="U42" s="455" t="e">
        <f t="shared" si="12"/>
        <v>#NUM!</v>
      </c>
      <c r="V42" s="455" t="e">
        <f t="shared" si="13"/>
        <v>#NUM!</v>
      </c>
      <c r="W42" s="455" t="e">
        <f t="shared" si="0"/>
        <v>#NUM!</v>
      </c>
      <c r="X42" s="207">
        <v>31</v>
      </c>
      <c r="Y42" s="208" t="e">
        <f t="shared" si="14"/>
        <v>#NUM!</v>
      </c>
      <c r="Z42" s="208" t="e">
        <f t="shared" si="15"/>
        <v>#NUM!</v>
      </c>
      <c r="AA42" s="208" t="e">
        <f t="shared" si="1"/>
        <v>#NUM!</v>
      </c>
      <c r="AB42" s="209"/>
      <c r="AC42" s="210" t="e">
        <f>IF(VLOOKUP(BG42,мандатка!$B:$Z,2,FALSE)="чол",BG42,"")</f>
        <v>#N/A</v>
      </c>
      <c r="AD42" s="210" t="e">
        <f>IF(VLOOKUP(BH42,мандатка!$B:$Z,2,FALSE)="чол",BH42,"")</f>
        <v>#N/A</v>
      </c>
      <c r="AE42" s="210" t="e">
        <f>IF(VLOOKUP(BI42,мандатка!$B:$Z,2,FALSE)="чол",BI42,"")</f>
        <v>#N/A</v>
      </c>
      <c r="AF42" s="210" t="e">
        <f>IF(VLOOKUP(BJ42,мандатка!$B:$Z,2,FALSE)="чол",BJ42,"")</f>
        <v>#N/A</v>
      </c>
      <c r="AG42" s="210" t="e">
        <f>IF(VLOOKUP(BK42,мандатка!$B:$Z,2,FALSE)="чол",BK42,"")</f>
        <v>#N/A</v>
      </c>
      <c r="AH42" s="210" t="e">
        <f>IF(VLOOKUP(BL42,мандатка!$B:$Z,2,FALSE)="чол",BL42,"")</f>
        <v>#N/A</v>
      </c>
      <c r="AI42" s="210" t="e">
        <f>IF(VLOOKUP(BM42,мандатка!$B:$Z,2,FALSE)="чол",BM42,"")</f>
        <v>#N/A</v>
      </c>
      <c r="AJ42" s="210" t="e">
        <f>IF(VLOOKUP(BN42,мандатка!$B:$Z,2,FALSE)="чол",BN42,"")</f>
        <v>#N/A</v>
      </c>
      <c r="AK42" s="210" t="e">
        <f>IF(VLOOKUP(BO42,мандатка!$B:$Z,2,FALSE)="жін",BO42,"")</f>
        <v>#N/A</v>
      </c>
      <c r="AL42" s="210" t="e">
        <f>IF(VLOOKUP(BP42,мандатка!$B:$Z,2,FALSE)="жін",BP42,"")</f>
        <v>#N/A</v>
      </c>
      <c r="AM42" s="210" t="e">
        <f>IF(VLOOKUP(BQ42,мандатка!$B:$Z,2,FALSE)="жін",BQ42,"")</f>
        <v>#N/A</v>
      </c>
      <c r="AN42" s="210" t="e">
        <f>IF(VLOOKUP(BR42,мандатка!$B:$Z,2,FALSE)="жін",BR42,"")</f>
        <v>#N/A</v>
      </c>
      <c r="AO42" s="210" t="e">
        <f>IF(VLOOKUP(BS42,мандатка!$B:$Z,2,FALSE)="жін",BS42,"")</f>
        <v>#N/A</v>
      </c>
      <c r="AP42" s="210" t="e">
        <f>IF(VLOOKUP(BT42,мандатка!$B:$Z,2,FALSE)="жін",BT42,"")</f>
        <v>#N/A</v>
      </c>
      <c r="AQ42" s="210" t="e">
        <f>IF(VLOOKUP(BU42,мандатка!$B:$Z,2,FALSE)="жін",BU42,"")</f>
        <v>#N/A</v>
      </c>
      <c r="AR42" s="211" t="e">
        <f>IF(VLOOKUP(BV42,мандатка!$B:$Z,2,FALSE)="жін",BV42,"")</f>
        <v>#N/A</v>
      </c>
      <c r="AS42" s="212"/>
      <c r="AT42" s="456" t="e">
        <f t="shared" si="2"/>
        <v>#NUM!</v>
      </c>
      <c r="AU42" s="457" t="e">
        <f t="shared" si="3"/>
        <v>#NUM!</v>
      </c>
      <c r="AV42" s="457" t="e">
        <f t="shared" si="4"/>
        <v>#NUM!</v>
      </c>
      <c r="AW42" s="457" t="e">
        <f t="shared" si="5"/>
        <v>#NUM!</v>
      </c>
      <c r="AX42" s="457" t="e">
        <f t="shared" si="6"/>
        <v>#NUM!</v>
      </c>
      <c r="AY42" s="458" t="e">
        <f t="shared" si="7"/>
        <v>#NUM!</v>
      </c>
      <c r="AZ42" s="457" t="e">
        <f t="shared" si="8"/>
        <v>#NUM!</v>
      </c>
      <c r="BA42" s="458" t="e">
        <f t="shared" si="9"/>
        <v>#NUM!</v>
      </c>
      <c r="BB42" s="459" t="e">
        <f t="shared" si="16"/>
        <v>#NUM!</v>
      </c>
      <c r="BC42" s="459" t="e">
        <f t="shared" si="16"/>
        <v>#NUM!</v>
      </c>
      <c r="BD42" s="459" t="e">
        <f t="shared" si="17"/>
        <v>#NUM!</v>
      </c>
      <c r="BE42" s="459" t="e">
        <f t="shared" si="18"/>
        <v>#NUM!</v>
      </c>
      <c r="BG42" s="210">
        <f t="shared" si="19"/>
        <v>401</v>
      </c>
      <c r="BH42" s="213">
        <f t="shared" ref="BH42:BN42" si="79">BG42+1</f>
        <v>402</v>
      </c>
      <c r="BI42" s="213">
        <f t="shared" si="79"/>
        <v>403</v>
      </c>
      <c r="BJ42" s="213">
        <f t="shared" si="79"/>
        <v>404</v>
      </c>
      <c r="BK42" s="213">
        <f t="shared" si="79"/>
        <v>405</v>
      </c>
      <c r="BL42" s="213">
        <f t="shared" si="79"/>
        <v>406</v>
      </c>
      <c r="BM42" s="213">
        <f t="shared" si="79"/>
        <v>407</v>
      </c>
      <c r="BN42" s="213">
        <f t="shared" si="79"/>
        <v>408</v>
      </c>
      <c r="BO42" s="210">
        <f t="shared" si="21"/>
        <v>401</v>
      </c>
      <c r="BP42" s="213">
        <f t="shared" ref="BP42:BV42" si="80">BO42+1</f>
        <v>402</v>
      </c>
      <c r="BQ42" s="213">
        <f t="shared" si="80"/>
        <v>403</v>
      </c>
      <c r="BR42" s="213">
        <f t="shared" si="80"/>
        <v>404</v>
      </c>
      <c r="BS42" s="213">
        <f t="shared" si="80"/>
        <v>405</v>
      </c>
      <c r="BT42" s="213">
        <f t="shared" si="80"/>
        <v>406</v>
      </c>
      <c r="BU42" s="213">
        <f t="shared" si="80"/>
        <v>407</v>
      </c>
      <c r="BV42" s="214">
        <f t="shared" si="80"/>
        <v>408</v>
      </c>
    </row>
    <row r="43" spans="1:74" ht="17.399999999999999" x14ac:dyDescent="0.25">
      <c r="A43" s="215"/>
      <c r="B43" s="215"/>
      <c r="C43" s="61"/>
      <c r="D43" s="61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7"/>
      <c r="V43" s="217"/>
      <c r="W43" s="217"/>
      <c r="X43" s="218"/>
      <c r="Y43" s="218"/>
      <c r="Z43" s="218"/>
      <c r="AA43" s="218"/>
      <c r="AB43" s="219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</row>
    <row r="44" spans="1:74" ht="24.9" customHeight="1" x14ac:dyDescent="0.25">
      <c r="A44" s="10"/>
      <c r="B44" s="10"/>
      <c r="C44" s="10"/>
      <c r="D44" s="623" t="str">
        <f>мандатка!$D$33</f>
        <v>Головний суддя, СС1К</v>
      </c>
      <c r="E44" s="623"/>
      <c r="F44" s="623"/>
      <c r="G44" s="623"/>
      <c r="H44" s="10"/>
      <c r="I44" s="623" t="str">
        <f>мандатка!$H$33</f>
        <v>Колісник Г.В.</v>
      </c>
      <c r="J44" s="623"/>
      <c r="K44" s="623"/>
      <c r="L44" s="623"/>
      <c r="M44" s="623"/>
      <c r="N44" s="623"/>
      <c r="O44" s="623"/>
      <c r="P44" s="623"/>
      <c r="Q44" s="623"/>
      <c r="R44" s="623"/>
      <c r="S44" s="10"/>
      <c r="T44" s="10"/>
      <c r="U44" s="10"/>
      <c r="V44" s="10"/>
      <c r="W44" s="10"/>
      <c r="X44" s="10"/>
      <c r="Y44" s="10"/>
      <c r="Z44" s="10"/>
      <c r="AA44" s="10"/>
      <c r="AB44" s="70"/>
      <c r="AC44" s="18"/>
      <c r="AD44" s="220"/>
      <c r="AE44" s="220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18"/>
      <c r="BH44" s="220"/>
      <c r="BI44" s="220"/>
      <c r="BJ44" s="221"/>
    </row>
    <row r="45" spans="1:74" ht="20.100000000000001" customHeight="1" x14ac:dyDescent="0.25">
      <c r="A45" s="18"/>
      <c r="B45" s="18"/>
      <c r="C45" s="18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18"/>
      <c r="T45" s="18"/>
      <c r="U45" s="18"/>
      <c r="V45" s="18"/>
      <c r="W45" s="18"/>
      <c r="X45" s="18"/>
      <c r="Y45" s="18"/>
      <c r="Z45" s="18"/>
      <c r="AA45" s="18"/>
      <c r="AB45" s="71"/>
      <c r="AC45" s="18"/>
      <c r="AD45" s="18"/>
      <c r="AE45" s="18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18"/>
      <c r="BH45" s="18"/>
      <c r="BI45" s="18"/>
    </row>
    <row r="46" spans="1:74" ht="24.9" customHeight="1" x14ac:dyDescent="0.25">
      <c r="A46" s="18"/>
      <c r="B46" s="18"/>
      <c r="C46" s="18"/>
      <c r="D46" s="585" t="str">
        <f>мандатка!$D$35</f>
        <v>Головний секретар, СС2К</v>
      </c>
      <c r="E46" s="585"/>
      <c r="F46" s="585"/>
      <c r="G46" s="585"/>
      <c r="H46" s="39"/>
      <c r="I46" s="585" t="str">
        <f>мандатка!$H$35</f>
        <v>Нестерова Н.Г.</v>
      </c>
      <c r="J46" s="585"/>
      <c r="K46" s="585"/>
      <c r="L46" s="585"/>
      <c r="M46" s="585"/>
      <c r="N46" s="585"/>
      <c r="O46" s="585"/>
      <c r="P46" s="585"/>
      <c r="Q46" s="585"/>
      <c r="R46" s="585"/>
      <c r="S46" s="10"/>
      <c r="T46" s="10"/>
      <c r="U46" s="10"/>
      <c r="V46" s="10"/>
      <c r="W46" s="10"/>
      <c r="X46" s="10"/>
      <c r="Y46" s="10"/>
      <c r="Z46" s="10"/>
      <c r="AA46" s="10"/>
      <c r="AB46" s="70"/>
      <c r="AC46" s="18"/>
      <c r="AD46" s="18"/>
      <c r="AE46" s="18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18"/>
      <c r="BH46" s="18"/>
      <c r="BI46" s="18"/>
    </row>
    <row r="47" spans="1:74" ht="35.1" customHeight="1" x14ac:dyDescent="0.25">
      <c r="A47" s="18"/>
      <c r="B47" s="18"/>
      <c r="C47" s="18"/>
      <c r="D47" s="585"/>
      <c r="E47" s="585"/>
      <c r="F47" s="585"/>
      <c r="G47" s="585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</row>
    <row r="48" spans="1:74" ht="15.6" x14ac:dyDescent="0.25">
      <c r="A48" s="18"/>
      <c r="B48" s="18"/>
      <c r="C48" s="18"/>
      <c r="D48" s="73"/>
      <c r="E48" s="73"/>
      <c r="F48" s="73"/>
      <c r="G48" s="73"/>
      <c r="H48" s="65"/>
      <c r="I48" s="73"/>
      <c r="J48" s="73"/>
      <c r="K48" s="73"/>
      <c r="L48" s="73"/>
      <c r="M48" s="73"/>
      <c r="N48" s="74" t="str">
        <f>мандатка!$D$39</f>
        <v>Спортивний суддя національної категорії</v>
      </c>
      <c r="O48" s="29"/>
      <c r="P48" s="73"/>
      <c r="Q48" s="73"/>
      <c r="R48" s="66" t="str">
        <f>мандатка!$H$39</f>
        <v>Козік В.О.</v>
      </c>
      <c r="S48" s="66"/>
      <c r="T48" s="66"/>
      <c r="U48" s="66"/>
      <c r="V48" s="66"/>
      <c r="W48" s="66"/>
      <c r="X48" s="66"/>
      <c r="Y48" s="66"/>
      <c r="Z48" s="66"/>
      <c r="AA48" s="66"/>
      <c r="AB48" s="72"/>
    </row>
    <row r="49" spans="1:58" ht="15.6" x14ac:dyDescent="0.25">
      <c r="A49" s="18"/>
      <c r="B49" s="18"/>
      <c r="C49" s="18"/>
      <c r="D49" s="73"/>
      <c r="E49" s="73"/>
      <c r="F49" s="73"/>
      <c r="G49" s="73"/>
      <c r="H49" s="65"/>
      <c r="I49" s="65"/>
      <c r="J49" s="65"/>
      <c r="K49" s="65"/>
      <c r="L49" s="65"/>
      <c r="M49" s="65"/>
      <c r="N49" s="74"/>
      <c r="O49" s="29"/>
      <c r="P49" s="29"/>
      <c r="Q49" s="65"/>
      <c r="R49" s="67"/>
      <c r="S49" s="144"/>
      <c r="T49" s="144"/>
      <c r="U49" s="144"/>
      <c r="V49" s="144"/>
      <c r="W49" s="144"/>
      <c r="X49" s="144"/>
      <c r="Y49" s="144"/>
      <c r="Z49" s="144"/>
      <c r="AA49" s="144"/>
      <c r="AB49" s="222"/>
    </row>
    <row r="50" spans="1:58" ht="15.6" x14ac:dyDescent="0.25">
      <c r="A50" s="18"/>
      <c r="B50" s="18"/>
      <c r="C50" s="18"/>
      <c r="D50" s="73"/>
      <c r="E50" s="73"/>
      <c r="F50" s="73"/>
      <c r="G50" s="73"/>
      <c r="H50" s="65"/>
      <c r="I50" s="73"/>
      <c r="J50" s="73"/>
      <c r="K50" s="73"/>
      <c r="L50" s="73"/>
      <c r="M50" s="73"/>
      <c r="N50" s="74" t="str">
        <f>мандатка!$D$41</f>
        <v>Спортивний суддя національної категорії</v>
      </c>
      <c r="O50" s="29"/>
      <c r="P50" s="73"/>
      <c r="Q50" s="73"/>
      <c r="R50" s="66" t="str">
        <f>мандатка!$H$41</f>
        <v>Роздорожнюк А.В.</v>
      </c>
      <c r="S50" s="66"/>
      <c r="T50" s="66"/>
      <c r="U50" s="66"/>
      <c r="V50" s="66"/>
      <c r="W50" s="66"/>
      <c r="X50" s="66"/>
      <c r="Y50" s="66"/>
      <c r="Z50" s="66"/>
      <c r="AA50" s="66"/>
      <c r="AB50" s="72"/>
    </row>
    <row r="51" spans="1:58" ht="15.6" x14ac:dyDescent="0.25">
      <c r="A51" s="18"/>
      <c r="B51" s="18"/>
      <c r="C51" s="18"/>
      <c r="D51" s="73"/>
      <c r="E51" s="73"/>
      <c r="F51" s="73"/>
      <c r="G51" s="73"/>
      <c r="H51" s="65"/>
      <c r="I51" s="65"/>
      <c r="J51" s="65"/>
      <c r="K51" s="65"/>
      <c r="L51" s="65"/>
      <c r="M51" s="65"/>
      <c r="N51" s="74"/>
      <c r="O51" s="29"/>
      <c r="P51" s="29"/>
      <c r="Q51" s="65"/>
      <c r="R51" s="67"/>
      <c r="S51" s="144"/>
      <c r="T51" s="144"/>
      <c r="U51" s="144"/>
      <c r="V51" s="144"/>
      <c r="W51" s="144"/>
      <c r="X51" s="144"/>
      <c r="Y51" s="144"/>
      <c r="Z51" s="144"/>
      <c r="AA51" s="144"/>
      <c r="AB51" s="222"/>
    </row>
    <row r="52" spans="1:58" ht="15.6" x14ac:dyDescent="0.25">
      <c r="A52" s="18"/>
      <c r="B52" s="18"/>
      <c r="C52" s="18"/>
      <c r="D52" s="73"/>
      <c r="E52" s="73"/>
      <c r="F52" s="73"/>
      <c r="G52" s="73"/>
      <c r="H52" s="65"/>
      <c r="I52" s="73"/>
      <c r="J52" s="73"/>
      <c r="K52" s="73"/>
      <c r="L52" s="73"/>
      <c r="M52" s="73"/>
      <c r="N52" s="74" t="str">
        <f>мандатка!$D$43</f>
        <v>Спортивний суддя І категорії</v>
      </c>
      <c r="O52" s="29"/>
      <c r="P52" s="73"/>
      <c r="Q52" s="73"/>
      <c r="R52" s="66" t="str">
        <f>мандатка!$H$43</f>
        <v>Трощенко В.О.</v>
      </c>
      <c r="S52" s="66"/>
      <c r="T52" s="66"/>
      <c r="U52" s="66"/>
      <c r="V52" s="66"/>
      <c r="W52" s="66"/>
      <c r="X52" s="66"/>
      <c r="Y52" s="66"/>
      <c r="Z52" s="66"/>
      <c r="AA52" s="66"/>
      <c r="AB52" s="72"/>
    </row>
    <row r="53" spans="1:58" x14ac:dyDescent="0.25"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 spans="1:58" s="134" customFormat="1" x14ac:dyDescent="0.25">
      <c r="AS54" s="223"/>
      <c r="AT54" s="223"/>
      <c r="AU54" s="223"/>
      <c r="AV54" s="223"/>
      <c r="AW54" s="223"/>
      <c r="AX54" s="223"/>
      <c r="AY54" s="223"/>
      <c r="AZ54" s="223"/>
      <c r="BA54" s="223"/>
      <c r="BB54" s="223"/>
      <c r="BC54" s="223"/>
      <c r="BD54" s="223"/>
      <c r="BE54" s="223"/>
      <c r="BF54" s="223"/>
    </row>
  </sheetData>
  <mergeCells count="38">
    <mergeCell ref="AT10:AT11"/>
    <mergeCell ref="AU10:AU11"/>
    <mergeCell ref="AV10:AV11"/>
    <mergeCell ref="AW10:AW11"/>
    <mergeCell ref="Z10:Z11"/>
    <mergeCell ref="A1:AA1"/>
    <mergeCell ref="A2:AA2"/>
    <mergeCell ref="A3:AA3"/>
    <mergeCell ref="A10:A11"/>
    <mergeCell ref="C10:C11"/>
    <mergeCell ref="D10:D11"/>
    <mergeCell ref="E10:L10"/>
    <mergeCell ref="M10:T10"/>
    <mergeCell ref="B10:B11"/>
    <mergeCell ref="V10:V11"/>
    <mergeCell ref="BE10:BE11"/>
    <mergeCell ref="AX10:AX11"/>
    <mergeCell ref="AZ10:AZ11"/>
    <mergeCell ref="BA10:BA11"/>
    <mergeCell ref="BB10:BB11"/>
    <mergeCell ref="BC10:BC11"/>
    <mergeCell ref="AY10:AY11"/>
    <mergeCell ref="I44:R44"/>
    <mergeCell ref="BD10:BD11"/>
    <mergeCell ref="I46:R46"/>
    <mergeCell ref="D47:G47"/>
    <mergeCell ref="BO10:BV10"/>
    <mergeCell ref="D44:G44"/>
    <mergeCell ref="D46:G46"/>
    <mergeCell ref="BG10:BN10"/>
    <mergeCell ref="AC10:AJ10"/>
    <mergeCell ref="AK10:AR10"/>
    <mergeCell ref="AS10:AS11"/>
    <mergeCell ref="W10:W11"/>
    <mergeCell ref="X10:X11"/>
    <mergeCell ref="Y10:Y11"/>
    <mergeCell ref="AA10:AA11"/>
    <mergeCell ref="U10:U11"/>
  </mergeCells>
  <printOptions horizontalCentered="1"/>
  <pageMargins left="0.51181102362204722" right="0.51181102362204722" top="0.31496062992125984" bottom="0.39370078740157483" header="0" footer="0"/>
  <pageSetup paperSize="9" scale="73" orientation="landscape" blackAndWhite="1" verticalDpi="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1210"/>
  <sheetViews>
    <sheetView topLeftCell="A197" zoomScale="55" zoomScaleNormal="55" workbookViewId="0">
      <selection activeCell="A199" sqref="A199:I209"/>
    </sheetView>
  </sheetViews>
  <sheetFormatPr defaultColWidth="9.109375" defaultRowHeight="13.2" x14ac:dyDescent="0.25"/>
  <cols>
    <col min="1" max="1" width="31.88671875" style="470" customWidth="1"/>
    <col min="2" max="9" width="15.109375" style="470" customWidth="1"/>
    <col min="10" max="16384" width="9.109375" style="470"/>
  </cols>
  <sheetData>
    <row r="1" spans="1:20" ht="48" customHeight="1" x14ac:dyDescent="0.25">
      <c r="A1" s="526"/>
      <c r="B1" s="516" t="s">
        <v>215</v>
      </c>
      <c r="C1" s="517">
        <f>$P$6+$P$8*(B2-1)</f>
        <v>0.33333333333333331</v>
      </c>
      <c r="D1" s="516" t="s">
        <v>216</v>
      </c>
      <c r="E1" s="516"/>
      <c r="F1" s="517"/>
      <c r="G1" s="649">
        <f>H7+S$11</f>
        <v>0.38333333333333314</v>
      </c>
      <c r="H1" s="649"/>
      <c r="I1" s="527">
        <f>G1+T$11</f>
        <v>0.39027777777777756</v>
      </c>
      <c r="J1" s="491"/>
      <c r="K1" s="491"/>
      <c r="L1" s="656" t="s">
        <v>206</v>
      </c>
      <c r="M1" s="657"/>
      <c r="N1" s="657"/>
      <c r="O1" s="657"/>
      <c r="P1" s="657"/>
      <c r="Q1" s="657"/>
      <c r="R1" s="658"/>
      <c r="S1" s="491"/>
      <c r="T1" s="528"/>
    </row>
    <row r="2" spans="1:20" ht="48" customHeight="1" x14ac:dyDescent="0.25">
      <c r="A2" s="529" t="s">
        <v>217</v>
      </c>
      <c r="B2" s="514">
        <v>1</v>
      </c>
      <c r="C2" s="650" t="str">
        <f>VLOOKUP($B2,СтартОсобиста!$A$10:$E$257,4,0)</f>
        <v>чол</v>
      </c>
      <c r="D2" s="650"/>
      <c r="E2" s="650"/>
      <c r="F2" s="513">
        <f>VLOOKUP($B2,СтартОсобиста!$A$10:$E$257,2,0)</f>
        <v>126</v>
      </c>
      <c r="G2" s="651" t="s">
        <v>218</v>
      </c>
      <c r="H2" s="651"/>
      <c r="I2" s="518" t="s">
        <v>219</v>
      </c>
      <c r="J2" s="492"/>
      <c r="K2" s="491"/>
      <c r="L2" s="659"/>
      <c r="M2" s="660"/>
      <c r="N2" s="660"/>
      <c r="O2" s="660"/>
      <c r="P2" s="660"/>
      <c r="Q2" s="660"/>
      <c r="R2" s="661"/>
      <c r="S2" s="491"/>
      <c r="T2" s="528"/>
    </row>
    <row r="3" spans="1:20" ht="48" customHeight="1" x14ac:dyDescent="0.25">
      <c r="A3" s="652" t="s">
        <v>220</v>
      </c>
      <c r="B3" s="493">
        <v>1</v>
      </c>
      <c r="C3" s="493">
        <v>2</v>
      </c>
      <c r="D3" s="493">
        <v>3</v>
      </c>
      <c r="E3" s="493">
        <v>4</v>
      </c>
      <c r="F3" s="493">
        <v>5</v>
      </c>
      <c r="G3" s="493">
        <v>6</v>
      </c>
      <c r="H3" s="493">
        <v>7</v>
      </c>
      <c r="I3" s="525">
        <v>8</v>
      </c>
      <c r="J3" s="491"/>
      <c r="K3" s="491"/>
      <c r="L3" s="494">
        <v>1</v>
      </c>
      <c r="M3" s="494">
        <v>2</v>
      </c>
      <c r="N3" s="494">
        <v>3</v>
      </c>
      <c r="O3" s="494">
        <v>4</v>
      </c>
      <c r="P3" s="494">
        <v>5</v>
      </c>
      <c r="Q3" s="494">
        <v>6</v>
      </c>
      <c r="R3" s="494">
        <v>7</v>
      </c>
      <c r="S3" s="494">
        <v>8</v>
      </c>
      <c r="T3" s="528"/>
    </row>
    <row r="4" spans="1:20" ht="143.25" customHeight="1" x14ac:dyDescent="0.25">
      <c r="A4" s="652"/>
      <c r="B4" s="495" t="str">
        <f>$L$4</f>
        <v>Навісна п-ва ч-з яр (судд.)</v>
      </c>
      <c r="C4" s="495" t="str">
        <f>$M$4</f>
        <v>Переправа по колоді через яр</v>
      </c>
      <c r="D4" s="495" t="str">
        <f>$N$4</f>
        <v>П-ва по мотузці з пер. ч-з яр</v>
      </c>
      <c r="E4" s="495" t="str">
        <f>$O$4</f>
        <v>Підйом по схилу</v>
      </c>
      <c r="F4" s="495" t="str">
        <f>$P$4</f>
        <v>Рух  по жердинах</v>
      </c>
      <c r="G4" s="495" t="str">
        <f>$Q$4</f>
        <v>Вязання вузлів</v>
      </c>
      <c r="H4" s="495" t="str">
        <f>$R$4</f>
        <v>Підйом по верт. пер. + крут. п-ва</v>
      </c>
      <c r="I4" s="519" t="str">
        <f>S$4</f>
        <v>Орієнтування</v>
      </c>
      <c r="J4" s="496"/>
      <c r="K4" s="496"/>
      <c r="L4" s="497" t="s">
        <v>185</v>
      </c>
      <c r="M4" s="497" t="s">
        <v>174</v>
      </c>
      <c r="N4" s="497" t="s">
        <v>188</v>
      </c>
      <c r="O4" s="497" t="s">
        <v>186</v>
      </c>
      <c r="P4" s="497" t="s">
        <v>173</v>
      </c>
      <c r="Q4" s="497" t="s">
        <v>273</v>
      </c>
      <c r="R4" s="497" t="s">
        <v>189</v>
      </c>
      <c r="S4" s="497" t="s">
        <v>190</v>
      </c>
      <c r="T4" s="497" t="s">
        <v>221</v>
      </c>
    </row>
    <row r="5" spans="1:20" ht="48" customHeight="1" x14ac:dyDescent="0.25">
      <c r="A5" s="520" t="s">
        <v>222</v>
      </c>
      <c r="B5" s="498">
        <f>$L$5</f>
        <v>1.3888888888888889E-3</v>
      </c>
      <c r="C5" s="498">
        <f>$M$5</f>
        <v>2.7777777777777779E-3</v>
      </c>
      <c r="D5" s="498">
        <f>$N$5</f>
        <v>3.472222222222222E-3</v>
      </c>
      <c r="E5" s="498">
        <f>$O$5</f>
        <v>2.7777777777777779E-3</v>
      </c>
      <c r="F5" s="498">
        <f>$P$5</f>
        <v>2.0833333333333333E-3</v>
      </c>
      <c r="G5" s="498">
        <f>$Q$5</f>
        <v>1.3888888888888889E-3</v>
      </c>
      <c r="H5" s="498">
        <f>$R$5</f>
        <v>4.1666666666666666E-3</v>
      </c>
      <c r="I5" s="521"/>
      <c r="J5" s="499"/>
      <c r="K5" s="499" t="s">
        <v>222</v>
      </c>
      <c r="L5" s="500">
        <v>1.3888888888888889E-3</v>
      </c>
      <c r="M5" s="500">
        <v>2.7777777777777779E-3</v>
      </c>
      <c r="N5" s="500">
        <v>3.472222222222222E-3</v>
      </c>
      <c r="O5" s="500">
        <v>2.7777777777777779E-3</v>
      </c>
      <c r="P5" s="500">
        <v>2.0833333333333333E-3</v>
      </c>
      <c r="Q5" s="500">
        <v>1.3888888888888889E-3</v>
      </c>
      <c r="R5" s="500">
        <v>4.1666666666666666E-3</v>
      </c>
      <c r="S5" s="500"/>
      <c r="T5" s="528"/>
    </row>
    <row r="6" spans="1:20" ht="48" customHeight="1" x14ac:dyDescent="0.25">
      <c r="A6" s="520" t="s">
        <v>223</v>
      </c>
      <c r="B6" s="501">
        <f>$C1+L$11</f>
        <v>0.3347222222222222</v>
      </c>
      <c r="C6" s="501">
        <f t="shared" ref="C6:H6" si="0">B7+M$11</f>
        <v>0.34097222222222218</v>
      </c>
      <c r="D6" s="501">
        <f t="shared" si="0"/>
        <v>0.3479166666666666</v>
      </c>
      <c r="E6" s="501">
        <f t="shared" si="0"/>
        <v>0.35694444444444434</v>
      </c>
      <c r="F6" s="501">
        <f t="shared" si="0"/>
        <v>0.3645833333333332</v>
      </c>
      <c r="G6" s="501">
        <f t="shared" si="0"/>
        <v>0.37083333333333318</v>
      </c>
      <c r="H6" s="501">
        <f t="shared" si="0"/>
        <v>0.3777777777777776</v>
      </c>
      <c r="I6" s="521"/>
      <c r="J6" s="502"/>
      <c r="K6" s="502"/>
      <c r="L6" s="654" t="s">
        <v>224</v>
      </c>
      <c r="M6" s="654"/>
      <c r="N6" s="654"/>
      <c r="O6" s="654"/>
      <c r="P6" s="655">
        <v>0.33333333333333331</v>
      </c>
      <c r="Q6" s="655"/>
      <c r="R6" s="503"/>
      <c r="S6" s="503"/>
      <c r="T6" s="528"/>
    </row>
    <row r="7" spans="1:20" ht="48" customHeight="1" x14ac:dyDescent="0.25">
      <c r="A7" s="520" t="s">
        <v>225</v>
      </c>
      <c r="B7" s="501">
        <f>SUM(B6,B5)</f>
        <v>0.33611111111111108</v>
      </c>
      <c r="C7" s="501">
        <f>SUM(C6,C5)</f>
        <v>0.34374999999999994</v>
      </c>
      <c r="D7" s="501">
        <f>SUM(D6,D5)</f>
        <v>0.35138888888888881</v>
      </c>
      <c r="E7" s="501">
        <f>SUM(E6,E5)</f>
        <v>0.35972222222222211</v>
      </c>
      <c r="F7" s="501">
        <f t="shared" ref="F7:H7" si="1">SUM(F6,F5)</f>
        <v>0.36666666666666653</v>
      </c>
      <c r="G7" s="501">
        <f t="shared" si="1"/>
        <v>0.37222222222222207</v>
      </c>
      <c r="H7" s="501">
        <f t="shared" si="1"/>
        <v>0.38194444444444425</v>
      </c>
      <c r="I7" s="521"/>
      <c r="J7" s="499"/>
      <c r="K7" s="499"/>
      <c r="L7" s="654"/>
      <c r="M7" s="654"/>
      <c r="N7" s="654"/>
      <c r="O7" s="654"/>
      <c r="P7" s="655"/>
      <c r="Q7" s="655"/>
      <c r="R7" s="503"/>
      <c r="S7" s="503"/>
      <c r="T7" s="528"/>
    </row>
    <row r="8" spans="1:20" ht="48" customHeight="1" x14ac:dyDescent="0.25">
      <c r="A8" s="520" t="s">
        <v>226</v>
      </c>
      <c r="B8" s="504"/>
      <c r="C8" s="532"/>
      <c r="D8" s="504"/>
      <c r="E8" s="504"/>
      <c r="F8" s="504"/>
      <c r="G8" s="504"/>
      <c r="H8" s="504"/>
      <c r="I8" s="521"/>
      <c r="J8" s="499"/>
      <c r="K8" s="499"/>
      <c r="L8" s="654" t="s">
        <v>227</v>
      </c>
      <c r="M8" s="654"/>
      <c r="N8" s="654"/>
      <c r="O8" s="654"/>
      <c r="P8" s="655">
        <v>4.1666666666666666E-3</v>
      </c>
      <c r="Q8" s="655"/>
      <c r="R8" s="655">
        <v>0</v>
      </c>
      <c r="S8" s="655"/>
      <c r="T8" s="528"/>
    </row>
    <row r="9" spans="1:20" ht="48" customHeight="1" x14ac:dyDescent="0.25">
      <c r="A9" s="520" t="s">
        <v>228</v>
      </c>
      <c r="B9" s="505"/>
      <c r="C9" s="493"/>
      <c r="D9" s="493"/>
      <c r="E9" s="493"/>
      <c r="F9" s="493"/>
      <c r="G9" s="493"/>
      <c r="H9" s="493"/>
      <c r="I9" s="522"/>
      <c r="J9" s="506"/>
      <c r="K9" s="506"/>
      <c r="L9" s="653" t="s">
        <v>229</v>
      </c>
      <c r="M9" s="653"/>
      <c r="N9" s="653"/>
      <c r="O9" s="653"/>
      <c r="P9" s="653"/>
      <c r="Q9" s="653"/>
      <c r="R9" s="653"/>
      <c r="S9" s="507"/>
      <c r="T9" s="528"/>
    </row>
    <row r="10" spans="1:20" ht="48" customHeight="1" x14ac:dyDescent="0.25">
      <c r="A10" s="523" t="s">
        <v>230</v>
      </c>
      <c r="B10" s="508"/>
      <c r="C10" s="508"/>
      <c r="D10" s="508"/>
      <c r="E10" s="508"/>
      <c r="F10" s="508"/>
      <c r="G10" s="508"/>
      <c r="H10" s="515"/>
      <c r="I10" s="524"/>
      <c r="J10" s="506"/>
      <c r="K10" s="506"/>
      <c r="L10" s="509" t="s">
        <v>231</v>
      </c>
      <c r="M10" s="509" t="s">
        <v>232</v>
      </c>
      <c r="N10" s="509" t="s">
        <v>233</v>
      </c>
      <c r="O10" s="509" t="s">
        <v>234</v>
      </c>
      <c r="P10" s="509" t="s">
        <v>235</v>
      </c>
      <c r="Q10" s="509" t="s">
        <v>236</v>
      </c>
      <c r="R10" s="510" t="s">
        <v>237</v>
      </c>
      <c r="S10" s="509" t="s">
        <v>238</v>
      </c>
      <c r="T10" s="509" t="s">
        <v>219</v>
      </c>
    </row>
    <row r="11" spans="1:20" ht="48" customHeight="1" thickBot="1" x14ac:dyDescent="0.3">
      <c r="A11" s="645" t="s">
        <v>239</v>
      </c>
      <c r="B11" s="646"/>
      <c r="C11" s="646"/>
      <c r="D11" s="646"/>
      <c r="E11" s="646"/>
      <c r="F11" s="646"/>
      <c r="G11" s="646"/>
      <c r="H11" s="647"/>
      <c r="I11" s="648"/>
      <c r="J11" s="491"/>
      <c r="K11" s="491"/>
      <c r="L11" s="511">
        <v>1.3888888888888889E-3</v>
      </c>
      <c r="M11" s="511">
        <v>4.8611111111111112E-3</v>
      </c>
      <c r="N11" s="511">
        <v>4.1666666666666666E-3</v>
      </c>
      <c r="O11" s="511">
        <v>5.5555555555555558E-3</v>
      </c>
      <c r="P11" s="511">
        <v>4.8611111111111112E-3</v>
      </c>
      <c r="Q11" s="511">
        <v>4.1666666666666666E-3</v>
      </c>
      <c r="R11" s="511">
        <v>5.5555555555555558E-3</v>
      </c>
      <c r="S11" s="511">
        <v>1.3888888888888889E-3</v>
      </c>
      <c r="T11" s="512">
        <v>6.9444444444444441E-3</v>
      </c>
    </row>
    <row r="12" spans="1:20" ht="48" customHeight="1" x14ac:dyDescent="0.25">
      <c r="A12" s="526"/>
      <c r="B12" s="516" t="s">
        <v>215</v>
      </c>
      <c r="C12" s="517">
        <f>$P$6+$R$8*(B13-1)</f>
        <v>0.33333333333333331</v>
      </c>
      <c r="D12" s="516" t="s">
        <v>216</v>
      </c>
      <c r="E12" s="516"/>
      <c r="F12" s="517"/>
      <c r="G12" s="649">
        <f>H18+S$11</f>
        <v>0.38333333333333314</v>
      </c>
      <c r="H12" s="649"/>
      <c r="I12" s="527">
        <f>G12+T$11</f>
        <v>0.39027777777777756</v>
      </c>
    </row>
    <row r="13" spans="1:20" ht="48" customHeight="1" x14ac:dyDescent="0.25">
      <c r="A13" s="529" t="s">
        <v>217</v>
      </c>
      <c r="B13" s="514">
        <f>B2+1</f>
        <v>2</v>
      </c>
      <c r="C13" s="650" t="str">
        <f>VLOOKUP($B13,СтартОсобиста!$A$10:$E$257,4,0)</f>
        <v>чол</v>
      </c>
      <c r="D13" s="650"/>
      <c r="E13" s="650"/>
      <c r="F13" s="513">
        <f>VLOOKUP($B13,СтартОсобиста!$A$10:$E$257,2,0)</f>
        <v>101</v>
      </c>
      <c r="G13" s="651" t="s">
        <v>218</v>
      </c>
      <c r="H13" s="651"/>
      <c r="I13" s="518" t="s">
        <v>219</v>
      </c>
    </row>
    <row r="14" spans="1:20" ht="48" customHeight="1" x14ac:dyDescent="0.25">
      <c r="A14" s="652" t="s">
        <v>220</v>
      </c>
      <c r="B14" s="493">
        <v>1</v>
      </c>
      <c r="C14" s="493">
        <v>2</v>
      </c>
      <c r="D14" s="493">
        <v>3</v>
      </c>
      <c r="E14" s="493">
        <v>4</v>
      </c>
      <c r="F14" s="493">
        <v>5</v>
      </c>
      <c r="G14" s="493">
        <v>6</v>
      </c>
      <c r="H14" s="493">
        <v>7</v>
      </c>
      <c r="I14" s="525">
        <v>8</v>
      </c>
    </row>
    <row r="15" spans="1:20" ht="143.25" customHeight="1" x14ac:dyDescent="0.25">
      <c r="A15" s="652"/>
      <c r="B15" s="495" t="str">
        <f>$L$4</f>
        <v>Навісна п-ва ч-з яр (судд.)</v>
      </c>
      <c r="C15" s="495" t="str">
        <f>$M$4</f>
        <v>Переправа по колоді через яр</v>
      </c>
      <c r="D15" s="495" t="str">
        <f>$N$4</f>
        <v>П-ва по мотузці з пер. ч-з яр</v>
      </c>
      <c r="E15" s="495" t="str">
        <f>$O$4</f>
        <v>Підйом по схилу</v>
      </c>
      <c r="F15" s="495" t="str">
        <f>$P$4</f>
        <v>Рух  по жердинах</v>
      </c>
      <c r="G15" s="495" t="str">
        <f>$Q$4</f>
        <v>Вязання вузлів</v>
      </c>
      <c r="H15" s="495" t="str">
        <f>$R$4</f>
        <v>Підйом по верт. пер. + крут. п-ва</v>
      </c>
      <c r="I15" s="519" t="str">
        <f>S$4</f>
        <v>Орієнтування</v>
      </c>
    </row>
    <row r="16" spans="1:20" ht="48" customHeight="1" x14ac:dyDescent="0.25">
      <c r="A16" s="520" t="s">
        <v>222</v>
      </c>
      <c r="B16" s="498">
        <f>$L$5</f>
        <v>1.3888888888888889E-3</v>
      </c>
      <c r="C16" s="498">
        <f>$M$5</f>
        <v>2.7777777777777779E-3</v>
      </c>
      <c r="D16" s="498">
        <f>$N$5</f>
        <v>3.472222222222222E-3</v>
      </c>
      <c r="E16" s="498">
        <f>$O$5</f>
        <v>2.7777777777777779E-3</v>
      </c>
      <c r="F16" s="498">
        <f>$P$5</f>
        <v>2.0833333333333333E-3</v>
      </c>
      <c r="G16" s="498">
        <f>$Q$5</f>
        <v>1.3888888888888889E-3</v>
      </c>
      <c r="H16" s="498">
        <f>$R$5</f>
        <v>4.1666666666666666E-3</v>
      </c>
      <c r="I16" s="521"/>
    </row>
    <row r="17" spans="1:9" ht="48" customHeight="1" x14ac:dyDescent="0.25">
      <c r="A17" s="520" t="s">
        <v>223</v>
      </c>
      <c r="B17" s="501">
        <f>$C12+L$11</f>
        <v>0.3347222222222222</v>
      </c>
      <c r="C17" s="501">
        <f t="shared" ref="C17:H17" si="2">B18+M$11</f>
        <v>0.34097222222222218</v>
      </c>
      <c r="D17" s="501">
        <f t="shared" si="2"/>
        <v>0.3479166666666666</v>
      </c>
      <c r="E17" s="501">
        <f t="shared" si="2"/>
        <v>0.35694444444444434</v>
      </c>
      <c r="F17" s="501">
        <f t="shared" si="2"/>
        <v>0.3645833333333332</v>
      </c>
      <c r="G17" s="501">
        <f t="shared" si="2"/>
        <v>0.37083333333333318</v>
      </c>
      <c r="H17" s="501">
        <f t="shared" si="2"/>
        <v>0.3777777777777776</v>
      </c>
      <c r="I17" s="521"/>
    </row>
    <row r="18" spans="1:9" ht="48" customHeight="1" x14ac:dyDescent="0.25">
      <c r="A18" s="520" t="s">
        <v>225</v>
      </c>
      <c r="B18" s="501">
        <f>SUM(B17,B16)</f>
        <v>0.33611111111111108</v>
      </c>
      <c r="C18" s="501">
        <f>SUM(C17,C16)</f>
        <v>0.34374999999999994</v>
      </c>
      <c r="D18" s="501">
        <f>SUM(D17,D16)</f>
        <v>0.35138888888888881</v>
      </c>
      <c r="E18" s="501">
        <f>SUM(E17,E16)</f>
        <v>0.35972222222222211</v>
      </c>
      <c r="F18" s="501">
        <f t="shared" ref="F18" si="3">SUM(F17,F16)</f>
        <v>0.36666666666666653</v>
      </c>
      <c r="G18" s="501">
        <f t="shared" ref="G18" si="4">SUM(G17,G16)</f>
        <v>0.37222222222222207</v>
      </c>
      <c r="H18" s="501">
        <f t="shared" ref="H18" si="5">SUM(H17,H16)</f>
        <v>0.38194444444444425</v>
      </c>
      <c r="I18" s="521"/>
    </row>
    <row r="19" spans="1:9" ht="48" customHeight="1" x14ac:dyDescent="0.25">
      <c r="A19" s="520" t="s">
        <v>226</v>
      </c>
      <c r="B19" s="504"/>
      <c r="C19" s="532"/>
      <c r="D19" s="504"/>
      <c r="E19" s="504"/>
      <c r="F19" s="504"/>
      <c r="G19" s="504"/>
      <c r="H19" s="504"/>
      <c r="I19" s="521"/>
    </row>
    <row r="20" spans="1:9" ht="48" customHeight="1" x14ac:dyDescent="0.25">
      <c r="A20" s="520" t="s">
        <v>228</v>
      </c>
      <c r="B20" s="505"/>
      <c r="C20" s="493"/>
      <c r="D20" s="493"/>
      <c r="E20" s="493"/>
      <c r="F20" s="493"/>
      <c r="G20" s="493"/>
      <c r="H20" s="493"/>
      <c r="I20" s="522"/>
    </row>
    <row r="21" spans="1:9" ht="48" customHeight="1" x14ac:dyDescent="0.25">
      <c r="A21" s="523" t="s">
        <v>230</v>
      </c>
      <c r="B21" s="508"/>
      <c r="C21" s="508"/>
      <c r="D21" s="508"/>
      <c r="E21" s="508"/>
      <c r="F21" s="508"/>
      <c r="G21" s="508"/>
      <c r="H21" s="515"/>
      <c r="I21" s="524"/>
    </row>
    <row r="22" spans="1:9" ht="48" customHeight="1" thickBot="1" x14ac:dyDescent="0.3">
      <c r="A22" s="645" t="s">
        <v>239</v>
      </c>
      <c r="B22" s="646"/>
      <c r="C22" s="646"/>
      <c r="D22" s="646"/>
      <c r="E22" s="646"/>
      <c r="F22" s="646"/>
      <c r="G22" s="646"/>
      <c r="H22" s="647"/>
      <c r="I22" s="648"/>
    </row>
    <row r="23" spans="1:9" ht="48" customHeight="1" x14ac:dyDescent="0.25">
      <c r="A23" s="526"/>
      <c r="B23" s="516" t="s">
        <v>215</v>
      </c>
      <c r="C23" s="517">
        <f>$P$6+$P$8</f>
        <v>0.33749999999999997</v>
      </c>
      <c r="D23" s="516" t="s">
        <v>216</v>
      </c>
      <c r="E23" s="516"/>
      <c r="F23" s="517"/>
      <c r="G23" s="649">
        <f>H29+S$11</f>
        <v>0.38749999999999979</v>
      </c>
      <c r="H23" s="649"/>
      <c r="I23" s="527">
        <f>G23+T$11</f>
        <v>0.39444444444444421</v>
      </c>
    </row>
    <row r="24" spans="1:9" ht="48" customHeight="1" x14ac:dyDescent="0.25">
      <c r="A24" s="529" t="s">
        <v>217</v>
      </c>
      <c r="B24" s="514">
        <f>B13+1</f>
        <v>3</v>
      </c>
      <c r="C24" s="650" t="str">
        <f>VLOOKUP($B24,СтартОсобиста!$A$10:$E$257,4,0)</f>
        <v>чол</v>
      </c>
      <c r="D24" s="650"/>
      <c r="E24" s="650"/>
      <c r="F24" s="513">
        <f>VLOOKUP($B24,СтартОсобиста!$A$10:$E$257,2,0)</f>
        <v>111</v>
      </c>
      <c r="G24" s="651" t="s">
        <v>218</v>
      </c>
      <c r="H24" s="651"/>
      <c r="I24" s="518" t="s">
        <v>219</v>
      </c>
    </row>
    <row r="25" spans="1:9" ht="48" customHeight="1" x14ac:dyDescent="0.25">
      <c r="A25" s="652" t="s">
        <v>220</v>
      </c>
      <c r="B25" s="493">
        <v>1</v>
      </c>
      <c r="C25" s="493">
        <v>2</v>
      </c>
      <c r="D25" s="493">
        <v>3</v>
      </c>
      <c r="E25" s="493">
        <v>4</v>
      </c>
      <c r="F25" s="493">
        <v>5</v>
      </c>
      <c r="G25" s="493">
        <v>6</v>
      </c>
      <c r="H25" s="493">
        <v>7</v>
      </c>
      <c r="I25" s="525">
        <v>8</v>
      </c>
    </row>
    <row r="26" spans="1:9" ht="143.25" customHeight="1" x14ac:dyDescent="0.25">
      <c r="A26" s="652"/>
      <c r="B26" s="495" t="str">
        <f>$L$4</f>
        <v>Навісна п-ва ч-з яр (судд.)</v>
      </c>
      <c r="C26" s="495" t="str">
        <f>$M$4</f>
        <v>Переправа по колоді через яр</v>
      </c>
      <c r="D26" s="495" t="str">
        <f>$N$4</f>
        <v>П-ва по мотузці з пер. ч-з яр</v>
      </c>
      <c r="E26" s="495" t="str">
        <f>$O$4</f>
        <v>Підйом по схилу</v>
      </c>
      <c r="F26" s="495" t="str">
        <f>$P$4</f>
        <v>Рух  по жердинах</v>
      </c>
      <c r="G26" s="495" t="str">
        <f>$Q$4</f>
        <v>Вязання вузлів</v>
      </c>
      <c r="H26" s="495" t="str">
        <f>$R$4</f>
        <v>Підйом по верт. пер. + крут. п-ва</v>
      </c>
      <c r="I26" s="519" t="str">
        <f>S$4</f>
        <v>Орієнтування</v>
      </c>
    </row>
    <row r="27" spans="1:9" ht="48" customHeight="1" x14ac:dyDescent="0.25">
      <c r="A27" s="520" t="s">
        <v>222</v>
      </c>
      <c r="B27" s="498">
        <f>$L$5</f>
        <v>1.3888888888888889E-3</v>
      </c>
      <c r="C27" s="498">
        <f>$M$5</f>
        <v>2.7777777777777779E-3</v>
      </c>
      <c r="D27" s="498">
        <f>$N$5</f>
        <v>3.472222222222222E-3</v>
      </c>
      <c r="E27" s="498">
        <f>$O$5</f>
        <v>2.7777777777777779E-3</v>
      </c>
      <c r="F27" s="498">
        <f>$P$5</f>
        <v>2.0833333333333333E-3</v>
      </c>
      <c r="G27" s="498">
        <f>$Q$5</f>
        <v>1.3888888888888889E-3</v>
      </c>
      <c r="H27" s="498">
        <f>$R$5</f>
        <v>4.1666666666666666E-3</v>
      </c>
      <c r="I27" s="521"/>
    </row>
    <row r="28" spans="1:9" ht="48" customHeight="1" x14ac:dyDescent="0.25">
      <c r="A28" s="520" t="s">
        <v>223</v>
      </c>
      <c r="B28" s="501">
        <f>$C23+L$11</f>
        <v>0.33888888888888885</v>
      </c>
      <c r="C28" s="501">
        <f t="shared" ref="C28:H28" si="6">B29+M$11</f>
        <v>0.34513888888888883</v>
      </c>
      <c r="D28" s="501">
        <f t="shared" si="6"/>
        <v>0.35208333333333325</v>
      </c>
      <c r="E28" s="501">
        <f t="shared" si="6"/>
        <v>0.36111111111111099</v>
      </c>
      <c r="F28" s="501">
        <f t="shared" si="6"/>
        <v>0.36874999999999986</v>
      </c>
      <c r="G28" s="501">
        <f t="shared" si="6"/>
        <v>0.37499999999999983</v>
      </c>
      <c r="H28" s="501">
        <f t="shared" si="6"/>
        <v>0.38194444444444425</v>
      </c>
      <c r="I28" s="521"/>
    </row>
    <row r="29" spans="1:9" ht="48" customHeight="1" x14ac:dyDescent="0.25">
      <c r="A29" s="520" t="s">
        <v>225</v>
      </c>
      <c r="B29" s="501">
        <f>SUM(B28,B27)</f>
        <v>0.34027777777777773</v>
      </c>
      <c r="C29" s="501">
        <f>SUM(C28,C27)</f>
        <v>0.3479166666666666</v>
      </c>
      <c r="D29" s="501">
        <f>SUM(D28,D27)</f>
        <v>0.35555555555555546</v>
      </c>
      <c r="E29" s="501">
        <f>SUM(E28,E27)</f>
        <v>0.36388888888888876</v>
      </c>
      <c r="F29" s="501">
        <f t="shared" ref="F29" si="7">SUM(F28,F27)</f>
        <v>0.37083333333333318</v>
      </c>
      <c r="G29" s="501">
        <f t="shared" ref="G29" si="8">SUM(G28,G27)</f>
        <v>0.37638888888888872</v>
      </c>
      <c r="H29" s="501">
        <f t="shared" ref="H29" si="9">SUM(H28,H27)</f>
        <v>0.38611111111111091</v>
      </c>
      <c r="I29" s="521"/>
    </row>
    <row r="30" spans="1:9" ht="48" customHeight="1" x14ac:dyDescent="0.25">
      <c r="A30" s="520" t="s">
        <v>226</v>
      </c>
      <c r="B30" s="504"/>
      <c r="C30" s="532"/>
      <c r="D30" s="504"/>
      <c r="E30" s="504"/>
      <c r="F30" s="504"/>
      <c r="G30" s="504"/>
      <c r="H30" s="504"/>
      <c r="I30" s="521"/>
    </row>
    <row r="31" spans="1:9" ht="48" customHeight="1" x14ac:dyDescent="0.25">
      <c r="A31" s="520" t="s">
        <v>228</v>
      </c>
      <c r="B31" s="505"/>
      <c r="C31" s="493"/>
      <c r="D31" s="493"/>
      <c r="E31" s="493"/>
      <c r="F31" s="493"/>
      <c r="G31" s="493"/>
      <c r="H31" s="493"/>
      <c r="I31" s="522"/>
    </row>
    <row r="32" spans="1:9" ht="48" customHeight="1" x14ac:dyDescent="0.25">
      <c r="A32" s="523" t="s">
        <v>230</v>
      </c>
      <c r="B32" s="508"/>
      <c r="C32" s="508"/>
      <c r="D32" s="508"/>
      <c r="E32" s="508"/>
      <c r="F32" s="508"/>
      <c r="G32" s="508"/>
      <c r="H32" s="515"/>
      <c r="I32" s="524"/>
    </row>
    <row r="33" spans="1:9" ht="48" customHeight="1" thickBot="1" x14ac:dyDescent="0.3">
      <c r="A33" s="645" t="s">
        <v>239</v>
      </c>
      <c r="B33" s="646"/>
      <c r="C33" s="646"/>
      <c r="D33" s="646"/>
      <c r="E33" s="646"/>
      <c r="F33" s="646"/>
      <c r="G33" s="646"/>
      <c r="H33" s="647"/>
      <c r="I33" s="648"/>
    </row>
    <row r="34" spans="1:9" ht="48" customHeight="1" x14ac:dyDescent="0.25">
      <c r="A34" s="526"/>
      <c r="B34" s="516" t="s">
        <v>215</v>
      </c>
      <c r="C34" s="517">
        <f>$P$6+$P$8</f>
        <v>0.33749999999999997</v>
      </c>
      <c r="D34" s="516" t="s">
        <v>216</v>
      </c>
      <c r="E34" s="516"/>
      <c r="F34" s="517"/>
      <c r="G34" s="649">
        <f>H40+S$11</f>
        <v>0.38749999999999979</v>
      </c>
      <c r="H34" s="649"/>
      <c r="I34" s="527">
        <f>G34+T$11</f>
        <v>0.39444444444444421</v>
      </c>
    </row>
    <row r="35" spans="1:9" ht="48" customHeight="1" x14ac:dyDescent="0.25">
      <c r="A35" s="529" t="s">
        <v>217</v>
      </c>
      <c r="B35" s="514">
        <f>B24+1</f>
        <v>4</v>
      </c>
      <c r="C35" s="650" t="str">
        <f>VLOOKUP($B35,СтартОсобиста!$A$10:$E$257,4,0)</f>
        <v>чол</v>
      </c>
      <c r="D35" s="650"/>
      <c r="E35" s="650"/>
      <c r="F35" s="513">
        <f>VLOOKUP($B35,СтартОсобиста!$A$10:$E$257,2,0)</f>
        <v>125</v>
      </c>
      <c r="G35" s="651" t="s">
        <v>218</v>
      </c>
      <c r="H35" s="651"/>
      <c r="I35" s="518" t="s">
        <v>219</v>
      </c>
    </row>
    <row r="36" spans="1:9" ht="48" customHeight="1" x14ac:dyDescent="0.25">
      <c r="A36" s="652" t="s">
        <v>220</v>
      </c>
      <c r="B36" s="493">
        <v>1</v>
      </c>
      <c r="C36" s="493">
        <v>2</v>
      </c>
      <c r="D36" s="493">
        <v>3</v>
      </c>
      <c r="E36" s="493">
        <v>4</v>
      </c>
      <c r="F36" s="493">
        <v>5</v>
      </c>
      <c r="G36" s="493">
        <v>6</v>
      </c>
      <c r="H36" s="493">
        <v>7</v>
      </c>
      <c r="I36" s="525">
        <v>8</v>
      </c>
    </row>
    <row r="37" spans="1:9" ht="143.25" customHeight="1" x14ac:dyDescent="0.25">
      <c r="A37" s="652"/>
      <c r="B37" s="495" t="str">
        <f>$L$4</f>
        <v>Навісна п-ва ч-з яр (судд.)</v>
      </c>
      <c r="C37" s="495" t="str">
        <f>$M$4</f>
        <v>Переправа по колоді через яр</v>
      </c>
      <c r="D37" s="495" t="str">
        <f>$N$4</f>
        <v>П-ва по мотузці з пер. ч-з яр</v>
      </c>
      <c r="E37" s="495" t="str">
        <f>$O$4</f>
        <v>Підйом по схилу</v>
      </c>
      <c r="F37" s="495" t="str">
        <f>$P$4</f>
        <v>Рух  по жердинах</v>
      </c>
      <c r="G37" s="495" t="str">
        <f>$Q$4</f>
        <v>Вязання вузлів</v>
      </c>
      <c r="H37" s="495" t="str">
        <f>$R$4</f>
        <v>Підйом по верт. пер. + крут. п-ва</v>
      </c>
      <c r="I37" s="519" t="str">
        <f>S$4</f>
        <v>Орієнтування</v>
      </c>
    </row>
    <row r="38" spans="1:9" ht="48" customHeight="1" x14ac:dyDescent="0.25">
      <c r="A38" s="520" t="s">
        <v>222</v>
      </c>
      <c r="B38" s="498">
        <f>$L$5</f>
        <v>1.3888888888888889E-3</v>
      </c>
      <c r="C38" s="498">
        <f>$M$5</f>
        <v>2.7777777777777779E-3</v>
      </c>
      <c r="D38" s="498">
        <f>$N$5</f>
        <v>3.472222222222222E-3</v>
      </c>
      <c r="E38" s="498">
        <f>$O$5</f>
        <v>2.7777777777777779E-3</v>
      </c>
      <c r="F38" s="498">
        <f>$P$5</f>
        <v>2.0833333333333333E-3</v>
      </c>
      <c r="G38" s="498">
        <f>$Q$5</f>
        <v>1.3888888888888889E-3</v>
      </c>
      <c r="H38" s="498">
        <f>$R$5</f>
        <v>4.1666666666666666E-3</v>
      </c>
      <c r="I38" s="521"/>
    </row>
    <row r="39" spans="1:9" ht="48" customHeight="1" x14ac:dyDescent="0.25">
      <c r="A39" s="520" t="s">
        <v>223</v>
      </c>
      <c r="B39" s="501">
        <f>$C34+L$11</f>
        <v>0.33888888888888885</v>
      </c>
      <c r="C39" s="501">
        <f t="shared" ref="C39:H39" si="10">B40+M$11</f>
        <v>0.34513888888888883</v>
      </c>
      <c r="D39" s="501">
        <f t="shared" si="10"/>
        <v>0.35208333333333325</v>
      </c>
      <c r="E39" s="501">
        <f t="shared" si="10"/>
        <v>0.36111111111111099</v>
      </c>
      <c r="F39" s="501">
        <f t="shared" si="10"/>
        <v>0.36874999999999986</v>
      </c>
      <c r="G39" s="501">
        <f t="shared" si="10"/>
        <v>0.37499999999999983</v>
      </c>
      <c r="H39" s="501">
        <f t="shared" si="10"/>
        <v>0.38194444444444425</v>
      </c>
      <c r="I39" s="521"/>
    </row>
    <row r="40" spans="1:9" ht="48" customHeight="1" x14ac:dyDescent="0.25">
      <c r="A40" s="520" t="s">
        <v>225</v>
      </c>
      <c r="B40" s="501">
        <f>SUM(B39,B38)</f>
        <v>0.34027777777777773</v>
      </c>
      <c r="C40" s="501">
        <f>SUM(C39,C38)</f>
        <v>0.3479166666666666</v>
      </c>
      <c r="D40" s="501">
        <f>SUM(D39,D38)</f>
        <v>0.35555555555555546</v>
      </c>
      <c r="E40" s="501">
        <f>SUM(E39,E38)</f>
        <v>0.36388888888888876</v>
      </c>
      <c r="F40" s="501">
        <f t="shared" ref="F40" si="11">SUM(F39,F38)</f>
        <v>0.37083333333333318</v>
      </c>
      <c r="G40" s="501">
        <f t="shared" ref="G40" si="12">SUM(G39,G38)</f>
        <v>0.37638888888888872</v>
      </c>
      <c r="H40" s="501">
        <f t="shared" ref="H40" si="13">SUM(H39,H38)</f>
        <v>0.38611111111111091</v>
      </c>
      <c r="I40" s="521"/>
    </row>
    <row r="41" spans="1:9" ht="48" customHeight="1" x14ac:dyDescent="0.25">
      <c r="A41" s="520" t="s">
        <v>226</v>
      </c>
      <c r="B41" s="504"/>
      <c r="C41" s="532"/>
      <c r="D41" s="504"/>
      <c r="E41" s="504"/>
      <c r="F41" s="504"/>
      <c r="G41" s="504"/>
      <c r="H41" s="504"/>
      <c r="I41" s="521"/>
    </row>
    <row r="42" spans="1:9" ht="48" customHeight="1" x14ac:dyDescent="0.25">
      <c r="A42" s="520" t="s">
        <v>228</v>
      </c>
      <c r="B42" s="505"/>
      <c r="C42" s="493"/>
      <c r="D42" s="493"/>
      <c r="E42" s="493"/>
      <c r="F42" s="493"/>
      <c r="G42" s="493"/>
      <c r="H42" s="493"/>
      <c r="I42" s="522"/>
    </row>
    <row r="43" spans="1:9" ht="48" customHeight="1" x14ac:dyDescent="0.25">
      <c r="A43" s="523" t="s">
        <v>230</v>
      </c>
      <c r="B43" s="508"/>
      <c r="C43" s="508"/>
      <c r="D43" s="508"/>
      <c r="E43" s="508"/>
      <c r="F43" s="508"/>
      <c r="G43" s="508"/>
      <c r="H43" s="515"/>
      <c r="I43" s="524"/>
    </row>
    <row r="44" spans="1:9" ht="48" customHeight="1" thickBot="1" x14ac:dyDescent="0.3">
      <c r="A44" s="645" t="s">
        <v>239</v>
      </c>
      <c r="B44" s="646"/>
      <c r="C44" s="646"/>
      <c r="D44" s="646"/>
      <c r="E44" s="646"/>
      <c r="F44" s="646"/>
      <c r="G44" s="646"/>
      <c r="H44" s="647"/>
      <c r="I44" s="648"/>
    </row>
    <row r="45" spans="1:9" ht="48" customHeight="1" x14ac:dyDescent="0.25">
      <c r="A45" s="526"/>
      <c r="B45" s="516" t="s">
        <v>215</v>
      </c>
      <c r="C45" s="517">
        <f>$C$34+$P$8</f>
        <v>0.34166666666666662</v>
      </c>
      <c r="D45" s="516" t="s">
        <v>216</v>
      </c>
      <c r="E45" s="516"/>
      <c r="F45" s="517"/>
      <c r="G45" s="649">
        <f>H51+S$11</f>
        <v>0.39166666666666644</v>
      </c>
      <c r="H45" s="649"/>
      <c r="I45" s="527">
        <f>G45+T$11</f>
        <v>0.39861111111111086</v>
      </c>
    </row>
    <row r="46" spans="1:9" ht="48" customHeight="1" x14ac:dyDescent="0.25">
      <c r="A46" s="529" t="s">
        <v>217</v>
      </c>
      <c r="B46" s="514">
        <f>B35+1</f>
        <v>5</v>
      </c>
      <c r="C46" s="650" t="str">
        <f>VLOOKUP($B46,СтартОсобиста!$A$10:$E$257,4,0)</f>
        <v>чол</v>
      </c>
      <c r="D46" s="650"/>
      <c r="E46" s="650"/>
      <c r="F46" s="513">
        <f>VLOOKUP($B46,СтартОсобиста!$A$10:$E$257,2,0)</f>
        <v>104</v>
      </c>
      <c r="G46" s="651" t="s">
        <v>218</v>
      </c>
      <c r="H46" s="651"/>
      <c r="I46" s="518" t="s">
        <v>219</v>
      </c>
    </row>
    <row r="47" spans="1:9" ht="48" customHeight="1" x14ac:dyDescent="0.25">
      <c r="A47" s="652" t="s">
        <v>220</v>
      </c>
      <c r="B47" s="493">
        <v>1</v>
      </c>
      <c r="C47" s="493">
        <v>2</v>
      </c>
      <c r="D47" s="493">
        <v>3</v>
      </c>
      <c r="E47" s="493">
        <v>4</v>
      </c>
      <c r="F47" s="493">
        <v>5</v>
      </c>
      <c r="G47" s="493">
        <v>6</v>
      </c>
      <c r="H47" s="493">
        <v>7</v>
      </c>
      <c r="I47" s="525">
        <v>8</v>
      </c>
    </row>
    <row r="48" spans="1:9" ht="143.25" customHeight="1" x14ac:dyDescent="0.25">
      <c r="A48" s="652"/>
      <c r="B48" s="495" t="str">
        <f>$L$4</f>
        <v>Навісна п-ва ч-з яр (судд.)</v>
      </c>
      <c r="C48" s="495" t="str">
        <f>$M$4</f>
        <v>Переправа по колоді через яр</v>
      </c>
      <c r="D48" s="495" t="str">
        <f>$N$4</f>
        <v>П-ва по мотузці з пер. ч-з яр</v>
      </c>
      <c r="E48" s="495" t="str">
        <f>$O$4</f>
        <v>Підйом по схилу</v>
      </c>
      <c r="F48" s="495" t="str">
        <f>$P$4</f>
        <v>Рух  по жердинах</v>
      </c>
      <c r="G48" s="495" t="str">
        <f>$Q$4</f>
        <v>Вязання вузлів</v>
      </c>
      <c r="H48" s="495" t="str">
        <f>$R$4</f>
        <v>Підйом по верт. пер. + крут. п-ва</v>
      </c>
      <c r="I48" s="519" t="str">
        <f>S$4</f>
        <v>Орієнтування</v>
      </c>
    </row>
    <row r="49" spans="1:9" ht="48" customHeight="1" x14ac:dyDescent="0.25">
      <c r="A49" s="520" t="s">
        <v>222</v>
      </c>
      <c r="B49" s="498">
        <f>$L$5</f>
        <v>1.3888888888888889E-3</v>
      </c>
      <c r="C49" s="498">
        <f>$M$5</f>
        <v>2.7777777777777779E-3</v>
      </c>
      <c r="D49" s="498">
        <f>$N$5</f>
        <v>3.472222222222222E-3</v>
      </c>
      <c r="E49" s="498">
        <f>$O$5</f>
        <v>2.7777777777777779E-3</v>
      </c>
      <c r="F49" s="498">
        <f>$P$5</f>
        <v>2.0833333333333333E-3</v>
      </c>
      <c r="G49" s="498">
        <f>$Q$5</f>
        <v>1.3888888888888889E-3</v>
      </c>
      <c r="H49" s="498">
        <f>$R$5</f>
        <v>4.1666666666666666E-3</v>
      </c>
      <c r="I49" s="521"/>
    </row>
    <row r="50" spans="1:9" ht="48" customHeight="1" x14ac:dyDescent="0.25">
      <c r="A50" s="520" t="s">
        <v>223</v>
      </c>
      <c r="B50" s="501">
        <f>$C45+L$11</f>
        <v>0.3430555555555555</v>
      </c>
      <c r="C50" s="501">
        <f t="shared" ref="C50:H50" si="14">B51+M$11</f>
        <v>0.34930555555555548</v>
      </c>
      <c r="D50" s="501">
        <f t="shared" si="14"/>
        <v>0.3562499999999999</v>
      </c>
      <c r="E50" s="501">
        <f t="shared" si="14"/>
        <v>0.36527777777777765</v>
      </c>
      <c r="F50" s="501">
        <f t="shared" si="14"/>
        <v>0.37291666666666651</v>
      </c>
      <c r="G50" s="501">
        <f t="shared" si="14"/>
        <v>0.37916666666666649</v>
      </c>
      <c r="H50" s="501">
        <f t="shared" si="14"/>
        <v>0.38611111111111091</v>
      </c>
      <c r="I50" s="521"/>
    </row>
    <row r="51" spans="1:9" ht="48" customHeight="1" x14ac:dyDescent="0.25">
      <c r="A51" s="520" t="s">
        <v>225</v>
      </c>
      <c r="B51" s="501">
        <f>SUM(B50,B49)</f>
        <v>0.34444444444444439</v>
      </c>
      <c r="C51" s="501">
        <f>SUM(C50,C49)</f>
        <v>0.35208333333333325</v>
      </c>
      <c r="D51" s="501">
        <f>SUM(D50,D49)</f>
        <v>0.35972222222222211</v>
      </c>
      <c r="E51" s="501">
        <f>SUM(E50,E49)</f>
        <v>0.36805555555555541</v>
      </c>
      <c r="F51" s="501">
        <f t="shared" ref="F51" si="15">SUM(F50,F49)</f>
        <v>0.37499999999999983</v>
      </c>
      <c r="G51" s="501">
        <f t="shared" ref="G51" si="16">SUM(G50,G49)</f>
        <v>0.38055555555555537</v>
      </c>
      <c r="H51" s="501">
        <f t="shared" ref="H51" si="17">SUM(H50,H49)</f>
        <v>0.39027777777777756</v>
      </c>
      <c r="I51" s="521"/>
    </row>
    <row r="52" spans="1:9" ht="48" customHeight="1" x14ac:dyDescent="0.25">
      <c r="A52" s="520" t="s">
        <v>226</v>
      </c>
      <c r="B52" s="504"/>
      <c r="C52" s="532"/>
      <c r="D52" s="504"/>
      <c r="E52" s="504"/>
      <c r="F52" s="504"/>
      <c r="G52" s="504"/>
      <c r="H52" s="504"/>
      <c r="I52" s="521"/>
    </row>
    <row r="53" spans="1:9" ht="48" customHeight="1" x14ac:dyDescent="0.25">
      <c r="A53" s="520" t="s">
        <v>228</v>
      </c>
      <c r="B53" s="505"/>
      <c r="C53" s="493"/>
      <c r="D53" s="493"/>
      <c r="E53" s="493"/>
      <c r="F53" s="493"/>
      <c r="G53" s="493"/>
      <c r="H53" s="493"/>
      <c r="I53" s="522"/>
    </row>
    <row r="54" spans="1:9" ht="48" customHeight="1" x14ac:dyDescent="0.25">
      <c r="A54" s="523" t="s">
        <v>230</v>
      </c>
      <c r="B54" s="508"/>
      <c r="C54" s="508"/>
      <c r="D54" s="508"/>
      <c r="E54" s="508"/>
      <c r="F54" s="508"/>
      <c r="G54" s="508"/>
      <c r="H54" s="515"/>
      <c r="I54" s="524"/>
    </row>
    <row r="55" spans="1:9" ht="48" customHeight="1" thickBot="1" x14ac:dyDescent="0.3">
      <c r="A55" s="645" t="s">
        <v>239</v>
      </c>
      <c r="B55" s="646"/>
      <c r="C55" s="646"/>
      <c r="D55" s="646"/>
      <c r="E55" s="646"/>
      <c r="F55" s="646"/>
      <c r="G55" s="646"/>
      <c r="H55" s="647"/>
      <c r="I55" s="648"/>
    </row>
    <row r="56" spans="1:9" ht="48" customHeight="1" x14ac:dyDescent="0.25">
      <c r="A56" s="526"/>
      <c r="B56" s="516" t="s">
        <v>215</v>
      </c>
      <c r="C56" s="517">
        <f>$C$34+$P$8</f>
        <v>0.34166666666666662</v>
      </c>
      <c r="D56" s="516" t="s">
        <v>216</v>
      </c>
      <c r="E56" s="516"/>
      <c r="F56" s="517"/>
      <c r="G56" s="649">
        <f>H62+S$11</f>
        <v>0.39166666666666644</v>
      </c>
      <c r="H56" s="649"/>
      <c r="I56" s="527">
        <f>G56+T$11</f>
        <v>0.39861111111111086</v>
      </c>
    </row>
    <row r="57" spans="1:9" ht="48" customHeight="1" x14ac:dyDescent="0.25">
      <c r="A57" s="529" t="s">
        <v>217</v>
      </c>
      <c r="B57" s="514">
        <f>B46+1</f>
        <v>6</v>
      </c>
      <c r="C57" s="650" t="str">
        <f>VLOOKUP($B57,СтартОсобиста!$A$10:$E$257,4,0)</f>
        <v>чол</v>
      </c>
      <c r="D57" s="650"/>
      <c r="E57" s="650"/>
      <c r="F57" s="513">
        <f>VLOOKUP($B57,СтартОсобиста!$A$10:$E$257,2,0)</f>
        <v>114</v>
      </c>
      <c r="G57" s="651" t="s">
        <v>218</v>
      </c>
      <c r="H57" s="651"/>
      <c r="I57" s="518" t="s">
        <v>219</v>
      </c>
    </row>
    <row r="58" spans="1:9" ht="48" customHeight="1" x14ac:dyDescent="0.25">
      <c r="A58" s="652" t="s">
        <v>220</v>
      </c>
      <c r="B58" s="493">
        <v>1</v>
      </c>
      <c r="C58" s="493">
        <v>2</v>
      </c>
      <c r="D58" s="493">
        <v>3</v>
      </c>
      <c r="E58" s="493">
        <v>4</v>
      </c>
      <c r="F58" s="493">
        <v>5</v>
      </c>
      <c r="G58" s="493">
        <v>6</v>
      </c>
      <c r="H58" s="493">
        <v>7</v>
      </c>
      <c r="I58" s="525">
        <v>8</v>
      </c>
    </row>
    <row r="59" spans="1:9" ht="143.25" customHeight="1" x14ac:dyDescent="0.25">
      <c r="A59" s="652"/>
      <c r="B59" s="495" t="str">
        <f>$L$4</f>
        <v>Навісна п-ва ч-з яр (судд.)</v>
      </c>
      <c r="C59" s="495" t="str">
        <f>$M$4</f>
        <v>Переправа по колоді через яр</v>
      </c>
      <c r="D59" s="495" t="str">
        <f>$N$4</f>
        <v>П-ва по мотузці з пер. ч-з яр</v>
      </c>
      <c r="E59" s="495" t="str">
        <f>$O$4</f>
        <v>Підйом по схилу</v>
      </c>
      <c r="F59" s="495" t="str">
        <f>$P$4</f>
        <v>Рух  по жердинах</v>
      </c>
      <c r="G59" s="495" t="str">
        <f>$Q$4</f>
        <v>Вязання вузлів</v>
      </c>
      <c r="H59" s="495" t="str">
        <f>$R$4</f>
        <v>Підйом по верт. пер. + крут. п-ва</v>
      </c>
      <c r="I59" s="519" t="str">
        <f>S$4</f>
        <v>Орієнтування</v>
      </c>
    </row>
    <row r="60" spans="1:9" ht="48" customHeight="1" x14ac:dyDescent="0.25">
      <c r="A60" s="520" t="s">
        <v>222</v>
      </c>
      <c r="B60" s="498">
        <f>$L$5</f>
        <v>1.3888888888888889E-3</v>
      </c>
      <c r="C60" s="498">
        <f>$M$5</f>
        <v>2.7777777777777779E-3</v>
      </c>
      <c r="D60" s="498">
        <f>$N$5</f>
        <v>3.472222222222222E-3</v>
      </c>
      <c r="E60" s="498">
        <f>$O$5</f>
        <v>2.7777777777777779E-3</v>
      </c>
      <c r="F60" s="498">
        <f>$P$5</f>
        <v>2.0833333333333333E-3</v>
      </c>
      <c r="G60" s="498">
        <f>$Q$5</f>
        <v>1.3888888888888889E-3</v>
      </c>
      <c r="H60" s="498">
        <f>$R$5</f>
        <v>4.1666666666666666E-3</v>
      </c>
      <c r="I60" s="521"/>
    </row>
    <row r="61" spans="1:9" ht="48" customHeight="1" x14ac:dyDescent="0.25">
      <c r="A61" s="520" t="s">
        <v>223</v>
      </c>
      <c r="B61" s="501">
        <f>$C56+L$11</f>
        <v>0.3430555555555555</v>
      </c>
      <c r="C61" s="501">
        <f t="shared" ref="C61:H61" si="18">B62+M$11</f>
        <v>0.34930555555555548</v>
      </c>
      <c r="D61" s="501">
        <f t="shared" si="18"/>
        <v>0.3562499999999999</v>
      </c>
      <c r="E61" s="501">
        <f t="shared" si="18"/>
        <v>0.36527777777777765</v>
      </c>
      <c r="F61" s="501">
        <f t="shared" si="18"/>
        <v>0.37291666666666651</v>
      </c>
      <c r="G61" s="501">
        <f t="shared" si="18"/>
        <v>0.37916666666666649</v>
      </c>
      <c r="H61" s="501">
        <f t="shared" si="18"/>
        <v>0.38611111111111091</v>
      </c>
      <c r="I61" s="521"/>
    </row>
    <row r="62" spans="1:9" ht="48" customHeight="1" x14ac:dyDescent="0.25">
      <c r="A62" s="520" t="s">
        <v>225</v>
      </c>
      <c r="B62" s="501">
        <f>SUM(B61,B60)</f>
        <v>0.34444444444444439</v>
      </c>
      <c r="C62" s="501">
        <f>SUM(C61,C60)</f>
        <v>0.35208333333333325</v>
      </c>
      <c r="D62" s="501">
        <f>SUM(D61,D60)</f>
        <v>0.35972222222222211</v>
      </c>
      <c r="E62" s="501">
        <f>SUM(E61,E60)</f>
        <v>0.36805555555555541</v>
      </c>
      <c r="F62" s="501">
        <f t="shared" ref="F62" si="19">SUM(F61,F60)</f>
        <v>0.37499999999999983</v>
      </c>
      <c r="G62" s="501">
        <f t="shared" ref="G62" si="20">SUM(G61,G60)</f>
        <v>0.38055555555555537</v>
      </c>
      <c r="H62" s="501">
        <f t="shared" ref="H62" si="21">SUM(H61,H60)</f>
        <v>0.39027777777777756</v>
      </c>
      <c r="I62" s="521"/>
    </row>
    <row r="63" spans="1:9" ht="48" customHeight="1" x14ac:dyDescent="0.25">
      <c r="A63" s="520" t="s">
        <v>226</v>
      </c>
      <c r="B63" s="504"/>
      <c r="C63" s="532"/>
      <c r="D63" s="504"/>
      <c r="E63" s="504"/>
      <c r="F63" s="504"/>
      <c r="G63" s="504"/>
      <c r="H63" s="504"/>
      <c r="I63" s="521"/>
    </row>
    <row r="64" spans="1:9" ht="48" customHeight="1" x14ac:dyDescent="0.25">
      <c r="A64" s="520" t="s">
        <v>228</v>
      </c>
      <c r="B64" s="505"/>
      <c r="C64" s="493"/>
      <c r="D64" s="493"/>
      <c r="E64" s="493"/>
      <c r="F64" s="493"/>
      <c r="G64" s="493"/>
      <c r="H64" s="493"/>
      <c r="I64" s="522"/>
    </row>
    <row r="65" spans="1:9" ht="48" customHeight="1" x14ac:dyDescent="0.25">
      <c r="A65" s="523" t="s">
        <v>230</v>
      </c>
      <c r="B65" s="508"/>
      <c r="C65" s="508"/>
      <c r="D65" s="508"/>
      <c r="E65" s="508"/>
      <c r="F65" s="508"/>
      <c r="G65" s="508"/>
      <c r="H65" s="515"/>
      <c r="I65" s="524"/>
    </row>
    <row r="66" spans="1:9" ht="48" customHeight="1" thickBot="1" x14ac:dyDescent="0.3">
      <c r="A66" s="645" t="s">
        <v>239</v>
      </c>
      <c r="B66" s="646"/>
      <c r="C66" s="646"/>
      <c r="D66" s="646"/>
      <c r="E66" s="646"/>
      <c r="F66" s="646"/>
      <c r="G66" s="646"/>
      <c r="H66" s="647"/>
      <c r="I66" s="648"/>
    </row>
    <row r="67" spans="1:9" ht="48" customHeight="1" x14ac:dyDescent="0.25">
      <c r="A67" s="526"/>
      <c r="B67" s="516" t="s">
        <v>215</v>
      </c>
      <c r="C67" s="517">
        <f>$C$56+$P$8</f>
        <v>0.34583333333333327</v>
      </c>
      <c r="D67" s="516" t="s">
        <v>216</v>
      </c>
      <c r="E67" s="516"/>
      <c r="F67" s="517"/>
      <c r="G67" s="649">
        <f>H73+S$11</f>
        <v>0.39583333333333309</v>
      </c>
      <c r="H67" s="649"/>
      <c r="I67" s="527">
        <f>G67+T$11</f>
        <v>0.40277777777777751</v>
      </c>
    </row>
    <row r="68" spans="1:9" ht="48" customHeight="1" x14ac:dyDescent="0.25">
      <c r="A68" s="529" t="s">
        <v>217</v>
      </c>
      <c r="B68" s="514">
        <f>B57+1</f>
        <v>7</v>
      </c>
      <c r="C68" s="650" t="str">
        <f>VLOOKUP($B68,СтартОсобиста!$A$10:$E$257,4,0)</f>
        <v>чол</v>
      </c>
      <c r="D68" s="650"/>
      <c r="E68" s="650"/>
      <c r="F68" s="513">
        <f>VLOOKUP($B68,СтартОсобиста!$A$10:$E$257,2,0)</f>
        <v>122</v>
      </c>
      <c r="G68" s="651" t="s">
        <v>218</v>
      </c>
      <c r="H68" s="651"/>
      <c r="I68" s="518" t="s">
        <v>219</v>
      </c>
    </row>
    <row r="69" spans="1:9" ht="48" customHeight="1" x14ac:dyDescent="0.25">
      <c r="A69" s="652" t="s">
        <v>220</v>
      </c>
      <c r="B69" s="493">
        <v>1</v>
      </c>
      <c r="C69" s="493">
        <v>2</v>
      </c>
      <c r="D69" s="493">
        <v>3</v>
      </c>
      <c r="E69" s="493">
        <v>4</v>
      </c>
      <c r="F69" s="493">
        <v>5</v>
      </c>
      <c r="G69" s="493">
        <v>6</v>
      </c>
      <c r="H69" s="493">
        <v>7</v>
      </c>
      <c r="I69" s="525">
        <v>8</v>
      </c>
    </row>
    <row r="70" spans="1:9" ht="143.25" customHeight="1" x14ac:dyDescent="0.25">
      <c r="A70" s="652"/>
      <c r="B70" s="495" t="str">
        <f>$L$4</f>
        <v>Навісна п-ва ч-з яр (судд.)</v>
      </c>
      <c r="C70" s="495" t="str">
        <f>$M$4</f>
        <v>Переправа по колоді через яр</v>
      </c>
      <c r="D70" s="495" t="str">
        <f>$N$4</f>
        <v>П-ва по мотузці з пер. ч-з яр</v>
      </c>
      <c r="E70" s="495" t="str">
        <f>$O$4</f>
        <v>Підйом по схилу</v>
      </c>
      <c r="F70" s="495" t="str">
        <f>$P$4</f>
        <v>Рух  по жердинах</v>
      </c>
      <c r="G70" s="495" t="str">
        <f>$Q$4</f>
        <v>Вязання вузлів</v>
      </c>
      <c r="H70" s="495" t="str">
        <f>$R$4</f>
        <v>Підйом по верт. пер. + крут. п-ва</v>
      </c>
      <c r="I70" s="519" t="str">
        <f>S$4</f>
        <v>Орієнтування</v>
      </c>
    </row>
    <row r="71" spans="1:9" ht="48" customHeight="1" x14ac:dyDescent="0.25">
      <c r="A71" s="520" t="s">
        <v>222</v>
      </c>
      <c r="B71" s="498">
        <f>$L$5</f>
        <v>1.3888888888888889E-3</v>
      </c>
      <c r="C71" s="498">
        <f>$M$5</f>
        <v>2.7777777777777779E-3</v>
      </c>
      <c r="D71" s="498">
        <f>$N$5</f>
        <v>3.472222222222222E-3</v>
      </c>
      <c r="E71" s="498">
        <f>$O$5</f>
        <v>2.7777777777777779E-3</v>
      </c>
      <c r="F71" s="498">
        <f>$P$5</f>
        <v>2.0833333333333333E-3</v>
      </c>
      <c r="G71" s="498">
        <f>$Q$5</f>
        <v>1.3888888888888889E-3</v>
      </c>
      <c r="H71" s="498">
        <f>$R$5</f>
        <v>4.1666666666666666E-3</v>
      </c>
      <c r="I71" s="521"/>
    </row>
    <row r="72" spans="1:9" ht="48" customHeight="1" x14ac:dyDescent="0.25">
      <c r="A72" s="520" t="s">
        <v>223</v>
      </c>
      <c r="B72" s="501">
        <f>$C67+L$11</f>
        <v>0.34722222222222215</v>
      </c>
      <c r="C72" s="501">
        <f t="shared" ref="C72:H72" si="22">B73+M$11</f>
        <v>0.35347222222222213</v>
      </c>
      <c r="D72" s="501">
        <f t="shared" si="22"/>
        <v>0.36041666666666655</v>
      </c>
      <c r="E72" s="501">
        <f t="shared" si="22"/>
        <v>0.3694444444444443</v>
      </c>
      <c r="F72" s="501">
        <f t="shared" si="22"/>
        <v>0.37708333333333316</v>
      </c>
      <c r="G72" s="501">
        <f t="shared" si="22"/>
        <v>0.38333333333333314</v>
      </c>
      <c r="H72" s="501">
        <f t="shared" si="22"/>
        <v>0.39027777777777756</v>
      </c>
      <c r="I72" s="521"/>
    </row>
    <row r="73" spans="1:9" ht="48" customHeight="1" x14ac:dyDescent="0.25">
      <c r="A73" s="520" t="s">
        <v>225</v>
      </c>
      <c r="B73" s="501">
        <f>SUM(B72,B71)</f>
        <v>0.34861111111111104</v>
      </c>
      <c r="C73" s="501">
        <f>SUM(C72,C71)</f>
        <v>0.3562499999999999</v>
      </c>
      <c r="D73" s="501">
        <f>SUM(D72,D71)</f>
        <v>0.36388888888888876</v>
      </c>
      <c r="E73" s="501">
        <f>SUM(E72,E71)</f>
        <v>0.37222222222222207</v>
      </c>
      <c r="F73" s="501">
        <f t="shared" ref="F73" si="23">SUM(F72,F71)</f>
        <v>0.37916666666666649</v>
      </c>
      <c r="G73" s="501">
        <f t="shared" ref="G73" si="24">SUM(G72,G71)</f>
        <v>0.38472222222222202</v>
      </c>
      <c r="H73" s="501">
        <f t="shared" ref="H73" si="25">SUM(H72,H71)</f>
        <v>0.39444444444444421</v>
      </c>
      <c r="I73" s="521"/>
    </row>
    <row r="74" spans="1:9" ht="48" customHeight="1" x14ac:dyDescent="0.25">
      <c r="A74" s="520" t="s">
        <v>226</v>
      </c>
      <c r="B74" s="504"/>
      <c r="C74" s="532"/>
      <c r="D74" s="504"/>
      <c r="E74" s="504"/>
      <c r="F74" s="504"/>
      <c r="G74" s="504"/>
      <c r="H74" s="504"/>
      <c r="I74" s="521"/>
    </row>
    <row r="75" spans="1:9" ht="48" customHeight="1" x14ac:dyDescent="0.25">
      <c r="A75" s="520" t="s">
        <v>228</v>
      </c>
      <c r="B75" s="505"/>
      <c r="C75" s="493"/>
      <c r="D75" s="493"/>
      <c r="E75" s="493"/>
      <c r="F75" s="493"/>
      <c r="G75" s="493"/>
      <c r="H75" s="493"/>
      <c r="I75" s="522"/>
    </row>
    <row r="76" spans="1:9" ht="48" customHeight="1" x14ac:dyDescent="0.25">
      <c r="A76" s="523" t="s">
        <v>230</v>
      </c>
      <c r="B76" s="508"/>
      <c r="C76" s="508"/>
      <c r="D76" s="508"/>
      <c r="E76" s="508"/>
      <c r="F76" s="508"/>
      <c r="G76" s="508"/>
      <c r="H76" s="515"/>
      <c r="I76" s="524"/>
    </row>
    <row r="77" spans="1:9" ht="48" customHeight="1" thickBot="1" x14ac:dyDescent="0.3">
      <c r="A77" s="645" t="s">
        <v>239</v>
      </c>
      <c r="B77" s="646"/>
      <c r="C77" s="646"/>
      <c r="D77" s="646"/>
      <c r="E77" s="646"/>
      <c r="F77" s="646"/>
      <c r="G77" s="646"/>
      <c r="H77" s="647"/>
      <c r="I77" s="648"/>
    </row>
    <row r="78" spans="1:9" ht="48" customHeight="1" x14ac:dyDescent="0.25">
      <c r="A78" s="526"/>
      <c r="B78" s="516" t="s">
        <v>215</v>
      </c>
      <c r="C78" s="517">
        <f>$C$56+$P$8</f>
        <v>0.34583333333333327</v>
      </c>
      <c r="D78" s="516" t="s">
        <v>216</v>
      </c>
      <c r="E78" s="516"/>
      <c r="F78" s="517"/>
      <c r="G78" s="649">
        <f>H84+S$11</f>
        <v>0.39583333333333309</v>
      </c>
      <c r="H78" s="649"/>
      <c r="I78" s="527">
        <f>G78+T$11</f>
        <v>0.40277777777777751</v>
      </c>
    </row>
    <row r="79" spans="1:9" ht="48" customHeight="1" x14ac:dyDescent="0.25">
      <c r="A79" s="529" t="s">
        <v>217</v>
      </c>
      <c r="B79" s="514">
        <f>B68+1</f>
        <v>8</v>
      </c>
      <c r="C79" s="650" t="str">
        <f>VLOOKUP($B79,СтартОсобиста!$A$10:$E$257,4,0)</f>
        <v>чол</v>
      </c>
      <c r="D79" s="650"/>
      <c r="E79" s="650"/>
      <c r="F79" s="513">
        <f>VLOOKUP($B79,СтартОсобиста!$A$10:$E$257,2,0)</f>
        <v>106</v>
      </c>
      <c r="G79" s="651" t="s">
        <v>218</v>
      </c>
      <c r="H79" s="651"/>
      <c r="I79" s="518" t="s">
        <v>219</v>
      </c>
    </row>
    <row r="80" spans="1:9" ht="48" customHeight="1" x14ac:dyDescent="0.25">
      <c r="A80" s="652" t="s">
        <v>220</v>
      </c>
      <c r="B80" s="493">
        <v>1</v>
      </c>
      <c r="C80" s="493">
        <v>2</v>
      </c>
      <c r="D80" s="493">
        <v>3</v>
      </c>
      <c r="E80" s="493">
        <v>4</v>
      </c>
      <c r="F80" s="493">
        <v>5</v>
      </c>
      <c r="G80" s="493">
        <v>6</v>
      </c>
      <c r="H80" s="493">
        <v>7</v>
      </c>
      <c r="I80" s="525">
        <v>8</v>
      </c>
    </row>
    <row r="81" spans="1:9" ht="143.25" customHeight="1" x14ac:dyDescent="0.25">
      <c r="A81" s="652"/>
      <c r="B81" s="495" t="str">
        <f>$L$4</f>
        <v>Навісна п-ва ч-з яр (судд.)</v>
      </c>
      <c r="C81" s="495" t="str">
        <f>$M$4</f>
        <v>Переправа по колоді через яр</v>
      </c>
      <c r="D81" s="495" t="str">
        <f>$N$4</f>
        <v>П-ва по мотузці з пер. ч-з яр</v>
      </c>
      <c r="E81" s="495" t="str">
        <f>$O$4</f>
        <v>Підйом по схилу</v>
      </c>
      <c r="F81" s="495" t="str">
        <f>$P$4</f>
        <v>Рух  по жердинах</v>
      </c>
      <c r="G81" s="495" t="str">
        <f>$Q$4</f>
        <v>Вязання вузлів</v>
      </c>
      <c r="H81" s="495" t="str">
        <f>$R$4</f>
        <v>Підйом по верт. пер. + крут. п-ва</v>
      </c>
      <c r="I81" s="519" t="str">
        <f>S$4</f>
        <v>Орієнтування</v>
      </c>
    </row>
    <row r="82" spans="1:9" ht="48" customHeight="1" x14ac:dyDescent="0.25">
      <c r="A82" s="520" t="s">
        <v>222</v>
      </c>
      <c r="B82" s="498">
        <f>$L$5</f>
        <v>1.3888888888888889E-3</v>
      </c>
      <c r="C82" s="498">
        <f>$M$5</f>
        <v>2.7777777777777779E-3</v>
      </c>
      <c r="D82" s="498">
        <f>$N$5</f>
        <v>3.472222222222222E-3</v>
      </c>
      <c r="E82" s="498">
        <f>$O$5</f>
        <v>2.7777777777777779E-3</v>
      </c>
      <c r="F82" s="498">
        <f>$P$5</f>
        <v>2.0833333333333333E-3</v>
      </c>
      <c r="G82" s="498">
        <f>$Q$5</f>
        <v>1.3888888888888889E-3</v>
      </c>
      <c r="H82" s="498">
        <f>$R$5</f>
        <v>4.1666666666666666E-3</v>
      </c>
      <c r="I82" s="521"/>
    </row>
    <row r="83" spans="1:9" ht="48" customHeight="1" x14ac:dyDescent="0.25">
      <c r="A83" s="520" t="s">
        <v>223</v>
      </c>
      <c r="B83" s="501">
        <f>$C78+L$11</f>
        <v>0.34722222222222215</v>
      </c>
      <c r="C83" s="501">
        <f t="shared" ref="C83:H83" si="26">B84+M$11</f>
        <v>0.35347222222222213</v>
      </c>
      <c r="D83" s="501">
        <f t="shared" si="26"/>
        <v>0.36041666666666655</v>
      </c>
      <c r="E83" s="501">
        <f t="shared" si="26"/>
        <v>0.3694444444444443</v>
      </c>
      <c r="F83" s="501">
        <f t="shared" si="26"/>
        <v>0.37708333333333316</v>
      </c>
      <c r="G83" s="501">
        <f t="shared" si="26"/>
        <v>0.38333333333333314</v>
      </c>
      <c r="H83" s="501">
        <f t="shared" si="26"/>
        <v>0.39027777777777756</v>
      </c>
      <c r="I83" s="521"/>
    </row>
    <row r="84" spans="1:9" ht="48" customHeight="1" x14ac:dyDescent="0.25">
      <c r="A84" s="520" t="s">
        <v>225</v>
      </c>
      <c r="B84" s="501">
        <f>SUM(B83,B82)</f>
        <v>0.34861111111111104</v>
      </c>
      <c r="C84" s="501">
        <f>SUM(C83,C82)</f>
        <v>0.3562499999999999</v>
      </c>
      <c r="D84" s="501">
        <f>SUM(D83,D82)</f>
        <v>0.36388888888888876</v>
      </c>
      <c r="E84" s="501">
        <f>SUM(E83,E82)</f>
        <v>0.37222222222222207</v>
      </c>
      <c r="F84" s="501">
        <f t="shared" ref="F84" si="27">SUM(F83,F82)</f>
        <v>0.37916666666666649</v>
      </c>
      <c r="G84" s="501">
        <f t="shared" ref="G84" si="28">SUM(G83,G82)</f>
        <v>0.38472222222222202</v>
      </c>
      <c r="H84" s="501">
        <f t="shared" ref="H84" si="29">SUM(H83,H82)</f>
        <v>0.39444444444444421</v>
      </c>
      <c r="I84" s="521"/>
    </row>
    <row r="85" spans="1:9" ht="48" customHeight="1" x14ac:dyDescent="0.25">
      <c r="A85" s="520" t="s">
        <v>226</v>
      </c>
      <c r="B85" s="504"/>
      <c r="C85" s="532"/>
      <c r="D85" s="504"/>
      <c r="E85" s="504"/>
      <c r="F85" s="504"/>
      <c r="G85" s="504"/>
      <c r="H85" s="504"/>
      <c r="I85" s="521"/>
    </row>
    <row r="86" spans="1:9" ht="48" customHeight="1" x14ac:dyDescent="0.25">
      <c r="A86" s="520" t="s">
        <v>228</v>
      </c>
      <c r="B86" s="505"/>
      <c r="C86" s="493"/>
      <c r="D86" s="493"/>
      <c r="E86" s="493"/>
      <c r="F86" s="493"/>
      <c r="G86" s="493"/>
      <c r="H86" s="493"/>
      <c r="I86" s="522"/>
    </row>
    <row r="87" spans="1:9" ht="48" customHeight="1" x14ac:dyDescent="0.25">
      <c r="A87" s="523" t="s">
        <v>230</v>
      </c>
      <c r="B87" s="508"/>
      <c r="C87" s="508"/>
      <c r="D87" s="508"/>
      <c r="E87" s="508"/>
      <c r="F87" s="508"/>
      <c r="G87" s="508"/>
      <c r="H87" s="515"/>
      <c r="I87" s="524"/>
    </row>
    <row r="88" spans="1:9" ht="48" customHeight="1" thickBot="1" x14ac:dyDescent="0.3">
      <c r="A88" s="645" t="s">
        <v>239</v>
      </c>
      <c r="B88" s="646"/>
      <c r="C88" s="646"/>
      <c r="D88" s="646"/>
      <c r="E88" s="646"/>
      <c r="F88" s="646"/>
      <c r="G88" s="646"/>
      <c r="H88" s="647"/>
      <c r="I88" s="648"/>
    </row>
    <row r="89" spans="1:9" ht="48" customHeight="1" x14ac:dyDescent="0.25">
      <c r="A89" s="526"/>
      <c r="B89" s="516" t="s">
        <v>215</v>
      </c>
      <c r="C89" s="517">
        <f>$C$78+$P$8</f>
        <v>0.34999999999999992</v>
      </c>
      <c r="D89" s="516" t="s">
        <v>216</v>
      </c>
      <c r="E89" s="516"/>
      <c r="F89" s="517"/>
      <c r="G89" s="649">
        <f>H95+S$11</f>
        <v>0.39999999999999974</v>
      </c>
      <c r="H89" s="649"/>
      <c r="I89" s="527">
        <f>G89+T$11</f>
        <v>0.40694444444444416</v>
      </c>
    </row>
    <row r="90" spans="1:9" ht="48" customHeight="1" x14ac:dyDescent="0.25">
      <c r="A90" s="529" t="s">
        <v>217</v>
      </c>
      <c r="B90" s="514">
        <f>B79+1</f>
        <v>9</v>
      </c>
      <c r="C90" s="650" t="str">
        <f>VLOOKUP($B90,СтартОсобиста!$A$10:$E$257,4,0)</f>
        <v>чол</v>
      </c>
      <c r="D90" s="650"/>
      <c r="E90" s="650"/>
      <c r="F90" s="513">
        <f>VLOOKUP($B90,СтартОсобиста!$A$10:$E$257,2,0)</f>
        <v>115</v>
      </c>
      <c r="G90" s="651" t="s">
        <v>218</v>
      </c>
      <c r="H90" s="651"/>
      <c r="I90" s="518" t="s">
        <v>219</v>
      </c>
    </row>
    <row r="91" spans="1:9" ht="48" customHeight="1" x14ac:dyDescent="0.25">
      <c r="A91" s="652" t="s">
        <v>220</v>
      </c>
      <c r="B91" s="493">
        <v>1</v>
      </c>
      <c r="C91" s="493">
        <v>2</v>
      </c>
      <c r="D91" s="493">
        <v>3</v>
      </c>
      <c r="E91" s="493">
        <v>4</v>
      </c>
      <c r="F91" s="493">
        <v>5</v>
      </c>
      <c r="G91" s="493">
        <v>6</v>
      </c>
      <c r="H91" s="493">
        <v>7</v>
      </c>
      <c r="I91" s="525">
        <v>8</v>
      </c>
    </row>
    <row r="92" spans="1:9" ht="143.25" customHeight="1" x14ac:dyDescent="0.25">
      <c r="A92" s="652"/>
      <c r="B92" s="495" t="str">
        <f>$L$4</f>
        <v>Навісна п-ва ч-з яр (судд.)</v>
      </c>
      <c r="C92" s="495" t="str">
        <f>$M$4</f>
        <v>Переправа по колоді через яр</v>
      </c>
      <c r="D92" s="495" t="str">
        <f>$N$4</f>
        <v>П-ва по мотузці з пер. ч-з яр</v>
      </c>
      <c r="E92" s="495" t="str">
        <f>$O$4</f>
        <v>Підйом по схилу</v>
      </c>
      <c r="F92" s="495" t="str">
        <f>$P$4</f>
        <v>Рух  по жердинах</v>
      </c>
      <c r="G92" s="495" t="str">
        <f>$Q$4</f>
        <v>Вязання вузлів</v>
      </c>
      <c r="H92" s="495" t="str">
        <f>$R$4</f>
        <v>Підйом по верт. пер. + крут. п-ва</v>
      </c>
      <c r="I92" s="519" t="str">
        <f>S$4</f>
        <v>Орієнтування</v>
      </c>
    </row>
    <row r="93" spans="1:9" ht="48" customHeight="1" x14ac:dyDescent="0.25">
      <c r="A93" s="520" t="s">
        <v>222</v>
      </c>
      <c r="B93" s="498">
        <f>$L$5</f>
        <v>1.3888888888888889E-3</v>
      </c>
      <c r="C93" s="498">
        <f>$M$5</f>
        <v>2.7777777777777779E-3</v>
      </c>
      <c r="D93" s="498">
        <f>$N$5</f>
        <v>3.472222222222222E-3</v>
      </c>
      <c r="E93" s="498">
        <f>$O$5</f>
        <v>2.7777777777777779E-3</v>
      </c>
      <c r="F93" s="498">
        <f>$P$5</f>
        <v>2.0833333333333333E-3</v>
      </c>
      <c r="G93" s="498">
        <f>$Q$5</f>
        <v>1.3888888888888889E-3</v>
      </c>
      <c r="H93" s="498">
        <f>$R$5</f>
        <v>4.1666666666666666E-3</v>
      </c>
      <c r="I93" s="521"/>
    </row>
    <row r="94" spans="1:9" ht="48" customHeight="1" x14ac:dyDescent="0.25">
      <c r="A94" s="520" t="s">
        <v>223</v>
      </c>
      <c r="B94" s="501">
        <f>$C89+L$11</f>
        <v>0.35138888888888881</v>
      </c>
      <c r="C94" s="501">
        <f t="shared" ref="C94:H94" si="30">B95+M$11</f>
        <v>0.35763888888888878</v>
      </c>
      <c r="D94" s="501">
        <f t="shared" si="30"/>
        <v>0.3645833333333332</v>
      </c>
      <c r="E94" s="501">
        <f t="shared" si="30"/>
        <v>0.37361111111111095</v>
      </c>
      <c r="F94" s="501">
        <f t="shared" si="30"/>
        <v>0.38124999999999981</v>
      </c>
      <c r="G94" s="501">
        <f t="shared" si="30"/>
        <v>0.38749999999999979</v>
      </c>
      <c r="H94" s="501">
        <f t="shared" si="30"/>
        <v>0.39444444444444421</v>
      </c>
      <c r="I94" s="521"/>
    </row>
    <row r="95" spans="1:9" ht="48" customHeight="1" x14ac:dyDescent="0.25">
      <c r="A95" s="520" t="s">
        <v>225</v>
      </c>
      <c r="B95" s="501">
        <f>SUM(B94,B93)</f>
        <v>0.35277777777777769</v>
      </c>
      <c r="C95" s="501">
        <f>SUM(C94,C93)</f>
        <v>0.36041666666666655</v>
      </c>
      <c r="D95" s="501">
        <f>SUM(D94,D93)</f>
        <v>0.36805555555555541</v>
      </c>
      <c r="E95" s="501">
        <f>SUM(E94,E93)</f>
        <v>0.37638888888888872</v>
      </c>
      <c r="F95" s="501">
        <f t="shared" ref="F95" si="31">SUM(F94,F93)</f>
        <v>0.38333333333333314</v>
      </c>
      <c r="G95" s="501">
        <f t="shared" ref="G95" si="32">SUM(G94,G93)</f>
        <v>0.38888888888888867</v>
      </c>
      <c r="H95" s="501">
        <f t="shared" ref="H95" si="33">SUM(H94,H93)</f>
        <v>0.39861111111111086</v>
      </c>
      <c r="I95" s="521"/>
    </row>
    <row r="96" spans="1:9" ht="48" customHeight="1" x14ac:dyDescent="0.25">
      <c r="A96" s="520" t="s">
        <v>226</v>
      </c>
      <c r="B96" s="504"/>
      <c r="C96" s="532"/>
      <c r="D96" s="504"/>
      <c r="E96" s="504"/>
      <c r="F96" s="504"/>
      <c r="G96" s="504"/>
      <c r="H96" s="504"/>
      <c r="I96" s="521"/>
    </row>
    <row r="97" spans="1:9" ht="48" customHeight="1" x14ac:dyDescent="0.25">
      <c r="A97" s="520" t="s">
        <v>228</v>
      </c>
      <c r="B97" s="505"/>
      <c r="C97" s="493"/>
      <c r="D97" s="493"/>
      <c r="E97" s="493"/>
      <c r="F97" s="493"/>
      <c r="G97" s="493"/>
      <c r="H97" s="493"/>
      <c r="I97" s="522"/>
    </row>
    <row r="98" spans="1:9" ht="48" customHeight="1" x14ac:dyDescent="0.25">
      <c r="A98" s="523" t="s">
        <v>230</v>
      </c>
      <c r="B98" s="508"/>
      <c r="C98" s="508"/>
      <c r="D98" s="508"/>
      <c r="E98" s="508"/>
      <c r="F98" s="508"/>
      <c r="G98" s="508"/>
      <c r="H98" s="515"/>
      <c r="I98" s="524"/>
    </row>
    <row r="99" spans="1:9" ht="48" customHeight="1" thickBot="1" x14ac:dyDescent="0.3">
      <c r="A99" s="645" t="s">
        <v>239</v>
      </c>
      <c r="B99" s="646"/>
      <c r="C99" s="646"/>
      <c r="D99" s="646"/>
      <c r="E99" s="646"/>
      <c r="F99" s="646"/>
      <c r="G99" s="646"/>
      <c r="H99" s="647"/>
      <c r="I99" s="648"/>
    </row>
    <row r="100" spans="1:9" ht="48" customHeight="1" x14ac:dyDescent="0.25">
      <c r="A100" s="526"/>
      <c r="B100" s="516" t="s">
        <v>215</v>
      </c>
      <c r="C100" s="517">
        <f>$C$78+$P$8</f>
        <v>0.34999999999999992</v>
      </c>
      <c r="D100" s="516" t="s">
        <v>216</v>
      </c>
      <c r="E100" s="516"/>
      <c r="F100" s="517"/>
      <c r="G100" s="649">
        <f>H106+S$11</f>
        <v>0.39999999999999974</v>
      </c>
      <c r="H100" s="649"/>
      <c r="I100" s="527">
        <f>G100+T$11</f>
        <v>0.40694444444444416</v>
      </c>
    </row>
    <row r="101" spans="1:9" ht="48" customHeight="1" x14ac:dyDescent="0.25">
      <c r="A101" s="529" t="s">
        <v>217</v>
      </c>
      <c r="B101" s="514">
        <f>B90+1</f>
        <v>10</v>
      </c>
      <c r="C101" s="650" t="str">
        <f>VLOOKUP($B101,СтартОсобиста!$A$10:$E$257,4,0)</f>
        <v>чол</v>
      </c>
      <c r="D101" s="650"/>
      <c r="E101" s="650"/>
      <c r="F101" s="513">
        <f>VLOOKUP($B101,СтартОсобиста!$A$10:$E$257,2,0)</f>
        <v>121</v>
      </c>
      <c r="G101" s="651" t="s">
        <v>218</v>
      </c>
      <c r="H101" s="651"/>
      <c r="I101" s="518" t="s">
        <v>219</v>
      </c>
    </row>
    <row r="102" spans="1:9" ht="48" customHeight="1" x14ac:dyDescent="0.25">
      <c r="A102" s="652" t="s">
        <v>220</v>
      </c>
      <c r="B102" s="493">
        <v>1</v>
      </c>
      <c r="C102" s="493">
        <v>2</v>
      </c>
      <c r="D102" s="493">
        <v>3</v>
      </c>
      <c r="E102" s="493">
        <v>4</v>
      </c>
      <c r="F102" s="493">
        <v>5</v>
      </c>
      <c r="G102" s="493">
        <v>6</v>
      </c>
      <c r="H102" s="493">
        <v>7</v>
      </c>
      <c r="I102" s="525">
        <v>8</v>
      </c>
    </row>
    <row r="103" spans="1:9" ht="143.25" customHeight="1" x14ac:dyDescent="0.25">
      <c r="A103" s="652"/>
      <c r="B103" s="495" t="str">
        <f>$L$4</f>
        <v>Навісна п-ва ч-з яр (судд.)</v>
      </c>
      <c r="C103" s="495" t="str">
        <f>$M$4</f>
        <v>Переправа по колоді через яр</v>
      </c>
      <c r="D103" s="495" t="str">
        <f>$N$4</f>
        <v>П-ва по мотузці з пер. ч-з яр</v>
      </c>
      <c r="E103" s="495" t="str">
        <f>$O$4</f>
        <v>Підйом по схилу</v>
      </c>
      <c r="F103" s="495" t="str">
        <f>$P$4</f>
        <v>Рух  по жердинах</v>
      </c>
      <c r="G103" s="495" t="str">
        <f>$Q$4</f>
        <v>Вязання вузлів</v>
      </c>
      <c r="H103" s="495" t="str">
        <f>$R$4</f>
        <v>Підйом по верт. пер. + крут. п-ва</v>
      </c>
      <c r="I103" s="519" t="str">
        <f>S$4</f>
        <v>Орієнтування</v>
      </c>
    </row>
    <row r="104" spans="1:9" ht="48" customHeight="1" x14ac:dyDescent="0.25">
      <c r="A104" s="520" t="s">
        <v>222</v>
      </c>
      <c r="B104" s="498">
        <f>$L$5</f>
        <v>1.3888888888888889E-3</v>
      </c>
      <c r="C104" s="498">
        <f>$M$5</f>
        <v>2.7777777777777779E-3</v>
      </c>
      <c r="D104" s="498">
        <f>$N$5</f>
        <v>3.472222222222222E-3</v>
      </c>
      <c r="E104" s="498">
        <f>$O$5</f>
        <v>2.7777777777777779E-3</v>
      </c>
      <c r="F104" s="498">
        <f>$P$5</f>
        <v>2.0833333333333333E-3</v>
      </c>
      <c r="G104" s="498">
        <f>$Q$5</f>
        <v>1.3888888888888889E-3</v>
      </c>
      <c r="H104" s="498">
        <f>$R$5</f>
        <v>4.1666666666666666E-3</v>
      </c>
      <c r="I104" s="521"/>
    </row>
    <row r="105" spans="1:9" ht="48" customHeight="1" x14ac:dyDescent="0.25">
      <c r="A105" s="520" t="s">
        <v>223</v>
      </c>
      <c r="B105" s="501">
        <f>$C100+L$11</f>
        <v>0.35138888888888881</v>
      </c>
      <c r="C105" s="501">
        <f t="shared" ref="C105:H105" si="34">B106+M$11</f>
        <v>0.35763888888888878</v>
      </c>
      <c r="D105" s="501">
        <f t="shared" si="34"/>
        <v>0.3645833333333332</v>
      </c>
      <c r="E105" s="501">
        <f t="shared" si="34"/>
        <v>0.37361111111111095</v>
      </c>
      <c r="F105" s="501">
        <f t="shared" si="34"/>
        <v>0.38124999999999981</v>
      </c>
      <c r="G105" s="501">
        <f t="shared" si="34"/>
        <v>0.38749999999999979</v>
      </c>
      <c r="H105" s="501">
        <f t="shared" si="34"/>
        <v>0.39444444444444421</v>
      </c>
      <c r="I105" s="521"/>
    </row>
    <row r="106" spans="1:9" ht="48" customHeight="1" x14ac:dyDescent="0.25">
      <c r="A106" s="520" t="s">
        <v>225</v>
      </c>
      <c r="B106" s="501">
        <f>SUM(B105,B104)</f>
        <v>0.35277777777777769</v>
      </c>
      <c r="C106" s="501">
        <f>SUM(C105,C104)</f>
        <v>0.36041666666666655</v>
      </c>
      <c r="D106" s="501">
        <f>SUM(D105,D104)</f>
        <v>0.36805555555555541</v>
      </c>
      <c r="E106" s="501">
        <f>SUM(E105,E104)</f>
        <v>0.37638888888888872</v>
      </c>
      <c r="F106" s="501">
        <f t="shared" ref="F106" si="35">SUM(F105,F104)</f>
        <v>0.38333333333333314</v>
      </c>
      <c r="G106" s="501">
        <f t="shared" ref="G106" si="36">SUM(G105,G104)</f>
        <v>0.38888888888888867</v>
      </c>
      <c r="H106" s="501">
        <f t="shared" ref="H106" si="37">SUM(H105,H104)</f>
        <v>0.39861111111111086</v>
      </c>
      <c r="I106" s="521"/>
    </row>
    <row r="107" spans="1:9" ht="48" customHeight="1" x14ac:dyDescent="0.25">
      <c r="A107" s="520" t="s">
        <v>226</v>
      </c>
      <c r="B107" s="504"/>
      <c r="C107" s="532"/>
      <c r="D107" s="504"/>
      <c r="E107" s="504"/>
      <c r="F107" s="504"/>
      <c r="G107" s="504"/>
      <c r="H107" s="504"/>
      <c r="I107" s="521"/>
    </row>
    <row r="108" spans="1:9" ht="48" customHeight="1" x14ac:dyDescent="0.25">
      <c r="A108" s="520" t="s">
        <v>228</v>
      </c>
      <c r="B108" s="505"/>
      <c r="C108" s="493"/>
      <c r="D108" s="493"/>
      <c r="E108" s="493"/>
      <c r="F108" s="493"/>
      <c r="G108" s="493"/>
      <c r="H108" s="493"/>
      <c r="I108" s="522"/>
    </row>
    <row r="109" spans="1:9" ht="48" customHeight="1" x14ac:dyDescent="0.25">
      <c r="A109" s="523" t="s">
        <v>230</v>
      </c>
      <c r="B109" s="508"/>
      <c r="C109" s="508"/>
      <c r="D109" s="508"/>
      <c r="E109" s="508"/>
      <c r="F109" s="508"/>
      <c r="G109" s="508"/>
      <c r="H109" s="515"/>
      <c r="I109" s="524"/>
    </row>
    <row r="110" spans="1:9" ht="48" customHeight="1" thickBot="1" x14ac:dyDescent="0.3">
      <c r="A110" s="645" t="s">
        <v>239</v>
      </c>
      <c r="B110" s="646"/>
      <c r="C110" s="646"/>
      <c r="D110" s="646"/>
      <c r="E110" s="646"/>
      <c r="F110" s="646"/>
      <c r="G110" s="646"/>
      <c r="H110" s="647"/>
      <c r="I110" s="648"/>
    </row>
    <row r="111" spans="1:9" ht="48" customHeight="1" x14ac:dyDescent="0.25">
      <c r="A111" s="526"/>
      <c r="B111" s="516" t="s">
        <v>215</v>
      </c>
      <c r="C111" s="517">
        <f>$C$100+$P$8</f>
        <v>0.35416666666666657</v>
      </c>
      <c r="D111" s="516" t="s">
        <v>216</v>
      </c>
      <c r="E111" s="516"/>
      <c r="F111" s="517"/>
      <c r="G111" s="649">
        <f>H117+S$11</f>
        <v>0.4041666666666664</v>
      </c>
      <c r="H111" s="649"/>
      <c r="I111" s="527">
        <f>G111+T$11</f>
        <v>0.41111111111111082</v>
      </c>
    </row>
    <row r="112" spans="1:9" ht="48" customHeight="1" x14ac:dyDescent="0.25">
      <c r="A112" s="529" t="s">
        <v>217</v>
      </c>
      <c r="B112" s="514">
        <f>B101+1</f>
        <v>11</v>
      </c>
      <c r="C112" s="650" t="str">
        <f>VLOOKUP($B112,СтартОсобиста!$A$10:$E$257,4,0)</f>
        <v>чол</v>
      </c>
      <c r="D112" s="650"/>
      <c r="E112" s="650"/>
      <c r="F112" s="513">
        <f>VLOOKUP($B112,СтартОсобиста!$A$10:$E$257,2,0)</f>
        <v>107</v>
      </c>
      <c r="G112" s="651" t="s">
        <v>218</v>
      </c>
      <c r="H112" s="651"/>
      <c r="I112" s="518" t="s">
        <v>219</v>
      </c>
    </row>
    <row r="113" spans="1:9" ht="48" customHeight="1" x14ac:dyDescent="0.25">
      <c r="A113" s="652" t="s">
        <v>220</v>
      </c>
      <c r="B113" s="493">
        <v>1</v>
      </c>
      <c r="C113" s="493">
        <v>2</v>
      </c>
      <c r="D113" s="493">
        <v>3</v>
      </c>
      <c r="E113" s="493">
        <v>4</v>
      </c>
      <c r="F113" s="493">
        <v>5</v>
      </c>
      <c r="G113" s="493">
        <v>6</v>
      </c>
      <c r="H113" s="493">
        <v>7</v>
      </c>
      <c r="I113" s="525">
        <v>8</v>
      </c>
    </row>
    <row r="114" spans="1:9" ht="143.25" customHeight="1" x14ac:dyDescent="0.25">
      <c r="A114" s="652"/>
      <c r="B114" s="495" t="str">
        <f>$L$4</f>
        <v>Навісна п-ва ч-з яр (судд.)</v>
      </c>
      <c r="C114" s="495" t="str">
        <f>$M$4</f>
        <v>Переправа по колоді через яр</v>
      </c>
      <c r="D114" s="495" t="str">
        <f>$N$4</f>
        <v>П-ва по мотузці з пер. ч-з яр</v>
      </c>
      <c r="E114" s="495" t="str">
        <f>$O$4</f>
        <v>Підйом по схилу</v>
      </c>
      <c r="F114" s="495" t="str">
        <f>$P$4</f>
        <v>Рух  по жердинах</v>
      </c>
      <c r="G114" s="495" t="str">
        <f>$Q$4</f>
        <v>Вязання вузлів</v>
      </c>
      <c r="H114" s="495" t="str">
        <f>$R$4</f>
        <v>Підйом по верт. пер. + крут. п-ва</v>
      </c>
      <c r="I114" s="519" t="str">
        <f>S$4</f>
        <v>Орієнтування</v>
      </c>
    </row>
    <row r="115" spans="1:9" ht="48" customHeight="1" x14ac:dyDescent="0.25">
      <c r="A115" s="520" t="s">
        <v>222</v>
      </c>
      <c r="B115" s="498">
        <f>$L$5</f>
        <v>1.3888888888888889E-3</v>
      </c>
      <c r="C115" s="498">
        <f>$M$5</f>
        <v>2.7777777777777779E-3</v>
      </c>
      <c r="D115" s="498">
        <f>$N$5</f>
        <v>3.472222222222222E-3</v>
      </c>
      <c r="E115" s="498">
        <f>$O$5</f>
        <v>2.7777777777777779E-3</v>
      </c>
      <c r="F115" s="498">
        <f>$P$5</f>
        <v>2.0833333333333333E-3</v>
      </c>
      <c r="G115" s="498">
        <f>$Q$5</f>
        <v>1.3888888888888889E-3</v>
      </c>
      <c r="H115" s="498">
        <f>$R$5</f>
        <v>4.1666666666666666E-3</v>
      </c>
      <c r="I115" s="521"/>
    </row>
    <row r="116" spans="1:9" ht="48" customHeight="1" x14ac:dyDescent="0.25">
      <c r="A116" s="520" t="s">
        <v>223</v>
      </c>
      <c r="B116" s="501">
        <f>$C111+L$11</f>
        <v>0.35555555555555546</v>
      </c>
      <c r="C116" s="501">
        <f t="shared" ref="C116:H116" si="38">B117+M$11</f>
        <v>0.36180555555555544</v>
      </c>
      <c r="D116" s="501">
        <f t="shared" si="38"/>
        <v>0.36874999999999986</v>
      </c>
      <c r="E116" s="501">
        <f t="shared" si="38"/>
        <v>0.3777777777777776</v>
      </c>
      <c r="F116" s="501">
        <f t="shared" si="38"/>
        <v>0.38541666666666646</v>
      </c>
      <c r="G116" s="501">
        <f t="shared" si="38"/>
        <v>0.39166666666666644</v>
      </c>
      <c r="H116" s="501">
        <f t="shared" si="38"/>
        <v>0.39861111111111086</v>
      </c>
      <c r="I116" s="521"/>
    </row>
    <row r="117" spans="1:9" ht="48" customHeight="1" x14ac:dyDescent="0.25">
      <c r="A117" s="520" t="s">
        <v>225</v>
      </c>
      <c r="B117" s="501">
        <f>SUM(B116,B115)</f>
        <v>0.35694444444444434</v>
      </c>
      <c r="C117" s="501">
        <f>SUM(C116,C115)</f>
        <v>0.3645833333333332</v>
      </c>
      <c r="D117" s="501">
        <f>SUM(D116,D115)</f>
        <v>0.37222222222222207</v>
      </c>
      <c r="E117" s="501">
        <f>SUM(E116,E115)</f>
        <v>0.38055555555555537</v>
      </c>
      <c r="F117" s="501">
        <f t="shared" ref="F117" si="39">SUM(F116,F115)</f>
        <v>0.38749999999999979</v>
      </c>
      <c r="G117" s="501">
        <f t="shared" ref="G117" si="40">SUM(G116,G115)</f>
        <v>0.39305555555555532</v>
      </c>
      <c r="H117" s="501">
        <f t="shared" ref="H117" si="41">SUM(H116,H115)</f>
        <v>0.40277777777777751</v>
      </c>
      <c r="I117" s="521"/>
    </row>
    <row r="118" spans="1:9" ht="48" customHeight="1" x14ac:dyDescent="0.25">
      <c r="A118" s="520" t="s">
        <v>226</v>
      </c>
      <c r="B118" s="504"/>
      <c r="C118" s="532"/>
      <c r="D118" s="504"/>
      <c r="E118" s="504"/>
      <c r="F118" s="504"/>
      <c r="G118" s="504"/>
      <c r="H118" s="504"/>
      <c r="I118" s="521"/>
    </row>
    <row r="119" spans="1:9" ht="48" customHeight="1" x14ac:dyDescent="0.25">
      <c r="A119" s="520" t="s">
        <v>228</v>
      </c>
      <c r="B119" s="505"/>
      <c r="C119" s="493"/>
      <c r="D119" s="493"/>
      <c r="E119" s="493"/>
      <c r="F119" s="493"/>
      <c r="G119" s="493"/>
      <c r="H119" s="493"/>
      <c r="I119" s="522"/>
    </row>
    <row r="120" spans="1:9" ht="48" customHeight="1" x14ac:dyDescent="0.25">
      <c r="A120" s="523" t="s">
        <v>230</v>
      </c>
      <c r="B120" s="508"/>
      <c r="C120" s="508"/>
      <c r="D120" s="508"/>
      <c r="E120" s="508"/>
      <c r="F120" s="508"/>
      <c r="G120" s="508"/>
      <c r="H120" s="515"/>
      <c r="I120" s="524"/>
    </row>
    <row r="121" spans="1:9" ht="48" customHeight="1" thickBot="1" x14ac:dyDescent="0.3">
      <c r="A121" s="645" t="s">
        <v>239</v>
      </c>
      <c r="B121" s="646"/>
      <c r="C121" s="646"/>
      <c r="D121" s="646"/>
      <c r="E121" s="646"/>
      <c r="F121" s="646"/>
      <c r="G121" s="646"/>
      <c r="H121" s="647"/>
      <c r="I121" s="648"/>
    </row>
    <row r="122" spans="1:9" ht="48" customHeight="1" x14ac:dyDescent="0.25">
      <c r="A122" s="526"/>
      <c r="B122" s="516" t="s">
        <v>215</v>
      </c>
      <c r="C122" s="517">
        <f>$C$100+$P$8</f>
        <v>0.35416666666666657</v>
      </c>
      <c r="D122" s="516" t="s">
        <v>216</v>
      </c>
      <c r="E122" s="516"/>
      <c r="F122" s="517"/>
      <c r="G122" s="649">
        <f>H128+S$11</f>
        <v>0.4041666666666664</v>
      </c>
      <c r="H122" s="649"/>
      <c r="I122" s="527">
        <f>G122+T$11</f>
        <v>0.41111111111111082</v>
      </c>
    </row>
    <row r="123" spans="1:9" ht="48" customHeight="1" x14ac:dyDescent="0.25">
      <c r="A123" s="529" t="s">
        <v>217</v>
      </c>
      <c r="B123" s="514">
        <f>B112+1</f>
        <v>12</v>
      </c>
      <c r="C123" s="650" t="str">
        <f>VLOOKUP($B123,СтартОсобиста!$A$10:$E$257,4,0)</f>
        <v>чол</v>
      </c>
      <c r="D123" s="650"/>
      <c r="E123" s="650"/>
      <c r="F123" s="513">
        <f>VLOOKUP($B123,СтартОсобиста!$A$10:$E$257,2,0)</f>
        <v>113</v>
      </c>
      <c r="G123" s="651" t="s">
        <v>218</v>
      </c>
      <c r="H123" s="651"/>
      <c r="I123" s="518" t="s">
        <v>219</v>
      </c>
    </row>
    <row r="124" spans="1:9" ht="48" customHeight="1" x14ac:dyDescent="0.25">
      <c r="A124" s="652" t="s">
        <v>220</v>
      </c>
      <c r="B124" s="493">
        <v>1</v>
      </c>
      <c r="C124" s="493">
        <v>2</v>
      </c>
      <c r="D124" s="493">
        <v>3</v>
      </c>
      <c r="E124" s="493">
        <v>4</v>
      </c>
      <c r="F124" s="493">
        <v>5</v>
      </c>
      <c r="G124" s="493">
        <v>6</v>
      </c>
      <c r="H124" s="493">
        <v>7</v>
      </c>
      <c r="I124" s="525">
        <v>8</v>
      </c>
    </row>
    <row r="125" spans="1:9" ht="143.25" customHeight="1" x14ac:dyDescent="0.25">
      <c r="A125" s="652"/>
      <c r="B125" s="495" t="str">
        <f>$L$4</f>
        <v>Навісна п-ва ч-з яр (судд.)</v>
      </c>
      <c r="C125" s="495" t="str">
        <f>$M$4</f>
        <v>Переправа по колоді через яр</v>
      </c>
      <c r="D125" s="495" t="str">
        <f>$N$4</f>
        <v>П-ва по мотузці з пер. ч-з яр</v>
      </c>
      <c r="E125" s="495" t="str">
        <f>$O$4</f>
        <v>Підйом по схилу</v>
      </c>
      <c r="F125" s="495" t="str">
        <f>$P$4</f>
        <v>Рух  по жердинах</v>
      </c>
      <c r="G125" s="495" t="str">
        <f>$Q$4</f>
        <v>Вязання вузлів</v>
      </c>
      <c r="H125" s="495" t="str">
        <f>$R$4</f>
        <v>Підйом по верт. пер. + крут. п-ва</v>
      </c>
      <c r="I125" s="519" t="str">
        <f>S$4</f>
        <v>Орієнтування</v>
      </c>
    </row>
    <row r="126" spans="1:9" ht="48" customHeight="1" x14ac:dyDescent="0.25">
      <c r="A126" s="520" t="s">
        <v>222</v>
      </c>
      <c r="B126" s="498">
        <f>$L$5</f>
        <v>1.3888888888888889E-3</v>
      </c>
      <c r="C126" s="498">
        <f>$M$5</f>
        <v>2.7777777777777779E-3</v>
      </c>
      <c r="D126" s="498">
        <f>$N$5</f>
        <v>3.472222222222222E-3</v>
      </c>
      <c r="E126" s="498">
        <f>$O$5</f>
        <v>2.7777777777777779E-3</v>
      </c>
      <c r="F126" s="498">
        <f>$P$5</f>
        <v>2.0833333333333333E-3</v>
      </c>
      <c r="G126" s="498">
        <f>$Q$5</f>
        <v>1.3888888888888889E-3</v>
      </c>
      <c r="H126" s="498">
        <f>$R$5</f>
        <v>4.1666666666666666E-3</v>
      </c>
      <c r="I126" s="521"/>
    </row>
    <row r="127" spans="1:9" ht="48" customHeight="1" x14ac:dyDescent="0.25">
      <c r="A127" s="520" t="s">
        <v>223</v>
      </c>
      <c r="B127" s="501">
        <f>$C122+L$11</f>
        <v>0.35555555555555546</v>
      </c>
      <c r="C127" s="501">
        <f t="shared" ref="C127:H127" si="42">B128+M$11</f>
        <v>0.36180555555555544</v>
      </c>
      <c r="D127" s="501">
        <f t="shared" si="42"/>
        <v>0.36874999999999986</v>
      </c>
      <c r="E127" s="501">
        <f t="shared" si="42"/>
        <v>0.3777777777777776</v>
      </c>
      <c r="F127" s="501">
        <f t="shared" si="42"/>
        <v>0.38541666666666646</v>
      </c>
      <c r="G127" s="501">
        <f t="shared" si="42"/>
        <v>0.39166666666666644</v>
      </c>
      <c r="H127" s="501">
        <f t="shared" si="42"/>
        <v>0.39861111111111086</v>
      </c>
      <c r="I127" s="521"/>
    </row>
    <row r="128" spans="1:9" ht="48" customHeight="1" x14ac:dyDescent="0.25">
      <c r="A128" s="520" t="s">
        <v>225</v>
      </c>
      <c r="B128" s="501">
        <f>SUM(B127,B126)</f>
        <v>0.35694444444444434</v>
      </c>
      <c r="C128" s="501">
        <f>SUM(C127,C126)</f>
        <v>0.3645833333333332</v>
      </c>
      <c r="D128" s="501">
        <f>SUM(D127,D126)</f>
        <v>0.37222222222222207</v>
      </c>
      <c r="E128" s="501">
        <f>SUM(E127,E126)</f>
        <v>0.38055555555555537</v>
      </c>
      <c r="F128" s="501">
        <f t="shared" ref="F128" si="43">SUM(F127,F126)</f>
        <v>0.38749999999999979</v>
      </c>
      <c r="G128" s="501">
        <f t="shared" ref="G128" si="44">SUM(G127,G126)</f>
        <v>0.39305555555555532</v>
      </c>
      <c r="H128" s="501">
        <f t="shared" ref="H128" si="45">SUM(H127,H126)</f>
        <v>0.40277777777777751</v>
      </c>
      <c r="I128" s="521"/>
    </row>
    <row r="129" spans="1:9" ht="48" customHeight="1" x14ac:dyDescent="0.25">
      <c r="A129" s="520" t="s">
        <v>226</v>
      </c>
      <c r="B129" s="504"/>
      <c r="C129" s="532"/>
      <c r="D129" s="504"/>
      <c r="E129" s="504"/>
      <c r="F129" s="504"/>
      <c r="G129" s="504"/>
      <c r="H129" s="504"/>
      <c r="I129" s="521"/>
    </row>
    <row r="130" spans="1:9" ht="48" customHeight="1" x14ac:dyDescent="0.25">
      <c r="A130" s="520" t="s">
        <v>228</v>
      </c>
      <c r="B130" s="505"/>
      <c r="C130" s="493"/>
      <c r="D130" s="493"/>
      <c r="E130" s="493"/>
      <c r="F130" s="493"/>
      <c r="G130" s="493"/>
      <c r="H130" s="493"/>
      <c r="I130" s="522"/>
    </row>
    <row r="131" spans="1:9" ht="48" customHeight="1" x14ac:dyDescent="0.25">
      <c r="A131" s="523" t="s">
        <v>230</v>
      </c>
      <c r="B131" s="508"/>
      <c r="C131" s="508"/>
      <c r="D131" s="508"/>
      <c r="E131" s="508"/>
      <c r="F131" s="508"/>
      <c r="G131" s="508"/>
      <c r="H131" s="515"/>
      <c r="I131" s="524"/>
    </row>
    <row r="132" spans="1:9" ht="48" customHeight="1" thickBot="1" x14ac:dyDescent="0.3">
      <c r="A132" s="645" t="s">
        <v>239</v>
      </c>
      <c r="B132" s="646"/>
      <c r="C132" s="646"/>
      <c r="D132" s="646"/>
      <c r="E132" s="646"/>
      <c r="F132" s="646"/>
      <c r="G132" s="646"/>
      <c r="H132" s="647"/>
      <c r="I132" s="648"/>
    </row>
    <row r="133" spans="1:9" ht="48" customHeight="1" x14ac:dyDescent="0.25">
      <c r="A133" s="526"/>
      <c r="B133" s="516" t="s">
        <v>215</v>
      </c>
      <c r="C133" s="517">
        <f>$C$122+$P$8</f>
        <v>0.35833333333333323</v>
      </c>
      <c r="D133" s="516" t="s">
        <v>216</v>
      </c>
      <c r="E133" s="516"/>
      <c r="F133" s="517"/>
      <c r="G133" s="649">
        <f>H139+S$11</f>
        <v>0.40833333333333305</v>
      </c>
      <c r="H133" s="649"/>
      <c r="I133" s="527">
        <f>G133+T$11</f>
        <v>0.41527777777777747</v>
      </c>
    </row>
    <row r="134" spans="1:9" ht="48" customHeight="1" x14ac:dyDescent="0.25">
      <c r="A134" s="529" t="s">
        <v>217</v>
      </c>
      <c r="B134" s="514">
        <f>B123+1</f>
        <v>13</v>
      </c>
      <c r="C134" s="650" t="str">
        <f>VLOOKUP($B134,СтартОсобиста!$A$10:$E$257,4,0)</f>
        <v>жін</v>
      </c>
      <c r="D134" s="650"/>
      <c r="E134" s="650"/>
      <c r="F134" s="513">
        <f>VLOOKUP($B134,СтартОсобиста!$A$10:$E$257,2,0)</f>
        <v>123</v>
      </c>
      <c r="G134" s="651" t="s">
        <v>218</v>
      </c>
      <c r="H134" s="651"/>
      <c r="I134" s="518" t="s">
        <v>219</v>
      </c>
    </row>
    <row r="135" spans="1:9" ht="48" customHeight="1" x14ac:dyDescent="0.25">
      <c r="A135" s="652" t="s">
        <v>220</v>
      </c>
      <c r="B135" s="493">
        <v>1</v>
      </c>
      <c r="C135" s="493">
        <v>2</v>
      </c>
      <c r="D135" s="493">
        <v>3</v>
      </c>
      <c r="E135" s="493">
        <v>4</v>
      </c>
      <c r="F135" s="493">
        <v>5</v>
      </c>
      <c r="G135" s="493">
        <v>6</v>
      </c>
      <c r="H135" s="493">
        <v>7</v>
      </c>
      <c r="I135" s="525">
        <v>8</v>
      </c>
    </row>
    <row r="136" spans="1:9" ht="143.25" customHeight="1" x14ac:dyDescent="0.25">
      <c r="A136" s="652"/>
      <c r="B136" s="495" t="str">
        <f>$L$4</f>
        <v>Навісна п-ва ч-з яр (судд.)</v>
      </c>
      <c r="C136" s="495" t="str">
        <f>$M$4</f>
        <v>Переправа по колоді через яр</v>
      </c>
      <c r="D136" s="495" t="str">
        <f>$N$4</f>
        <v>П-ва по мотузці з пер. ч-з яр</v>
      </c>
      <c r="E136" s="495" t="str">
        <f>$O$4</f>
        <v>Підйом по схилу</v>
      </c>
      <c r="F136" s="495" t="str">
        <f>$P$4</f>
        <v>Рух  по жердинах</v>
      </c>
      <c r="G136" s="495" t="str">
        <f>$Q$4</f>
        <v>Вязання вузлів</v>
      </c>
      <c r="H136" s="495" t="str">
        <f>$R$4</f>
        <v>Підйом по верт. пер. + крут. п-ва</v>
      </c>
      <c r="I136" s="519" t="str">
        <f>S$4</f>
        <v>Орієнтування</v>
      </c>
    </row>
    <row r="137" spans="1:9" ht="48" customHeight="1" x14ac:dyDescent="0.25">
      <c r="A137" s="520" t="s">
        <v>222</v>
      </c>
      <c r="B137" s="498">
        <f>$L$5</f>
        <v>1.3888888888888889E-3</v>
      </c>
      <c r="C137" s="498">
        <f>$M$5</f>
        <v>2.7777777777777779E-3</v>
      </c>
      <c r="D137" s="498">
        <f>$N$5</f>
        <v>3.472222222222222E-3</v>
      </c>
      <c r="E137" s="498">
        <f>$O$5</f>
        <v>2.7777777777777779E-3</v>
      </c>
      <c r="F137" s="498">
        <f>$P$5</f>
        <v>2.0833333333333333E-3</v>
      </c>
      <c r="G137" s="498">
        <f>$Q$5</f>
        <v>1.3888888888888889E-3</v>
      </c>
      <c r="H137" s="498">
        <f>$R$5</f>
        <v>4.1666666666666666E-3</v>
      </c>
      <c r="I137" s="521"/>
    </row>
    <row r="138" spans="1:9" ht="48" customHeight="1" x14ac:dyDescent="0.25">
      <c r="A138" s="520" t="s">
        <v>223</v>
      </c>
      <c r="B138" s="501">
        <f>$C133+L$11</f>
        <v>0.35972222222222211</v>
      </c>
      <c r="C138" s="501">
        <f t="shared" ref="C138:H138" si="46">B139+M$11</f>
        <v>0.36597222222222209</v>
      </c>
      <c r="D138" s="501">
        <f t="shared" si="46"/>
        <v>0.37291666666666651</v>
      </c>
      <c r="E138" s="501">
        <f t="shared" si="46"/>
        <v>0.38194444444444425</v>
      </c>
      <c r="F138" s="501">
        <f t="shared" si="46"/>
        <v>0.38958333333333311</v>
      </c>
      <c r="G138" s="501">
        <f t="shared" si="46"/>
        <v>0.39583333333333309</v>
      </c>
      <c r="H138" s="501">
        <f t="shared" si="46"/>
        <v>0.40277777777777751</v>
      </c>
      <c r="I138" s="521"/>
    </row>
    <row r="139" spans="1:9" ht="48" customHeight="1" x14ac:dyDescent="0.25">
      <c r="A139" s="520" t="s">
        <v>225</v>
      </c>
      <c r="B139" s="501">
        <f>SUM(B138,B137)</f>
        <v>0.36111111111111099</v>
      </c>
      <c r="C139" s="501">
        <f>SUM(C138,C137)</f>
        <v>0.36874999999999986</v>
      </c>
      <c r="D139" s="501">
        <f>SUM(D138,D137)</f>
        <v>0.37638888888888872</v>
      </c>
      <c r="E139" s="501">
        <f>SUM(E138,E137)</f>
        <v>0.38472222222222202</v>
      </c>
      <c r="F139" s="501">
        <f t="shared" ref="F139" si="47">SUM(F138,F137)</f>
        <v>0.39166666666666644</v>
      </c>
      <c r="G139" s="501">
        <f t="shared" ref="G139" si="48">SUM(G138,G137)</f>
        <v>0.39722222222222198</v>
      </c>
      <c r="H139" s="501">
        <f t="shared" ref="H139" si="49">SUM(H138,H137)</f>
        <v>0.40694444444444416</v>
      </c>
      <c r="I139" s="521"/>
    </row>
    <row r="140" spans="1:9" ht="48" customHeight="1" x14ac:dyDescent="0.25">
      <c r="A140" s="520" t="s">
        <v>226</v>
      </c>
      <c r="B140" s="504"/>
      <c r="C140" s="532"/>
      <c r="D140" s="504"/>
      <c r="E140" s="504"/>
      <c r="F140" s="504"/>
      <c r="G140" s="504"/>
      <c r="H140" s="504"/>
      <c r="I140" s="521"/>
    </row>
    <row r="141" spans="1:9" ht="48" customHeight="1" x14ac:dyDescent="0.25">
      <c r="A141" s="520" t="s">
        <v>228</v>
      </c>
      <c r="B141" s="505"/>
      <c r="C141" s="493"/>
      <c r="D141" s="493"/>
      <c r="E141" s="493"/>
      <c r="F141" s="493"/>
      <c r="G141" s="493"/>
      <c r="H141" s="493"/>
      <c r="I141" s="522"/>
    </row>
    <row r="142" spans="1:9" ht="48" customHeight="1" x14ac:dyDescent="0.25">
      <c r="A142" s="523" t="s">
        <v>230</v>
      </c>
      <c r="B142" s="508"/>
      <c r="C142" s="508"/>
      <c r="D142" s="508"/>
      <c r="E142" s="508"/>
      <c r="F142" s="508"/>
      <c r="G142" s="508"/>
      <c r="H142" s="515"/>
      <c r="I142" s="524"/>
    </row>
    <row r="143" spans="1:9" ht="48" customHeight="1" thickBot="1" x14ac:dyDescent="0.3">
      <c r="A143" s="645" t="s">
        <v>239</v>
      </c>
      <c r="B143" s="646"/>
      <c r="C143" s="646"/>
      <c r="D143" s="646"/>
      <c r="E143" s="646"/>
      <c r="F143" s="646"/>
      <c r="G143" s="646"/>
      <c r="H143" s="647"/>
      <c r="I143" s="648"/>
    </row>
    <row r="144" spans="1:9" ht="48" customHeight="1" x14ac:dyDescent="0.25">
      <c r="A144" s="526"/>
      <c r="B144" s="516" t="s">
        <v>215</v>
      </c>
      <c r="C144" s="517">
        <f>$C$122+$P$8</f>
        <v>0.35833333333333323</v>
      </c>
      <c r="D144" s="516" t="s">
        <v>216</v>
      </c>
      <c r="E144" s="516"/>
      <c r="F144" s="517"/>
      <c r="G144" s="649">
        <f>H150+S$11</f>
        <v>0.40833333333333305</v>
      </c>
      <c r="H144" s="649"/>
      <c r="I144" s="527">
        <f>G144+T$11</f>
        <v>0.41527777777777747</v>
      </c>
    </row>
    <row r="145" spans="1:9" ht="48" customHeight="1" x14ac:dyDescent="0.25">
      <c r="A145" s="529" t="s">
        <v>217</v>
      </c>
      <c r="B145" s="514">
        <f>B134+1</f>
        <v>14</v>
      </c>
      <c r="C145" s="650" t="str">
        <f>VLOOKUP($B145,СтартОсобиста!$A$10:$E$257,4,0)</f>
        <v>жін</v>
      </c>
      <c r="D145" s="650"/>
      <c r="E145" s="650"/>
      <c r="F145" s="513">
        <f>VLOOKUP($B145,СтартОсобиста!$A$10:$E$257,2,0)</f>
        <v>102</v>
      </c>
      <c r="G145" s="651" t="s">
        <v>218</v>
      </c>
      <c r="H145" s="651"/>
      <c r="I145" s="518" t="s">
        <v>219</v>
      </c>
    </row>
    <row r="146" spans="1:9" ht="48" customHeight="1" x14ac:dyDescent="0.25">
      <c r="A146" s="652" t="s">
        <v>220</v>
      </c>
      <c r="B146" s="493">
        <v>1</v>
      </c>
      <c r="C146" s="493">
        <v>2</v>
      </c>
      <c r="D146" s="493">
        <v>3</v>
      </c>
      <c r="E146" s="493">
        <v>4</v>
      </c>
      <c r="F146" s="493">
        <v>5</v>
      </c>
      <c r="G146" s="493">
        <v>6</v>
      </c>
      <c r="H146" s="493">
        <v>7</v>
      </c>
      <c r="I146" s="525">
        <v>8</v>
      </c>
    </row>
    <row r="147" spans="1:9" ht="143.25" customHeight="1" x14ac:dyDescent="0.25">
      <c r="A147" s="652"/>
      <c r="B147" s="495" t="str">
        <f>$L$4</f>
        <v>Навісна п-ва ч-з яр (судд.)</v>
      </c>
      <c r="C147" s="495" t="str">
        <f>$M$4</f>
        <v>Переправа по колоді через яр</v>
      </c>
      <c r="D147" s="495" t="str">
        <f>$N$4</f>
        <v>П-ва по мотузці з пер. ч-з яр</v>
      </c>
      <c r="E147" s="495" t="str">
        <f>$O$4</f>
        <v>Підйом по схилу</v>
      </c>
      <c r="F147" s="495" t="str">
        <f>$P$4</f>
        <v>Рух  по жердинах</v>
      </c>
      <c r="G147" s="495" t="str">
        <f>$Q$4</f>
        <v>Вязання вузлів</v>
      </c>
      <c r="H147" s="495" t="str">
        <f>$R$4</f>
        <v>Підйом по верт. пер. + крут. п-ва</v>
      </c>
      <c r="I147" s="519" t="str">
        <f>S$4</f>
        <v>Орієнтування</v>
      </c>
    </row>
    <row r="148" spans="1:9" ht="48" customHeight="1" x14ac:dyDescent="0.25">
      <c r="A148" s="520" t="s">
        <v>222</v>
      </c>
      <c r="B148" s="498">
        <f>$L$5</f>
        <v>1.3888888888888889E-3</v>
      </c>
      <c r="C148" s="498">
        <f>$M$5</f>
        <v>2.7777777777777779E-3</v>
      </c>
      <c r="D148" s="498">
        <f>$N$5</f>
        <v>3.472222222222222E-3</v>
      </c>
      <c r="E148" s="498">
        <f>$O$5</f>
        <v>2.7777777777777779E-3</v>
      </c>
      <c r="F148" s="498">
        <f>$P$5</f>
        <v>2.0833333333333333E-3</v>
      </c>
      <c r="G148" s="498">
        <f>$Q$5</f>
        <v>1.3888888888888889E-3</v>
      </c>
      <c r="H148" s="498">
        <f>$R$5</f>
        <v>4.1666666666666666E-3</v>
      </c>
      <c r="I148" s="521"/>
    </row>
    <row r="149" spans="1:9" ht="48" customHeight="1" x14ac:dyDescent="0.25">
      <c r="A149" s="520" t="s">
        <v>223</v>
      </c>
      <c r="B149" s="501">
        <f>$C144+L$11</f>
        <v>0.35972222222222211</v>
      </c>
      <c r="C149" s="501">
        <f t="shared" ref="C149:H149" si="50">B150+M$11</f>
        <v>0.36597222222222209</v>
      </c>
      <c r="D149" s="501">
        <f t="shared" si="50"/>
        <v>0.37291666666666651</v>
      </c>
      <c r="E149" s="501">
        <f t="shared" si="50"/>
        <v>0.38194444444444425</v>
      </c>
      <c r="F149" s="501">
        <f t="shared" si="50"/>
        <v>0.38958333333333311</v>
      </c>
      <c r="G149" s="501">
        <f t="shared" si="50"/>
        <v>0.39583333333333309</v>
      </c>
      <c r="H149" s="501">
        <f t="shared" si="50"/>
        <v>0.40277777777777751</v>
      </c>
      <c r="I149" s="521"/>
    </row>
    <row r="150" spans="1:9" ht="48" customHeight="1" x14ac:dyDescent="0.25">
      <c r="A150" s="520" t="s">
        <v>225</v>
      </c>
      <c r="B150" s="501">
        <f>SUM(B149,B148)</f>
        <v>0.36111111111111099</v>
      </c>
      <c r="C150" s="501">
        <f>SUM(C149,C148)</f>
        <v>0.36874999999999986</v>
      </c>
      <c r="D150" s="501">
        <f>SUM(D149,D148)</f>
        <v>0.37638888888888872</v>
      </c>
      <c r="E150" s="501">
        <f>SUM(E149,E148)</f>
        <v>0.38472222222222202</v>
      </c>
      <c r="F150" s="501">
        <f t="shared" ref="F150" si="51">SUM(F149,F148)</f>
        <v>0.39166666666666644</v>
      </c>
      <c r="G150" s="501">
        <f t="shared" ref="G150" si="52">SUM(G149,G148)</f>
        <v>0.39722222222222198</v>
      </c>
      <c r="H150" s="501">
        <f t="shared" ref="H150" si="53">SUM(H149,H148)</f>
        <v>0.40694444444444416</v>
      </c>
      <c r="I150" s="521"/>
    </row>
    <row r="151" spans="1:9" ht="48" customHeight="1" x14ac:dyDescent="0.25">
      <c r="A151" s="520" t="s">
        <v>226</v>
      </c>
      <c r="B151" s="504"/>
      <c r="C151" s="532"/>
      <c r="D151" s="504"/>
      <c r="E151" s="504"/>
      <c r="F151" s="504"/>
      <c r="G151" s="504"/>
      <c r="H151" s="504"/>
      <c r="I151" s="521"/>
    </row>
    <row r="152" spans="1:9" ht="48" customHeight="1" x14ac:dyDescent="0.25">
      <c r="A152" s="520" t="s">
        <v>228</v>
      </c>
      <c r="B152" s="505"/>
      <c r="C152" s="493"/>
      <c r="D152" s="493"/>
      <c r="E152" s="493"/>
      <c r="F152" s="493"/>
      <c r="G152" s="493"/>
      <c r="H152" s="493"/>
      <c r="I152" s="522"/>
    </row>
    <row r="153" spans="1:9" ht="48" customHeight="1" x14ac:dyDescent="0.25">
      <c r="A153" s="523" t="s">
        <v>230</v>
      </c>
      <c r="B153" s="508"/>
      <c r="C153" s="508"/>
      <c r="D153" s="508"/>
      <c r="E153" s="508"/>
      <c r="F153" s="508"/>
      <c r="G153" s="508"/>
      <c r="H153" s="515"/>
      <c r="I153" s="524"/>
    </row>
    <row r="154" spans="1:9" ht="48" customHeight="1" thickBot="1" x14ac:dyDescent="0.3">
      <c r="A154" s="645" t="s">
        <v>239</v>
      </c>
      <c r="B154" s="646"/>
      <c r="C154" s="646"/>
      <c r="D154" s="646"/>
      <c r="E154" s="646"/>
      <c r="F154" s="646"/>
      <c r="G154" s="646"/>
      <c r="H154" s="647"/>
      <c r="I154" s="648"/>
    </row>
    <row r="155" spans="1:9" ht="48" customHeight="1" x14ac:dyDescent="0.25">
      <c r="A155" s="526"/>
      <c r="B155" s="516" t="s">
        <v>215</v>
      </c>
      <c r="C155" s="517">
        <f>$C$144+$P$8</f>
        <v>0.36249999999999988</v>
      </c>
      <c r="D155" s="516" t="s">
        <v>216</v>
      </c>
      <c r="E155" s="516"/>
      <c r="F155" s="517"/>
      <c r="G155" s="649">
        <f>H161+S$11</f>
        <v>0.4124999999999997</v>
      </c>
      <c r="H155" s="649"/>
      <c r="I155" s="527">
        <f>G155+T$11</f>
        <v>0.41944444444444412</v>
      </c>
    </row>
    <row r="156" spans="1:9" ht="48" customHeight="1" x14ac:dyDescent="0.25">
      <c r="A156" s="529" t="s">
        <v>217</v>
      </c>
      <c r="B156" s="514">
        <f>B145+1</f>
        <v>15</v>
      </c>
      <c r="C156" s="650" t="str">
        <f>VLOOKUP($B156,СтартОсобиста!$A$10:$E$257,4,0)</f>
        <v>жін</v>
      </c>
      <c r="D156" s="650"/>
      <c r="E156" s="650"/>
      <c r="F156" s="513">
        <f>VLOOKUP($B156,СтартОсобиста!$A$10:$E$257,2,0)</f>
        <v>112</v>
      </c>
      <c r="G156" s="651" t="s">
        <v>218</v>
      </c>
      <c r="H156" s="651"/>
      <c r="I156" s="518" t="s">
        <v>219</v>
      </c>
    </row>
    <row r="157" spans="1:9" ht="48" customHeight="1" x14ac:dyDescent="0.25">
      <c r="A157" s="652" t="s">
        <v>220</v>
      </c>
      <c r="B157" s="493">
        <v>1</v>
      </c>
      <c r="C157" s="493">
        <v>2</v>
      </c>
      <c r="D157" s="493">
        <v>3</v>
      </c>
      <c r="E157" s="493">
        <v>4</v>
      </c>
      <c r="F157" s="493">
        <v>5</v>
      </c>
      <c r="G157" s="493">
        <v>6</v>
      </c>
      <c r="H157" s="493">
        <v>7</v>
      </c>
      <c r="I157" s="525">
        <v>8</v>
      </c>
    </row>
    <row r="158" spans="1:9" ht="143.25" customHeight="1" x14ac:dyDescent="0.25">
      <c r="A158" s="652"/>
      <c r="B158" s="495" t="str">
        <f>$L$4</f>
        <v>Навісна п-ва ч-з яр (судд.)</v>
      </c>
      <c r="C158" s="495" t="str">
        <f>$M$4</f>
        <v>Переправа по колоді через яр</v>
      </c>
      <c r="D158" s="495" t="str">
        <f>$N$4</f>
        <v>П-ва по мотузці з пер. ч-з яр</v>
      </c>
      <c r="E158" s="495" t="str">
        <f>$O$4</f>
        <v>Підйом по схилу</v>
      </c>
      <c r="F158" s="495" t="str">
        <f>$P$4</f>
        <v>Рух  по жердинах</v>
      </c>
      <c r="G158" s="495" t="str">
        <f>$Q$4</f>
        <v>Вязання вузлів</v>
      </c>
      <c r="H158" s="495" t="str">
        <f>$R$4</f>
        <v>Підйом по верт. пер. + крут. п-ва</v>
      </c>
      <c r="I158" s="519" t="str">
        <f>S$4</f>
        <v>Орієнтування</v>
      </c>
    </row>
    <row r="159" spans="1:9" ht="48" customHeight="1" x14ac:dyDescent="0.25">
      <c r="A159" s="520" t="s">
        <v>222</v>
      </c>
      <c r="B159" s="498">
        <f>$L$5</f>
        <v>1.3888888888888889E-3</v>
      </c>
      <c r="C159" s="498">
        <f>$M$5</f>
        <v>2.7777777777777779E-3</v>
      </c>
      <c r="D159" s="498">
        <f>$N$5</f>
        <v>3.472222222222222E-3</v>
      </c>
      <c r="E159" s="498">
        <f>$O$5</f>
        <v>2.7777777777777779E-3</v>
      </c>
      <c r="F159" s="498">
        <f>$P$5</f>
        <v>2.0833333333333333E-3</v>
      </c>
      <c r="G159" s="498">
        <f>$Q$5</f>
        <v>1.3888888888888889E-3</v>
      </c>
      <c r="H159" s="498">
        <f>$R$5</f>
        <v>4.1666666666666666E-3</v>
      </c>
      <c r="I159" s="521"/>
    </row>
    <row r="160" spans="1:9" ht="48" customHeight="1" x14ac:dyDescent="0.25">
      <c r="A160" s="520" t="s">
        <v>223</v>
      </c>
      <c r="B160" s="501">
        <f>$C155+L$11</f>
        <v>0.36388888888888876</v>
      </c>
      <c r="C160" s="501">
        <f t="shared" ref="C160:H160" si="54">B161+M$11</f>
        <v>0.37013888888888874</v>
      </c>
      <c r="D160" s="501">
        <f t="shared" si="54"/>
        <v>0.37708333333333316</v>
      </c>
      <c r="E160" s="501">
        <f t="shared" si="54"/>
        <v>0.38611111111111091</v>
      </c>
      <c r="F160" s="501">
        <f t="shared" si="54"/>
        <v>0.39374999999999977</v>
      </c>
      <c r="G160" s="501">
        <f t="shared" si="54"/>
        <v>0.39999999999999974</v>
      </c>
      <c r="H160" s="501">
        <f t="shared" si="54"/>
        <v>0.40694444444444416</v>
      </c>
      <c r="I160" s="521"/>
    </row>
    <row r="161" spans="1:9" ht="48" customHeight="1" x14ac:dyDescent="0.25">
      <c r="A161" s="520" t="s">
        <v>225</v>
      </c>
      <c r="B161" s="501">
        <f>SUM(B160,B159)</f>
        <v>0.36527777777777765</v>
      </c>
      <c r="C161" s="501">
        <f>SUM(C160,C159)</f>
        <v>0.37291666666666651</v>
      </c>
      <c r="D161" s="501">
        <f>SUM(D160,D159)</f>
        <v>0.38055555555555537</v>
      </c>
      <c r="E161" s="501">
        <f>SUM(E160,E159)</f>
        <v>0.38888888888888867</v>
      </c>
      <c r="F161" s="501">
        <f t="shared" ref="F161" si="55">SUM(F160,F159)</f>
        <v>0.39583333333333309</v>
      </c>
      <c r="G161" s="501">
        <f t="shared" ref="G161" si="56">SUM(G160,G159)</f>
        <v>0.40138888888888863</v>
      </c>
      <c r="H161" s="501">
        <f t="shared" ref="H161" si="57">SUM(H160,H159)</f>
        <v>0.41111111111111082</v>
      </c>
      <c r="I161" s="521"/>
    </row>
    <row r="162" spans="1:9" ht="48" customHeight="1" x14ac:dyDescent="0.25">
      <c r="A162" s="520" t="s">
        <v>226</v>
      </c>
      <c r="B162" s="504"/>
      <c r="C162" s="532"/>
      <c r="D162" s="504"/>
      <c r="E162" s="504"/>
      <c r="F162" s="504"/>
      <c r="G162" s="504"/>
      <c r="H162" s="504"/>
      <c r="I162" s="521"/>
    </row>
    <row r="163" spans="1:9" ht="48" customHeight="1" x14ac:dyDescent="0.25">
      <c r="A163" s="520" t="s">
        <v>228</v>
      </c>
      <c r="B163" s="505"/>
      <c r="C163" s="493"/>
      <c r="D163" s="493"/>
      <c r="E163" s="493"/>
      <c r="F163" s="493"/>
      <c r="G163" s="493"/>
      <c r="H163" s="493"/>
      <c r="I163" s="522"/>
    </row>
    <row r="164" spans="1:9" ht="48" customHeight="1" x14ac:dyDescent="0.25">
      <c r="A164" s="523" t="s">
        <v>230</v>
      </c>
      <c r="B164" s="508"/>
      <c r="C164" s="508"/>
      <c r="D164" s="508"/>
      <c r="E164" s="508"/>
      <c r="F164" s="508"/>
      <c r="G164" s="508"/>
      <c r="H164" s="515"/>
      <c r="I164" s="524"/>
    </row>
    <row r="165" spans="1:9" ht="48" customHeight="1" thickBot="1" x14ac:dyDescent="0.3">
      <c r="A165" s="645" t="s">
        <v>239</v>
      </c>
      <c r="B165" s="646"/>
      <c r="C165" s="646"/>
      <c r="D165" s="646"/>
      <c r="E165" s="646"/>
      <c r="F165" s="646"/>
      <c r="G165" s="646"/>
      <c r="H165" s="647"/>
      <c r="I165" s="648"/>
    </row>
    <row r="166" spans="1:9" ht="48" customHeight="1" x14ac:dyDescent="0.25">
      <c r="A166" s="526"/>
      <c r="B166" s="516" t="s">
        <v>215</v>
      </c>
      <c r="C166" s="517">
        <f>$C$144+$P$8</f>
        <v>0.36249999999999988</v>
      </c>
      <c r="D166" s="516" t="s">
        <v>216</v>
      </c>
      <c r="E166" s="516"/>
      <c r="F166" s="517"/>
      <c r="G166" s="649">
        <f>H172+S$11</f>
        <v>0.4124999999999997</v>
      </c>
      <c r="H166" s="649"/>
      <c r="I166" s="527">
        <f>G166+T$11</f>
        <v>0.41944444444444412</v>
      </c>
    </row>
    <row r="167" spans="1:9" ht="48" customHeight="1" x14ac:dyDescent="0.25">
      <c r="A167" s="529" t="s">
        <v>217</v>
      </c>
      <c r="B167" s="514">
        <f>B156+1</f>
        <v>16</v>
      </c>
      <c r="C167" s="650" t="str">
        <f>VLOOKUP($B167,СтартОсобиста!$A$10:$E$257,4,0)</f>
        <v>жін</v>
      </c>
      <c r="D167" s="650"/>
      <c r="E167" s="650"/>
      <c r="F167" s="513">
        <f>VLOOKUP($B167,СтартОсобиста!$A$10:$E$257,2,0)</f>
        <v>124</v>
      </c>
      <c r="G167" s="651" t="s">
        <v>218</v>
      </c>
      <c r="H167" s="651"/>
      <c r="I167" s="518" t="s">
        <v>219</v>
      </c>
    </row>
    <row r="168" spans="1:9" ht="48" customHeight="1" x14ac:dyDescent="0.25">
      <c r="A168" s="652" t="s">
        <v>220</v>
      </c>
      <c r="B168" s="493">
        <v>1</v>
      </c>
      <c r="C168" s="493">
        <v>2</v>
      </c>
      <c r="D168" s="493">
        <v>3</v>
      </c>
      <c r="E168" s="493">
        <v>4</v>
      </c>
      <c r="F168" s="493">
        <v>5</v>
      </c>
      <c r="G168" s="493">
        <v>6</v>
      </c>
      <c r="H168" s="493">
        <v>7</v>
      </c>
      <c r="I168" s="525">
        <v>8</v>
      </c>
    </row>
    <row r="169" spans="1:9" ht="143.25" customHeight="1" x14ac:dyDescent="0.25">
      <c r="A169" s="652"/>
      <c r="B169" s="495" t="str">
        <f>$L$4</f>
        <v>Навісна п-ва ч-з яр (судд.)</v>
      </c>
      <c r="C169" s="495" t="str">
        <f>$M$4</f>
        <v>Переправа по колоді через яр</v>
      </c>
      <c r="D169" s="495" t="str">
        <f>$N$4</f>
        <v>П-ва по мотузці з пер. ч-з яр</v>
      </c>
      <c r="E169" s="495" t="str">
        <f>$O$4</f>
        <v>Підйом по схилу</v>
      </c>
      <c r="F169" s="495" t="str">
        <f>$P$4</f>
        <v>Рух  по жердинах</v>
      </c>
      <c r="G169" s="495" t="str">
        <f>$Q$4</f>
        <v>Вязання вузлів</v>
      </c>
      <c r="H169" s="495" t="str">
        <f>$R$4</f>
        <v>Підйом по верт. пер. + крут. п-ва</v>
      </c>
      <c r="I169" s="519" t="str">
        <f>S$4</f>
        <v>Орієнтування</v>
      </c>
    </row>
    <row r="170" spans="1:9" ht="48" customHeight="1" x14ac:dyDescent="0.25">
      <c r="A170" s="520" t="s">
        <v>222</v>
      </c>
      <c r="B170" s="498">
        <f>$L$5</f>
        <v>1.3888888888888889E-3</v>
      </c>
      <c r="C170" s="498">
        <f>$M$5</f>
        <v>2.7777777777777779E-3</v>
      </c>
      <c r="D170" s="498">
        <f>$N$5</f>
        <v>3.472222222222222E-3</v>
      </c>
      <c r="E170" s="498">
        <f>$O$5</f>
        <v>2.7777777777777779E-3</v>
      </c>
      <c r="F170" s="498">
        <f>$P$5</f>
        <v>2.0833333333333333E-3</v>
      </c>
      <c r="G170" s="498">
        <f>$Q$5</f>
        <v>1.3888888888888889E-3</v>
      </c>
      <c r="H170" s="498">
        <f>$R$5</f>
        <v>4.1666666666666666E-3</v>
      </c>
      <c r="I170" s="521"/>
    </row>
    <row r="171" spans="1:9" ht="48" customHeight="1" x14ac:dyDescent="0.25">
      <c r="A171" s="520" t="s">
        <v>223</v>
      </c>
      <c r="B171" s="501">
        <f>$C166+L$11</f>
        <v>0.36388888888888876</v>
      </c>
      <c r="C171" s="501">
        <f t="shared" ref="C171:H171" si="58">B172+M$11</f>
        <v>0.37013888888888874</v>
      </c>
      <c r="D171" s="501">
        <f t="shared" si="58"/>
        <v>0.37708333333333316</v>
      </c>
      <c r="E171" s="501">
        <f t="shared" si="58"/>
        <v>0.38611111111111091</v>
      </c>
      <c r="F171" s="501">
        <f t="shared" si="58"/>
        <v>0.39374999999999977</v>
      </c>
      <c r="G171" s="501">
        <f t="shared" si="58"/>
        <v>0.39999999999999974</v>
      </c>
      <c r="H171" s="501">
        <f t="shared" si="58"/>
        <v>0.40694444444444416</v>
      </c>
      <c r="I171" s="521"/>
    </row>
    <row r="172" spans="1:9" ht="48" customHeight="1" x14ac:dyDescent="0.25">
      <c r="A172" s="520" t="s">
        <v>225</v>
      </c>
      <c r="B172" s="501">
        <f>SUM(B171,B170)</f>
        <v>0.36527777777777765</v>
      </c>
      <c r="C172" s="501">
        <f>SUM(C171,C170)</f>
        <v>0.37291666666666651</v>
      </c>
      <c r="D172" s="501">
        <f>SUM(D171,D170)</f>
        <v>0.38055555555555537</v>
      </c>
      <c r="E172" s="501">
        <f>SUM(E171,E170)</f>
        <v>0.38888888888888867</v>
      </c>
      <c r="F172" s="501">
        <f t="shared" ref="F172" si="59">SUM(F171,F170)</f>
        <v>0.39583333333333309</v>
      </c>
      <c r="G172" s="501">
        <f t="shared" ref="G172" si="60">SUM(G171,G170)</f>
        <v>0.40138888888888863</v>
      </c>
      <c r="H172" s="501">
        <f t="shared" ref="H172" si="61">SUM(H171,H170)</f>
        <v>0.41111111111111082</v>
      </c>
      <c r="I172" s="521"/>
    </row>
    <row r="173" spans="1:9" ht="48" customHeight="1" x14ac:dyDescent="0.25">
      <c r="A173" s="520" t="s">
        <v>226</v>
      </c>
      <c r="B173" s="504"/>
      <c r="C173" s="532"/>
      <c r="D173" s="504"/>
      <c r="E173" s="504"/>
      <c r="F173" s="504"/>
      <c r="G173" s="504"/>
      <c r="H173" s="504"/>
      <c r="I173" s="521"/>
    </row>
    <row r="174" spans="1:9" ht="48" customHeight="1" x14ac:dyDescent="0.25">
      <c r="A174" s="520" t="s">
        <v>228</v>
      </c>
      <c r="B174" s="505"/>
      <c r="C174" s="493"/>
      <c r="D174" s="493"/>
      <c r="E174" s="493"/>
      <c r="F174" s="493"/>
      <c r="G174" s="493"/>
      <c r="H174" s="493"/>
      <c r="I174" s="522"/>
    </row>
    <row r="175" spans="1:9" ht="48" customHeight="1" x14ac:dyDescent="0.25">
      <c r="A175" s="523" t="s">
        <v>230</v>
      </c>
      <c r="B175" s="508"/>
      <c r="C175" s="508"/>
      <c r="D175" s="508"/>
      <c r="E175" s="508"/>
      <c r="F175" s="508"/>
      <c r="G175" s="508"/>
      <c r="H175" s="515"/>
      <c r="I175" s="524"/>
    </row>
    <row r="176" spans="1:9" ht="48" customHeight="1" thickBot="1" x14ac:dyDescent="0.3">
      <c r="A176" s="645" t="s">
        <v>239</v>
      </c>
      <c r="B176" s="646"/>
      <c r="C176" s="646"/>
      <c r="D176" s="646"/>
      <c r="E176" s="646"/>
      <c r="F176" s="646"/>
      <c r="G176" s="646"/>
      <c r="H176" s="647"/>
      <c r="I176" s="648"/>
    </row>
    <row r="177" spans="1:9" ht="48" customHeight="1" x14ac:dyDescent="0.25">
      <c r="A177" s="526"/>
      <c r="B177" s="516" t="s">
        <v>215</v>
      </c>
      <c r="C177" s="517">
        <f>$C$166+$P$8</f>
        <v>0.36666666666666653</v>
      </c>
      <c r="D177" s="516" t="s">
        <v>216</v>
      </c>
      <c r="E177" s="516"/>
      <c r="F177" s="517"/>
      <c r="G177" s="649">
        <f>H183+S$11</f>
        <v>0.41666666666666635</v>
      </c>
      <c r="H177" s="649"/>
      <c r="I177" s="527">
        <f>G177+T$11</f>
        <v>0.42361111111111077</v>
      </c>
    </row>
    <row r="178" spans="1:9" ht="48" customHeight="1" x14ac:dyDescent="0.25">
      <c r="A178" s="529" t="s">
        <v>217</v>
      </c>
      <c r="B178" s="514">
        <f>B167+1</f>
        <v>17</v>
      </c>
      <c r="C178" s="650" t="str">
        <f>VLOOKUP($B178,СтартОсобиста!$A$10:$E$257,4,0)</f>
        <v>жін</v>
      </c>
      <c r="D178" s="650"/>
      <c r="E178" s="650"/>
      <c r="F178" s="513">
        <f>VLOOKUP($B178,СтартОсобиста!$A$10:$E$257,2,0)</f>
        <v>103</v>
      </c>
      <c r="G178" s="651" t="s">
        <v>218</v>
      </c>
      <c r="H178" s="651"/>
      <c r="I178" s="518" t="s">
        <v>219</v>
      </c>
    </row>
    <row r="179" spans="1:9" ht="48" customHeight="1" x14ac:dyDescent="0.25">
      <c r="A179" s="652" t="s">
        <v>220</v>
      </c>
      <c r="B179" s="493">
        <v>1</v>
      </c>
      <c r="C179" s="493">
        <v>2</v>
      </c>
      <c r="D179" s="493">
        <v>3</v>
      </c>
      <c r="E179" s="493">
        <v>4</v>
      </c>
      <c r="F179" s="493">
        <v>5</v>
      </c>
      <c r="G179" s="493">
        <v>6</v>
      </c>
      <c r="H179" s="493">
        <v>7</v>
      </c>
      <c r="I179" s="525">
        <v>8</v>
      </c>
    </row>
    <row r="180" spans="1:9" ht="143.25" customHeight="1" x14ac:dyDescent="0.25">
      <c r="A180" s="652"/>
      <c r="B180" s="495" t="str">
        <f>$L$4</f>
        <v>Навісна п-ва ч-з яр (судд.)</v>
      </c>
      <c r="C180" s="495" t="str">
        <f>$M$4</f>
        <v>Переправа по колоді через яр</v>
      </c>
      <c r="D180" s="495" t="str">
        <f>$N$4</f>
        <v>П-ва по мотузці з пер. ч-з яр</v>
      </c>
      <c r="E180" s="495" t="str">
        <f>$O$4</f>
        <v>Підйом по схилу</v>
      </c>
      <c r="F180" s="495" t="str">
        <f>$P$4</f>
        <v>Рух  по жердинах</v>
      </c>
      <c r="G180" s="495" t="str">
        <f>$Q$4</f>
        <v>Вязання вузлів</v>
      </c>
      <c r="H180" s="495" t="str">
        <f>$R$4</f>
        <v>Підйом по верт. пер. + крут. п-ва</v>
      </c>
      <c r="I180" s="519" t="str">
        <f>S$4</f>
        <v>Орієнтування</v>
      </c>
    </row>
    <row r="181" spans="1:9" ht="48" customHeight="1" x14ac:dyDescent="0.25">
      <c r="A181" s="520" t="s">
        <v>222</v>
      </c>
      <c r="B181" s="498">
        <f>$L$5</f>
        <v>1.3888888888888889E-3</v>
      </c>
      <c r="C181" s="498">
        <f>$M$5</f>
        <v>2.7777777777777779E-3</v>
      </c>
      <c r="D181" s="498">
        <f>$N$5</f>
        <v>3.472222222222222E-3</v>
      </c>
      <c r="E181" s="498">
        <f>$O$5</f>
        <v>2.7777777777777779E-3</v>
      </c>
      <c r="F181" s="498">
        <f>$P$5</f>
        <v>2.0833333333333333E-3</v>
      </c>
      <c r="G181" s="498">
        <f>$Q$5</f>
        <v>1.3888888888888889E-3</v>
      </c>
      <c r="H181" s="498">
        <f>$R$5</f>
        <v>4.1666666666666666E-3</v>
      </c>
      <c r="I181" s="521"/>
    </row>
    <row r="182" spans="1:9" ht="48" customHeight="1" x14ac:dyDescent="0.25">
      <c r="A182" s="520" t="s">
        <v>223</v>
      </c>
      <c r="B182" s="501">
        <f>$C177+L$11</f>
        <v>0.36805555555555541</v>
      </c>
      <c r="C182" s="501">
        <f t="shared" ref="C182:H182" si="62">B183+M$11</f>
        <v>0.37430555555555539</v>
      </c>
      <c r="D182" s="501">
        <f t="shared" si="62"/>
        <v>0.38124999999999981</v>
      </c>
      <c r="E182" s="501">
        <f t="shared" si="62"/>
        <v>0.39027777777777756</v>
      </c>
      <c r="F182" s="501">
        <f t="shared" si="62"/>
        <v>0.39791666666666642</v>
      </c>
      <c r="G182" s="501">
        <f t="shared" si="62"/>
        <v>0.4041666666666664</v>
      </c>
      <c r="H182" s="501">
        <f t="shared" si="62"/>
        <v>0.41111111111111082</v>
      </c>
      <c r="I182" s="521"/>
    </row>
    <row r="183" spans="1:9" ht="48" customHeight="1" x14ac:dyDescent="0.25">
      <c r="A183" s="520" t="s">
        <v>225</v>
      </c>
      <c r="B183" s="501">
        <f>SUM(B182,B181)</f>
        <v>0.3694444444444443</v>
      </c>
      <c r="C183" s="501">
        <f>SUM(C182,C181)</f>
        <v>0.37708333333333316</v>
      </c>
      <c r="D183" s="501">
        <f>SUM(D182,D181)</f>
        <v>0.38472222222222202</v>
      </c>
      <c r="E183" s="501">
        <f>SUM(E182,E181)</f>
        <v>0.39305555555555532</v>
      </c>
      <c r="F183" s="501">
        <f t="shared" ref="F183" si="63">SUM(F182,F181)</f>
        <v>0.39999999999999974</v>
      </c>
      <c r="G183" s="501">
        <f t="shared" ref="G183" si="64">SUM(G182,G181)</f>
        <v>0.40555555555555528</v>
      </c>
      <c r="H183" s="501">
        <f t="shared" ref="H183" si="65">SUM(H182,H181)</f>
        <v>0.41527777777777747</v>
      </c>
      <c r="I183" s="521"/>
    </row>
    <row r="184" spans="1:9" ht="48" customHeight="1" x14ac:dyDescent="0.25">
      <c r="A184" s="520" t="s">
        <v>226</v>
      </c>
      <c r="B184" s="504"/>
      <c r="C184" s="532"/>
      <c r="D184" s="504"/>
      <c r="E184" s="504"/>
      <c r="F184" s="504"/>
      <c r="G184" s="504"/>
      <c r="H184" s="504"/>
      <c r="I184" s="521"/>
    </row>
    <row r="185" spans="1:9" ht="48" customHeight="1" x14ac:dyDescent="0.25">
      <c r="A185" s="520" t="s">
        <v>228</v>
      </c>
      <c r="B185" s="505"/>
      <c r="C185" s="493"/>
      <c r="D185" s="493"/>
      <c r="E185" s="493"/>
      <c r="F185" s="493"/>
      <c r="G185" s="493"/>
      <c r="H185" s="493"/>
      <c r="I185" s="522"/>
    </row>
    <row r="186" spans="1:9" ht="48" customHeight="1" x14ac:dyDescent="0.25">
      <c r="A186" s="523" t="s">
        <v>230</v>
      </c>
      <c r="B186" s="508"/>
      <c r="C186" s="508"/>
      <c r="D186" s="508"/>
      <c r="E186" s="508"/>
      <c r="F186" s="508"/>
      <c r="G186" s="508"/>
      <c r="H186" s="515"/>
      <c r="I186" s="524"/>
    </row>
    <row r="187" spans="1:9" ht="48" customHeight="1" thickBot="1" x14ac:dyDescent="0.3">
      <c r="A187" s="645" t="s">
        <v>239</v>
      </c>
      <c r="B187" s="646"/>
      <c r="C187" s="646"/>
      <c r="D187" s="646"/>
      <c r="E187" s="646"/>
      <c r="F187" s="646"/>
      <c r="G187" s="646"/>
      <c r="H187" s="647"/>
      <c r="I187" s="648"/>
    </row>
    <row r="188" spans="1:9" ht="48" customHeight="1" x14ac:dyDescent="0.25">
      <c r="A188" s="526"/>
      <c r="B188" s="516" t="s">
        <v>215</v>
      </c>
      <c r="C188" s="517">
        <f>$C$166+$P$8</f>
        <v>0.36666666666666653</v>
      </c>
      <c r="D188" s="516" t="s">
        <v>216</v>
      </c>
      <c r="E188" s="516"/>
      <c r="F188" s="517"/>
      <c r="G188" s="649">
        <f>H194+S$11</f>
        <v>0.41666666666666635</v>
      </c>
      <c r="H188" s="649"/>
      <c r="I188" s="527">
        <f>G188+T$11</f>
        <v>0.42361111111111077</v>
      </c>
    </row>
    <row r="189" spans="1:9" ht="48" customHeight="1" x14ac:dyDescent="0.25">
      <c r="A189" s="529" t="s">
        <v>217</v>
      </c>
      <c r="B189" s="514">
        <f>B178+1</f>
        <v>18</v>
      </c>
      <c r="C189" s="650" t="str">
        <f>VLOOKUP($B189,СтартОсобиста!$A$10:$E$257,4,0)</f>
        <v>жін</v>
      </c>
      <c r="D189" s="650"/>
      <c r="E189" s="650"/>
      <c r="F189" s="513">
        <f>VLOOKUP($B189,СтартОсобиста!$A$10:$E$257,2,0)</f>
        <v>116</v>
      </c>
      <c r="G189" s="651" t="s">
        <v>218</v>
      </c>
      <c r="H189" s="651"/>
      <c r="I189" s="518" t="s">
        <v>219</v>
      </c>
    </row>
    <row r="190" spans="1:9" ht="48" customHeight="1" x14ac:dyDescent="0.25">
      <c r="A190" s="652" t="s">
        <v>220</v>
      </c>
      <c r="B190" s="493">
        <v>1</v>
      </c>
      <c r="C190" s="493">
        <v>2</v>
      </c>
      <c r="D190" s="493">
        <v>3</v>
      </c>
      <c r="E190" s="493">
        <v>4</v>
      </c>
      <c r="F190" s="493">
        <v>5</v>
      </c>
      <c r="G190" s="493">
        <v>6</v>
      </c>
      <c r="H190" s="493">
        <v>7</v>
      </c>
      <c r="I190" s="525">
        <v>8</v>
      </c>
    </row>
    <row r="191" spans="1:9" ht="143.25" customHeight="1" x14ac:dyDescent="0.25">
      <c r="A191" s="652"/>
      <c r="B191" s="495" t="str">
        <f>$L$4</f>
        <v>Навісна п-ва ч-з яр (судд.)</v>
      </c>
      <c r="C191" s="495" t="str">
        <f>$M$4</f>
        <v>Переправа по колоді через яр</v>
      </c>
      <c r="D191" s="495" t="str">
        <f>$N$4</f>
        <v>П-ва по мотузці з пер. ч-з яр</v>
      </c>
      <c r="E191" s="495" t="str">
        <f>$O$4</f>
        <v>Підйом по схилу</v>
      </c>
      <c r="F191" s="495" t="str">
        <f>$P$4</f>
        <v>Рух  по жердинах</v>
      </c>
      <c r="G191" s="495" t="str">
        <f>$Q$4</f>
        <v>Вязання вузлів</v>
      </c>
      <c r="H191" s="495" t="str">
        <f>$R$4</f>
        <v>Підйом по верт. пер. + крут. п-ва</v>
      </c>
      <c r="I191" s="519" t="str">
        <f>S$4</f>
        <v>Орієнтування</v>
      </c>
    </row>
    <row r="192" spans="1:9" ht="48" customHeight="1" x14ac:dyDescent="0.25">
      <c r="A192" s="520" t="s">
        <v>222</v>
      </c>
      <c r="B192" s="498">
        <f>$L$5</f>
        <v>1.3888888888888889E-3</v>
      </c>
      <c r="C192" s="498">
        <f>$M$5</f>
        <v>2.7777777777777779E-3</v>
      </c>
      <c r="D192" s="498">
        <f>$N$5</f>
        <v>3.472222222222222E-3</v>
      </c>
      <c r="E192" s="498">
        <f>$O$5</f>
        <v>2.7777777777777779E-3</v>
      </c>
      <c r="F192" s="498">
        <f>$P$5</f>
        <v>2.0833333333333333E-3</v>
      </c>
      <c r="G192" s="498">
        <f>$Q$5</f>
        <v>1.3888888888888889E-3</v>
      </c>
      <c r="H192" s="498">
        <f>$R$5</f>
        <v>4.1666666666666666E-3</v>
      </c>
      <c r="I192" s="521"/>
    </row>
    <row r="193" spans="1:9" ht="48" customHeight="1" x14ac:dyDescent="0.25">
      <c r="A193" s="520" t="s">
        <v>223</v>
      </c>
      <c r="B193" s="501">
        <f>$C188+L$11</f>
        <v>0.36805555555555541</v>
      </c>
      <c r="C193" s="501">
        <f t="shared" ref="C193:H193" si="66">B194+M$11</f>
        <v>0.37430555555555539</v>
      </c>
      <c r="D193" s="501">
        <f t="shared" si="66"/>
        <v>0.38124999999999981</v>
      </c>
      <c r="E193" s="501">
        <f t="shared" si="66"/>
        <v>0.39027777777777756</v>
      </c>
      <c r="F193" s="501">
        <f t="shared" si="66"/>
        <v>0.39791666666666642</v>
      </c>
      <c r="G193" s="501">
        <f t="shared" si="66"/>
        <v>0.4041666666666664</v>
      </c>
      <c r="H193" s="501">
        <f t="shared" si="66"/>
        <v>0.41111111111111082</v>
      </c>
      <c r="I193" s="521"/>
    </row>
    <row r="194" spans="1:9" ht="48" customHeight="1" x14ac:dyDescent="0.25">
      <c r="A194" s="520" t="s">
        <v>225</v>
      </c>
      <c r="B194" s="501">
        <f>SUM(B193,B192)</f>
        <v>0.3694444444444443</v>
      </c>
      <c r="C194" s="501">
        <f>SUM(C193,C192)</f>
        <v>0.37708333333333316</v>
      </c>
      <c r="D194" s="501">
        <f>SUM(D193,D192)</f>
        <v>0.38472222222222202</v>
      </c>
      <c r="E194" s="501">
        <f>SUM(E193,E192)</f>
        <v>0.39305555555555532</v>
      </c>
      <c r="F194" s="501">
        <f t="shared" ref="F194" si="67">SUM(F193,F192)</f>
        <v>0.39999999999999974</v>
      </c>
      <c r="G194" s="501">
        <f t="shared" ref="G194" si="68">SUM(G193,G192)</f>
        <v>0.40555555555555528</v>
      </c>
      <c r="H194" s="501">
        <f t="shared" ref="H194" si="69">SUM(H193,H192)</f>
        <v>0.41527777777777747</v>
      </c>
      <c r="I194" s="521"/>
    </row>
    <row r="195" spans="1:9" ht="48" customHeight="1" x14ac:dyDescent="0.25">
      <c r="A195" s="520" t="s">
        <v>226</v>
      </c>
      <c r="B195" s="504"/>
      <c r="C195" s="532"/>
      <c r="D195" s="504"/>
      <c r="E195" s="504"/>
      <c r="F195" s="504"/>
      <c r="G195" s="504"/>
      <c r="H195" s="504"/>
      <c r="I195" s="521"/>
    </row>
    <row r="196" spans="1:9" ht="48" customHeight="1" x14ac:dyDescent="0.25">
      <c r="A196" s="520" t="s">
        <v>228</v>
      </c>
      <c r="B196" s="505"/>
      <c r="C196" s="493"/>
      <c r="D196" s="493"/>
      <c r="E196" s="493"/>
      <c r="F196" s="493"/>
      <c r="G196" s="493"/>
      <c r="H196" s="493"/>
      <c r="I196" s="522"/>
    </row>
    <row r="197" spans="1:9" ht="48" customHeight="1" x14ac:dyDescent="0.25">
      <c r="A197" s="523" t="s">
        <v>230</v>
      </c>
      <c r="B197" s="508"/>
      <c r="C197" s="508"/>
      <c r="D197" s="508"/>
      <c r="E197" s="508"/>
      <c r="F197" s="508"/>
      <c r="G197" s="508"/>
      <c r="H197" s="515"/>
      <c r="I197" s="524"/>
    </row>
    <row r="198" spans="1:9" ht="48" customHeight="1" thickBot="1" x14ac:dyDescent="0.3">
      <c r="A198" s="645" t="s">
        <v>239</v>
      </c>
      <c r="B198" s="646"/>
      <c r="C198" s="646"/>
      <c r="D198" s="646"/>
      <c r="E198" s="646"/>
      <c r="F198" s="646"/>
      <c r="G198" s="646"/>
      <c r="H198" s="647"/>
      <c r="I198" s="648"/>
    </row>
    <row r="199" spans="1:9" ht="48" customHeight="1" x14ac:dyDescent="0.25">
      <c r="A199" s="526"/>
      <c r="B199" s="516" t="s">
        <v>215</v>
      </c>
      <c r="C199" s="517">
        <f>$C$188+$P$8</f>
        <v>0.37083333333333318</v>
      </c>
      <c r="D199" s="516" t="s">
        <v>216</v>
      </c>
      <c r="E199" s="516"/>
      <c r="F199" s="517"/>
      <c r="G199" s="649">
        <f>H205+S$11</f>
        <v>0.420833333333333</v>
      </c>
      <c r="H199" s="649"/>
      <c r="I199" s="527">
        <f>G199+T$11</f>
        <v>0.42777777777777742</v>
      </c>
    </row>
    <row r="200" spans="1:9" ht="48" customHeight="1" x14ac:dyDescent="0.25">
      <c r="A200" s="529" t="s">
        <v>217</v>
      </c>
      <c r="B200" s="514">
        <f>B189+1</f>
        <v>19</v>
      </c>
      <c r="C200" s="650" t="str">
        <f>VLOOKUP($B200,СтартОсобиста!$A$10:$E$257,4,0)</f>
        <v>жін</v>
      </c>
      <c r="D200" s="650"/>
      <c r="E200" s="650"/>
      <c r="F200" s="513">
        <f>VLOOKUP($B200,СтартОсобиста!$A$10:$E$257,2,0)</f>
        <v>105</v>
      </c>
      <c r="G200" s="651" t="s">
        <v>218</v>
      </c>
      <c r="H200" s="651"/>
      <c r="I200" s="518" t="s">
        <v>219</v>
      </c>
    </row>
    <row r="201" spans="1:9" ht="48" customHeight="1" x14ac:dyDescent="0.25">
      <c r="A201" s="652" t="s">
        <v>220</v>
      </c>
      <c r="B201" s="493">
        <v>1</v>
      </c>
      <c r="C201" s="493">
        <v>2</v>
      </c>
      <c r="D201" s="493">
        <v>3</v>
      </c>
      <c r="E201" s="493">
        <v>4</v>
      </c>
      <c r="F201" s="493">
        <v>5</v>
      </c>
      <c r="G201" s="493">
        <v>6</v>
      </c>
      <c r="H201" s="493">
        <v>7</v>
      </c>
      <c r="I201" s="525">
        <v>8</v>
      </c>
    </row>
    <row r="202" spans="1:9" ht="143.25" customHeight="1" x14ac:dyDescent="0.25">
      <c r="A202" s="652"/>
      <c r="B202" s="495" t="str">
        <f>$L$4</f>
        <v>Навісна п-ва ч-з яр (судд.)</v>
      </c>
      <c r="C202" s="495" t="str">
        <f>$M$4</f>
        <v>Переправа по колоді через яр</v>
      </c>
      <c r="D202" s="495" t="str">
        <f>$N$4</f>
        <v>П-ва по мотузці з пер. ч-з яр</v>
      </c>
      <c r="E202" s="495" t="str">
        <f>$O$4</f>
        <v>Підйом по схилу</v>
      </c>
      <c r="F202" s="495" t="str">
        <f>$P$4</f>
        <v>Рух  по жердинах</v>
      </c>
      <c r="G202" s="495" t="str">
        <f>$Q$4</f>
        <v>Вязання вузлів</v>
      </c>
      <c r="H202" s="495" t="str">
        <f>$R$4</f>
        <v>Підйом по верт. пер. + крут. п-ва</v>
      </c>
      <c r="I202" s="519" t="str">
        <f>S$4</f>
        <v>Орієнтування</v>
      </c>
    </row>
    <row r="203" spans="1:9" ht="48" customHeight="1" x14ac:dyDescent="0.25">
      <c r="A203" s="520" t="s">
        <v>222</v>
      </c>
      <c r="B203" s="498">
        <f>$L$5</f>
        <v>1.3888888888888889E-3</v>
      </c>
      <c r="C203" s="498">
        <f>$M$5</f>
        <v>2.7777777777777779E-3</v>
      </c>
      <c r="D203" s="498">
        <f>$N$5</f>
        <v>3.472222222222222E-3</v>
      </c>
      <c r="E203" s="498">
        <f>$O$5</f>
        <v>2.7777777777777779E-3</v>
      </c>
      <c r="F203" s="498">
        <f>$P$5</f>
        <v>2.0833333333333333E-3</v>
      </c>
      <c r="G203" s="498">
        <f>$Q$5</f>
        <v>1.3888888888888889E-3</v>
      </c>
      <c r="H203" s="498">
        <f>$R$5</f>
        <v>4.1666666666666666E-3</v>
      </c>
      <c r="I203" s="521"/>
    </row>
    <row r="204" spans="1:9" ht="48" customHeight="1" x14ac:dyDescent="0.25">
      <c r="A204" s="520" t="s">
        <v>223</v>
      </c>
      <c r="B204" s="501">
        <f>$C199+L$11</f>
        <v>0.37222222222222207</v>
      </c>
      <c r="C204" s="501">
        <f t="shared" ref="C204:H204" si="70">B205+M$11</f>
        <v>0.37847222222222204</v>
      </c>
      <c r="D204" s="501">
        <f t="shared" si="70"/>
        <v>0.38541666666666646</v>
      </c>
      <c r="E204" s="501">
        <f t="shared" si="70"/>
        <v>0.39444444444444421</v>
      </c>
      <c r="F204" s="501">
        <f t="shared" si="70"/>
        <v>0.40208333333333307</v>
      </c>
      <c r="G204" s="501">
        <f t="shared" si="70"/>
        <v>0.40833333333333305</v>
      </c>
      <c r="H204" s="501">
        <f t="shared" si="70"/>
        <v>0.41527777777777747</v>
      </c>
      <c r="I204" s="521"/>
    </row>
    <row r="205" spans="1:9" ht="48" customHeight="1" x14ac:dyDescent="0.25">
      <c r="A205" s="520" t="s">
        <v>225</v>
      </c>
      <c r="B205" s="501">
        <f>SUM(B204,B203)</f>
        <v>0.37361111111111095</v>
      </c>
      <c r="C205" s="501">
        <f>SUM(C204,C203)</f>
        <v>0.38124999999999981</v>
      </c>
      <c r="D205" s="501">
        <f>SUM(D204,D203)</f>
        <v>0.38888888888888867</v>
      </c>
      <c r="E205" s="501">
        <f>SUM(E204,E203)</f>
        <v>0.39722222222222198</v>
      </c>
      <c r="F205" s="501">
        <f t="shared" ref="F205" si="71">SUM(F204,F203)</f>
        <v>0.4041666666666664</v>
      </c>
      <c r="G205" s="501">
        <f t="shared" ref="G205" si="72">SUM(G204,G203)</f>
        <v>0.40972222222222193</v>
      </c>
      <c r="H205" s="501">
        <f t="shared" ref="H205" si="73">SUM(H204,H203)</f>
        <v>0.41944444444444412</v>
      </c>
      <c r="I205" s="521"/>
    </row>
    <row r="206" spans="1:9" ht="48" customHeight="1" x14ac:dyDescent="0.25">
      <c r="A206" s="520" t="s">
        <v>226</v>
      </c>
      <c r="B206" s="504"/>
      <c r="C206" s="532"/>
      <c r="D206" s="504"/>
      <c r="E206" s="504"/>
      <c r="F206" s="504"/>
      <c r="G206" s="504"/>
      <c r="H206" s="504"/>
      <c r="I206" s="521"/>
    </row>
    <row r="207" spans="1:9" ht="48" customHeight="1" x14ac:dyDescent="0.25">
      <c r="A207" s="520" t="s">
        <v>228</v>
      </c>
      <c r="B207" s="505"/>
      <c r="C207" s="493"/>
      <c r="D207" s="493"/>
      <c r="E207" s="493"/>
      <c r="F207" s="493"/>
      <c r="G207" s="493"/>
      <c r="H207" s="493"/>
      <c r="I207" s="522"/>
    </row>
    <row r="208" spans="1:9" ht="48" customHeight="1" x14ac:dyDescent="0.25">
      <c r="A208" s="523" t="s">
        <v>230</v>
      </c>
      <c r="B208" s="508"/>
      <c r="C208" s="508"/>
      <c r="D208" s="508"/>
      <c r="E208" s="508"/>
      <c r="F208" s="508"/>
      <c r="G208" s="508"/>
      <c r="H208" s="515"/>
      <c r="I208" s="524"/>
    </row>
    <row r="209" spans="1:9" ht="48" customHeight="1" thickBot="1" x14ac:dyDescent="0.3">
      <c r="A209" s="645" t="s">
        <v>239</v>
      </c>
      <c r="B209" s="646"/>
      <c r="C209" s="646"/>
      <c r="D209" s="646"/>
      <c r="E209" s="646"/>
      <c r="F209" s="646"/>
      <c r="G209" s="646"/>
      <c r="H209" s="647"/>
      <c r="I209" s="648"/>
    </row>
    <row r="210" spans="1:9" ht="48" hidden="1" customHeight="1" x14ac:dyDescent="0.25">
      <c r="A210" s="526"/>
      <c r="B210" s="516" t="s">
        <v>215</v>
      </c>
      <c r="C210" s="517">
        <f>$P$6+$P$8*(B211-1)</f>
        <v>0.41249999999999998</v>
      </c>
      <c r="D210" s="516" t="s">
        <v>216</v>
      </c>
      <c r="E210" s="516"/>
      <c r="F210" s="517"/>
      <c r="G210" s="649">
        <f>H216+S$11</f>
        <v>0.4624999999999998</v>
      </c>
      <c r="H210" s="649"/>
      <c r="I210" s="527">
        <f>G210+T$11</f>
        <v>0.46944444444444422</v>
      </c>
    </row>
    <row r="211" spans="1:9" ht="48" hidden="1" customHeight="1" x14ac:dyDescent="0.25">
      <c r="A211" s="529" t="s">
        <v>217</v>
      </c>
      <c r="B211" s="514">
        <f>B200+1</f>
        <v>20</v>
      </c>
      <c r="C211" s="650" t="e">
        <f>VLOOKUP($B211,СтартОсобиста!$A$10:$E$257,4,0)</f>
        <v>#N/A</v>
      </c>
      <c r="D211" s="650"/>
      <c r="E211" s="650"/>
      <c r="F211" s="513" t="e">
        <f>VLOOKUP($B211,СтартОсобиста!$A$10:$E$257,2,0)</f>
        <v>#N/A</v>
      </c>
      <c r="G211" s="651" t="s">
        <v>218</v>
      </c>
      <c r="H211" s="651"/>
      <c r="I211" s="518" t="s">
        <v>219</v>
      </c>
    </row>
    <row r="212" spans="1:9" ht="48" hidden="1" customHeight="1" x14ac:dyDescent="0.25">
      <c r="A212" s="652" t="s">
        <v>220</v>
      </c>
      <c r="B212" s="493">
        <v>1</v>
      </c>
      <c r="C212" s="493">
        <v>2</v>
      </c>
      <c r="D212" s="493">
        <v>3</v>
      </c>
      <c r="E212" s="493">
        <v>4</v>
      </c>
      <c r="F212" s="493">
        <v>5</v>
      </c>
      <c r="G212" s="493">
        <v>6</v>
      </c>
      <c r="H212" s="493">
        <v>7</v>
      </c>
      <c r="I212" s="525">
        <v>8</v>
      </c>
    </row>
    <row r="213" spans="1:9" ht="143.25" hidden="1" customHeight="1" x14ac:dyDescent="0.25">
      <c r="A213" s="652"/>
      <c r="B213" s="495" t="str">
        <f>$L$4</f>
        <v>Навісна п-ва ч-з яр (судд.)</v>
      </c>
      <c r="C213" s="495" t="str">
        <f>$M$4</f>
        <v>Переправа по колоді через яр</v>
      </c>
      <c r="D213" s="495" t="str">
        <f>$N$4</f>
        <v>П-ва по мотузці з пер. ч-з яр</v>
      </c>
      <c r="E213" s="495" t="str">
        <f>$O$4</f>
        <v>Підйом по схилу</v>
      </c>
      <c r="F213" s="495" t="str">
        <f>$P$4</f>
        <v>Рух  по жердинах</v>
      </c>
      <c r="G213" s="495" t="str">
        <f>$Q$4</f>
        <v>Вязання вузлів</v>
      </c>
      <c r="H213" s="495" t="str">
        <f>$R$4</f>
        <v>Підйом по верт. пер. + крут. п-ва</v>
      </c>
      <c r="I213" s="519" t="str">
        <f>S$4</f>
        <v>Орієнтування</v>
      </c>
    </row>
    <row r="214" spans="1:9" ht="48" hidden="1" customHeight="1" x14ac:dyDescent="0.25">
      <c r="A214" s="520" t="s">
        <v>222</v>
      </c>
      <c r="B214" s="498">
        <f>$L$5</f>
        <v>1.3888888888888889E-3</v>
      </c>
      <c r="C214" s="498">
        <f>$M$5</f>
        <v>2.7777777777777779E-3</v>
      </c>
      <c r="D214" s="498">
        <f>$N$5</f>
        <v>3.472222222222222E-3</v>
      </c>
      <c r="E214" s="498">
        <f>$O$5</f>
        <v>2.7777777777777779E-3</v>
      </c>
      <c r="F214" s="498">
        <f>$P$5</f>
        <v>2.0833333333333333E-3</v>
      </c>
      <c r="G214" s="498">
        <f>$Q$5</f>
        <v>1.3888888888888889E-3</v>
      </c>
      <c r="H214" s="498">
        <f>$R$5</f>
        <v>4.1666666666666666E-3</v>
      </c>
      <c r="I214" s="521"/>
    </row>
    <row r="215" spans="1:9" ht="48" hidden="1" customHeight="1" x14ac:dyDescent="0.25">
      <c r="A215" s="520" t="s">
        <v>223</v>
      </c>
      <c r="B215" s="501">
        <f>$C210+L$11</f>
        <v>0.41388888888888886</v>
      </c>
      <c r="C215" s="501">
        <f t="shared" ref="C215:H215" si="74">B216+M$11</f>
        <v>0.42013888888888884</v>
      </c>
      <c r="D215" s="501">
        <f t="shared" si="74"/>
        <v>0.42708333333333326</v>
      </c>
      <c r="E215" s="501">
        <f t="shared" si="74"/>
        <v>0.43611111111111101</v>
      </c>
      <c r="F215" s="501">
        <f t="shared" si="74"/>
        <v>0.44374999999999987</v>
      </c>
      <c r="G215" s="501">
        <f t="shared" si="74"/>
        <v>0.44999999999999984</v>
      </c>
      <c r="H215" s="501">
        <f t="shared" si="74"/>
        <v>0.45694444444444426</v>
      </c>
      <c r="I215" s="521"/>
    </row>
    <row r="216" spans="1:9" ht="48" hidden="1" customHeight="1" x14ac:dyDescent="0.25">
      <c r="A216" s="520" t="s">
        <v>225</v>
      </c>
      <c r="B216" s="501">
        <f>SUM(B215,B214)</f>
        <v>0.41527777777777775</v>
      </c>
      <c r="C216" s="501">
        <f>SUM(C215,C214)</f>
        <v>0.42291666666666661</v>
      </c>
      <c r="D216" s="501">
        <f>SUM(D215,D214)</f>
        <v>0.43055555555555547</v>
      </c>
      <c r="E216" s="501">
        <f>SUM(E215,E214)</f>
        <v>0.43888888888888877</v>
      </c>
      <c r="F216" s="501">
        <f t="shared" ref="F216" si="75">SUM(F215,F214)</f>
        <v>0.44583333333333319</v>
      </c>
      <c r="G216" s="501">
        <f t="shared" ref="G216" si="76">SUM(G215,G214)</f>
        <v>0.45138888888888873</v>
      </c>
      <c r="H216" s="501">
        <f t="shared" ref="H216" si="77">SUM(H215,H214)</f>
        <v>0.46111111111111092</v>
      </c>
      <c r="I216" s="521"/>
    </row>
    <row r="217" spans="1:9" ht="48" hidden="1" customHeight="1" x14ac:dyDescent="0.25">
      <c r="A217" s="520" t="s">
        <v>226</v>
      </c>
      <c r="B217" s="504"/>
      <c r="C217" s="504"/>
      <c r="D217" s="504"/>
      <c r="E217" s="504"/>
      <c r="F217" s="504"/>
      <c r="G217" s="504"/>
      <c r="H217" s="504"/>
      <c r="I217" s="521"/>
    </row>
    <row r="218" spans="1:9" ht="48" hidden="1" customHeight="1" x14ac:dyDescent="0.25">
      <c r="A218" s="520" t="s">
        <v>228</v>
      </c>
      <c r="B218" s="505"/>
      <c r="C218" s="493"/>
      <c r="D218" s="493"/>
      <c r="E218" s="493"/>
      <c r="F218" s="493"/>
      <c r="G218" s="493"/>
      <c r="H218" s="493"/>
      <c r="I218" s="522"/>
    </row>
    <row r="219" spans="1:9" ht="48" hidden="1" customHeight="1" x14ac:dyDescent="0.25">
      <c r="A219" s="523" t="s">
        <v>230</v>
      </c>
      <c r="B219" s="508"/>
      <c r="C219" s="508"/>
      <c r="D219" s="508"/>
      <c r="E219" s="508"/>
      <c r="F219" s="508"/>
      <c r="G219" s="508"/>
      <c r="H219" s="515"/>
      <c r="I219" s="524"/>
    </row>
    <row r="220" spans="1:9" ht="48" hidden="1" customHeight="1" thickBot="1" x14ac:dyDescent="0.3">
      <c r="A220" s="645" t="s">
        <v>239</v>
      </c>
      <c r="B220" s="646"/>
      <c r="C220" s="646"/>
      <c r="D220" s="646"/>
      <c r="E220" s="646"/>
      <c r="F220" s="646"/>
      <c r="G220" s="646"/>
      <c r="H220" s="647"/>
      <c r="I220" s="648"/>
    </row>
    <row r="221" spans="1:9" ht="48" hidden="1" customHeight="1" x14ac:dyDescent="0.25">
      <c r="A221" s="526"/>
      <c r="B221" s="516" t="s">
        <v>215</v>
      </c>
      <c r="C221" s="517">
        <f>$P$6+$P$8*(B222-1)</f>
        <v>0.41666666666666663</v>
      </c>
      <c r="D221" s="516" t="s">
        <v>216</v>
      </c>
      <c r="E221" s="516"/>
      <c r="F221" s="517"/>
      <c r="G221" s="649">
        <f>H227+S$11</f>
        <v>0.46666666666666645</v>
      </c>
      <c r="H221" s="649"/>
      <c r="I221" s="527">
        <f>G221+T$11</f>
        <v>0.47361111111111087</v>
      </c>
    </row>
    <row r="222" spans="1:9" ht="48" hidden="1" customHeight="1" x14ac:dyDescent="0.25">
      <c r="A222" s="529" t="s">
        <v>217</v>
      </c>
      <c r="B222" s="514">
        <f>B211+1</f>
        <v>21</v>
      </c>
      <c r="C222" s="650" t="e">
        <f>VLOOKUP($B222,СтартОсобиста!$A$10:$E$257,4,0)</f>
        <v>#N/A</v>
      </c>
      <c r="D222" s="650"/>
      <c r="E222" s="650"/>
      <c r="F222" s="513" t="e">
        <f>VLOOKUP($B222,СтартОсобиста!$A$10:$E$257,2,0)</f>
        <v>#N/A</v>
      </c>
      <c r="G222" s="651" t="s">
        <v>218</v>
      </c>
      <c r="H222" s="651"/>
      <c r="I222" s="518" t="s">
        <v>219</v>
      </c>
    </row>
    <row r="223" spans="1:9" ht="48" hidden="1" customHeight="1" x14ac:dyDescent="0.25">
      <c r="A223" s="652" t="s">
        <v>220</v>
      </c>
      <c r="B223" s="493">
        <v>1</v>
      </c>
      <c r="C223" s="493">
        <v>2</v>
      </c>
      <c r="D223" s="493">
        <v>3</v>
      </c>
      <c r="E223" s="493">
        <v>4</v>
      </c>
      <c r="F223" s="493">
        <v>5</v>
      </c>
      <c r="G223" s="493">
        <v>6</v>
      </c>
      <c r="H223" s="493">
        <v>7</v>
      </c>
      <c r="I223" s="525">
        <v>8</v>
      </c>
    </row>
    <row r="224" spans="1:9" ht="143.25" hidden="1" customHeight="1" x14ac:dyDescent="0.25">
      <c r="A224" s="652"/>
      <c r="B224" s="495" t="str">
        <f>$L$4</f>
        <v>Навісна п-ва ч-з яр (судд.)</v>
      </c>
      <c r="C224" s="495" t="str">
        <f>$M$4</f>
        <v>Переправа по колоді через яр</v>
      </c>
      <c r="D224" s="495" t="str">
        <f>$N$4</f>
        <v>П-ва по мотузці з пер. ч-з яр</v>
      </c>
      <c r="E224" s="495" t="str">
        <f>$O$4</f>
        <v>Підйом по схилу</v>
      </c>
      <c r="F224" s="495" t="str">
        <f>$P$4</f>
        <v>Рух  по жердинах</v>
      </c>
      <c r="G224" s="495" t="str">
        <f>$Q$4</f>
        <v>Вязання вузлів</v>
      </c>
      <c r="H224" s="495" t="str">
        <f>$R$4</f>
        <v>Підйом по верт. пер. + крут. п-ва</v>
      </c>
      <c r="I224" s="519" t="str">
        <f>S$4</f>
        <v>Орієнтування</v>
      </c>
    </row>
    <row r="225" spans="1:9" ht="48" hidden="1" customHeight="1" x14ac:dyDescent="0.25">
      <c r="A225" s="520" t="s">
        <v>222</v>
      </c>
      <c r="B225" s="498">
        <f>$L$5</f>
        <v>1.3888888888888889E-3</v>
      </c>
      <c r="C225" s="498">
        <f>$M$5</f>
        <v>2.7777777777777779E-3</v>
      </c>
      <c r="D225" s="498">
        <f>$N$5</f>
        <v>3.472222222222222E-3</v>
      </c>
      <c r="E225" s="498">
        <f>$O$5</f>
        <v>2.7777777777777779E-3</v>
      </c>
      <c r="F225" s="498">
        <f>$P$5</f>
        <v>2.0833333333333333E-3</v>
      </c>
      <c r="G225" s="498">
        <f>$Q$5</f>
        <v>1.3888888888888889E-3</v>
      </c>
      <c r="H225" s="498">
        <f>$R$5</f>
        <v>4.1666666666666666E-3</v>
      </c>
      <c r="I225" s="521"/>
    </row>
    <row r="226" spans="1:9" ht="48" hidden="1" customHeight="1" x14ac:dyDescent="0.25">
      <c r="A226" s="520" t="s">
        <v>223</v>
      </c>
      <c r="B226" s="501">
        <f>$C221+L$11</f>
        <v>0.41805555555555551</v>
      </c>
      <c r="C226" s="501">
        <f t="shared" ref="C226:H226" si="78">B227+M$11</f>
        <v>0.42430555555555549</v>
      </c>
      <c r="D226" s="501">
        <f t="shared" si="78"/>
        <v>0.43124999999999991</v>
      </c>
      <c r="E226" s="501">
        <f t="shared" si="78"/>
        <v>0.44027777777777766</v>
      </c>
      <c r="F226" s="501">
        <f t="shared" si="78"/>
        <v>0.44791666666666652</v>
      </c>
      <c r="G226" s="501">
        <f t="shared" si="78"/>
        <v>0.4541666666666665</v>
      </c>
      <c r="H226" s="501">
        <f t="shared" si="78"/>
        <v>0.46111111111111092</v>
      </c>
      <c r="I226" s="521"/>
    </row>
    <row r="227" spans="1:9" ht="48" hidden="1" customHeight="1" x14ac:dyDescent="0.25">
      <c r="A227" s="520" t="s">
        <v>225</v>
      </c>
      <c r="B227" s="501">
        <f>SUM(B226,B225)</f>
        <v>0.4194444444444444</v>
      </c>
      <c r="C227" s="501">
        <f>SUM(C226,C225)</f>
        <v>0.42708333333333326</v>
      </c>
      <c r="D227" s="501">
        <f>SUM(D226,D225)</f>
        <v>0.43472222222222212</v>
      </c>
      <c r="E227" s="501">
        <f>SUM(E226,E225)</f>
        <v>0.44305555555555542</v>
      </c>
      <c r="F227" s="501">
        <f t="shared" ref="F227" si="79">SUM(F226,F225)</f>
        <v>0.44999999999999984</v>
      </c>
      <c r="G227" s="501">
        <f t="shared" ref="G227" si="80">SUM(G226,G225)</f>
        <v>0.45555555555555538</v>
      </c>
      <c r="H227" s="501">
        <f t="shared" ref="H227" si="81">SUM(H226,H225)</f>
        <v>0.46527777777777757</v>
      </c>
      <c r="I227" s="521"/>
    </row>
    <row r="228" spans="1:9" ht="48" hidden="1" customHeight="1" x14ac:dyDescent="0.25">
      <c r="A228" s="520" t="s">
        <v>226</v>
      </c>
      <c r="B228" s="504"/>
      <c r="C228" s="504"/>
      <c r="D228" s="504"/>
      <c r="E228" s="504"/>
      <c r="F228" s="504"/>
      <c r="G228" s="504"/>
      <c r="H228" s="504"/>
      <c r="I228" s="521"/>
    </row>
    <row r="229" spans="1:9" ht="48" hidden="1" customHeight="1" x14ac:dyDescent="0.25">
      <c r="A229" s="520" t="s">
        <v>228</v>
      </c>
      <c r="B229" s="505"/>
      <c r="C229" s="493"/>
      <c r="D229" s="493"/>
      <c r="E229" s="493"/>
      <c r="F229" s="493"/>
      <c r="G229" s="493"/>
      <c r="H229" s="493"/>
      <c r="I229" s="522"/>
    </row>
    <row r="230" spans="1:9" ht="48" hidden="1" customHeight="1" x14ac:dyDescent="0.25">
      <c r="A230" s="523" t="s">
        <v>230</v>
      </c>
      <c r="B230" s="508"/>
      <c r="C230" s="508"/>
      <c r="D230" s="508"/>
      <c r="E230" s="508"/>
      <c r="F230" s="508"/>
      <c r="G230" s="508"/>
      <c r="H230" s="515"/>
      <c r="I230" s="524"/>
    </row>
    <row r="231" spans="1:9" ht="48" hidden="1" customHeight="1" thickBot="1" x14ac:dyDescent="0.3">
      <c r="A231" s="645" t="s">
        <v>239</v>
      </c>
      <c r="B231" s="646"/>
      <c r="C231" s="646"/>
      <c r="D231" s="646"/>
      <c r="E231" s="646"/>
      <c r="F231" s="646"/>
      <c r="G231" s="646"/>
      <c r="H231" s="647"/>
      <c r="I231" s="648"/>
    </row>
    <row r="232" spans="1:9" ht="48" hidden="1" customHeight="1" x14ac:dyDescent="0.25">
      <c r="A232" s="526"/>
      <c r="B232" s="516" t="s">
        <v>215</v>
      </c>
      <c r="C232" s="517">
        <f>$P$6+$P$8*(B233-1)</f>
        <v>0.42083333333333328</v>
      </c>
      <c r="D232" s="516" t="s">
        <v>216</v>
      </c>
      <c r="E232" s="516"/>
      <c r="F232" s="517"/>
      <c r="G232" s="649">
        <f>H238+S$11</f>
        <v>0.4708333333333331</v>
      </c>
      <c r="H232" s="649"/>
      <c r="I232" s="527">
        <f>G232+T$11</f>
        <v>0.47777777777777752</v>
      </c>
    </row>
    <row r="233" spans="1:9" ht="48" hidden="1" customHeight="1" x14ac:dyDescent="0.25">
      <c r="A233" s="529" t="s">
        <v>217</v>
      </c>
      <c r="B233" s="514">
        <f>B222+1</f>
        <v>22</v>
      </c>
      <c r="C233" s="650" t="e">
        <f>VLOOKUP($B233,СтартОсобиста!$A$10:$E$257,4,0)</f>
        <v>#N/A</v>
      </c>
      <c r="D233" s="650"/>
      <c r="E233" s="650"/>
      <c r="F233" s="513" t="e">
        <f>VLOOKUP($B233,СтартОсобиста!$A$10:$E$257,2,0)</f>
        <v>#N/A</v>
      </c>
      <c r="G233" s="651" t="s">
        <v>218</v>
      </c>
      <c r="H233" s="651"/>
      <c r="I233" s="518" t="s">
        <v>219</v>
      </c>
    </row>
    <row r="234" spans="1:9" ht="48" hidden="1" customHeight="1" x14ac:dyDescent="0.25">
      <c r="A234" s="652" t="s">
        <v>220</v>
      </c>
      <c r="B234" s="493">
        <v>1</v>
      </c>
      <c r="C234" s="493">
        <v>2</v>
      </c>
      <c r="D234" s="493">
        <v>3</v>
      </c>
      <c r="E234" s="493">
        <v>4</v>
      </c>
      <c r="F234" s="493">
        <v>5</v>
      </c>
      <c r="G234" s="493">
        <v>6</v>
      </c>
      <c r="H234" s="493">
        <v>7</v>
      </c>
      <c r="I234" s="525">
        <v>8</v>
      </c>
    </row>
    <row r="235" spans="1:9" ht="143.25" hidden="1" customHeight="1" x14ac:dyDescent="0.25">
      <c r="A235" s="652"/>
      <c r="B235" s="495" t="str">
        <f>$L$4</f>
        <v>Навісна п-ва ч-з яр (судд.)</v>
      </c>
      <c r="C235" s="495" t="str">
        <f>$M$4</f>
        <v>Переправа по колоді через яр</v>
      </c>
      <c r="D235" s="495" t="str">
        <f>$N$4</f>
        <v>П-ва по мотузці з пер. ч-з яр</v>
      </c>
      <c r="E235" s="495" t="str">
        <f>$O$4</f>
        <v>Підйом по схилу</v>
      </c>
      <c r="F235" s="495" t="str">
        <f>$P$4</f>
        <v>Рух  по жердинах</v>
      </c>
      <c r="G235" s="495" t="str">
        <f>$Q$4</f>
        <v>Вязання вузлів</v>
      </c>
      <c r="H235" s="495" t="str">
        <f>$R$4</f>
        <v>Підйом по верт. пер. + крут. п-ва</v>
      </c>
      <c r="I235" s="519" t="str">
        <f>S$4</f>
        <v>Орієнтування</v>
      </c>
    </row>
    <row r="236" spans="1:9" ht="48" hidden="1" customHeight="1" x14ac:dyDescent="0.25">
      <c r="A236" s="520" t="s">
        <v>222</v>
      </c>
      <c r="B236" s="498">
        <f>$L$5</f>
        <v>1.3888888888888889E-3</v>
      </c>
      <c r="C236" s="498">
        <f>$M$5</f>
        <v>2.7777777777777779E-3</v>
      </c>
      <c r="D236" s="498">
        <f>$N$5</f>
        <v>3.472222222222222E-3</v>
      </c>
      <c r="E236" s="498">
        <f>$O$5</f>
        <v>2.7777777777777779E-3</v>
      </c>
      <c r="F236" s="498">
        <f>$P$5</f>
        <v>2.0833333333333333E-3</v>
      </c>
      <c r="G236" s="498">
        <f>$Q$5</f>
        <v>1.3888888888888889E-3</v>
      </c>
      <c r="H236" s="498">
        <f>$R$5</f>
        <v>4.1666666666666666E-3</v>
      </c>
      <c r="I236" s="521"/>
    </row>
    <row r="237" spans="1:9" ht="48" hidden="1" customHeight="1" x14ac:dyDescent="0.25">
      <c r="A237" s="520" t="s">
        <v>223</v>
      </c>
      <c r="B237" s="501">
        <f>$C232+L$11</f>
        <v>0.42222222222222217</v>
      </c>
      <c r="C237" s="501">
        <f t="shared" ref="C237:H237" si="82">B238+M$11</f>
        <v>0.42847222222222214</v>
      </c>
      <c r="D237" s="501">
        <f t="shared" si="82"/>
        <v>0.43541666666666656</v>
      </c>
      <c r="E237" s="501">
        <f t="shared" si="82"/>
        <v>0.44444444444444431</v>
      </c>
      <c r="F237" s="501">
        <f t="shared" si="82"/>
        <v>0.45208333333333317</v>
      </c>
      <c r="G237" s="501">
        <f t="shared" si="82"/>
        <v>0.45833333333333315</v>
      </c>
      <c r="H237" s="501">
        <f t="shared" si="82"/>
        <v>0.46527777777777757</v>
      </c>
      <c r="I237" s="521"/>
    </row>
    <row r="238" spans="1:9" ht="48" hidden="1" customHeight="1" x14ac:dyDescent="0.25">
      <c r="A238" s="520" t="s">
        <v>225</v>
      </c>
      <c r="B238" s="501">
        <f>SUM(B237,B236)</f>
        <v>0.42361111111111105</v>
      </c>
      <c r="C238" s="501">
        <f>SUM(C237,C236)</f>
        <v>0.43124999999999991</v>
      </c>
      <c r="D238" s="501">
        <f>SUM(D237,D236)</f>
        <v>0.43888888888888877</v>
      </c>
      <c r="E238" s="501">
        <f>SUM(E237,E236)</f>
        <v>0.44722222222222208</v>
      </c>
      <c r="F238" s="501">
        <f t="shared" ref="F238" si="83">SUM(F237,F236)</f>
        <v>0.4541666666666665</v>
      </c>
      <c r="G238" s="501">
        <f t="shared" ref="G238" si="84">SUM(G237,G236)</f>
        <v>0.45972222222222203</v>
      </c>
      <c r="H238" s="501">
        <f t="shared" ref="H238" si="85">SUM(H237,H236)</f>
        <v>0.46944444444444422</v>
      </c>
      <c r="I238" s="521"/>
    </row>
    <row r="239" spans="1:9" ht="48" hidden="1" customHeight="1" x14ac:dyDescent="0.25">
      <c r="A239" s="520" t="s">
        <v>226</v>
      </c>
      <c r="B239" s="504"/>
      <c r="C239" s="504"/>
      <c r="D239" s="504"/>
      <c r="E239" s="504"/>
      <c r="F239" s="504"/>
      <c r="G239" s="504"/>
      <c r="H239" s="504"/>
      <c r="I239" s="521"/>
    </row>
    <row r="240" spans="1:9" ht="48" hidden="1" customHeight="1" x14ac:dyDescent="0.25">
      <c r="A240" s="520" t="s">
        <v>228</v>
      </c>
      <c r="B240" s="505"/>
      <c r="C240" s="493"/>
      <c r="D240" s="493"/>
      <c r="E240" s="493"/>
      <c r="F240" s="493"/>
      <c r="G240" s="493"/>
      <c r="H240" s="493"/>
      <c r="I240" s="522"/>
    </row>
    <row r="241" spans="1:9" ht="48" hidden="1" customHeight="1" x14ac:dyDescent="0.25">
      <c r="A241" s="523" t="s">
        <v>230</v>
      </c>
      <c r="B241" s="508"/>
      <c r="C241" s="508"/>
      <c r="D241" s="508"/>
      <c r="E241" s="508"/>
      <c r="F241" s="508"/>
      <c r="G241" s="508"/>
      <c r="H241" s="515"/>
      <c r="I241" s="524"/>
    </row>
    <row r="242" spans="1:9" ht="48" hidden="1" customHeight="1" thickBot="1" x14ac:dyDescent="0.3">
      <c r="A242" s="645" t="s">
        <v>239</v>
      </c>
      <c r="B242" s="646"/>
      <c r="C242" s="646"/>
      <c r="D242" s="646"/>
      <c r="E242" s="646"/>
      <c r="F242" s="646"/>
      <c r="G242" s="646"/>
      <c r="H242" s="647"/>
      <c r="I242" s="648"/>
    </row>
    <row r="243" spans="1:9" ht="48" hidden="1" customHeight="1" x14ac:dyDescent="0.25">
      <c r="A243" s="526"/>
      <c r="B243" s="516" t="s">
        <v>215</v>
      </c>
      <c r="C243" s="517">
        <f>$P$6+$P$8*(B244-1)</f>
        <v>0.42499999999999999</v>
      </c>
      <c r="D243" s="516" t="s">
        <v>216</v>
      </c>
      <c r="E243" s="516"/>
      <c r="F243" s="517"/>
      <c r="G243" s="649">
        <f>H249+S$11</f>
        <v>0.47499999999999981</v>
      </c>
      <c r="H243" s="649"/>
      <c r="I243" s="527">
        <f>G243+T$11</f>
        <v>0.48194444444444423</v>
      </c>
    </row>
    <row r="244" spans="1:9" ht="48" hidden="1" customHeight="1" x14ac:dyDescent="0.25">
      <c r="A244" s="529" t="s">
        <v>217</v>
      </c>
      <c r="B244" s="514">
        <f>B233+1</f>
        <v>23</v>
      </c>
      <c r="C244" s="650" t="e">
        <f>VLOOKUP($B244,СтартОсобиста!$A$10:$E$257,4,0)</f>
        <v>#N/A</v>
      </c>
      <c r="D244" s="650"/>
      <c r="E244" s="650"/>
      <c r="F244" s="513" t="e">
        <f>VLOOKUP($B244,СтартОсобиста!$A$10:$E$257,2,0)</f>
        <v>#N/A</v>
      </c>
      <c r="G244" s="651" t="s">
        <v>218</v>
      </c>
      <c r="H244" s="651"/>
      <c r="I244" s="518" t="s">
        <v>219</v>
      </c>
    </row>
    <row r="245" spans="1:9" ht="48" hidden="1" customHeight="1" x14ac:dyDescent="0.25">
      <c r="A245" s="652" t="s">
        <v>220</v>
      </c>
      <c r="B245" s="493">
        <v>1</v>
      </c>
      <c r="C245" s="493">
        <v>2</v>
      </c>
      <c r="D245" s="493">
        <v>3</v>
      </c>
      <c r="E245" s="493">
        <v>4</v>
      </c>
      <c r="F245" s="493">
        <v>5</v>
      </c>
      <c r="G245" s="493">
        <v>6</v>
      </c>
      <c r="H245" s="493">
        <v>7</v>
      </c>
      <c r="I245" s="525">
        <v>8</v>
      </c>
    </row>
    <row r="246" spans="1:9" ht="143.25" hidden="1" customHeight="1" x14ac:dyDescent="0.25">
      <c r="A246" s="652"/>
      <c r="B246" s="495" t="str">
        <f>$L$4</f>
        <v>Навісна п-ва ч-з яр (судд.)</v>
      </c>
      <c r="C246" s="495" t="str">
        <f>$M$4</f>
        <v>Переправа по колоді через яр</v>
      </c>
      <c r="D246" s="495" t="str">
        <f>$N$4</f>
        <v>П-ва по мотузці з пер. ч-з яр</v>
      </c>
      <c r="E246" s="495" t="str">
        <f>$O$4</f>
        <v>Підйом по схилу</v>
      </c>
      <c r="F246" s="495" t="str">
        <f>$P$4</f>
        <v>Рух  по жердинах</v>
      </c>
      <c r="G246" s="495" t="str">
        <f>$Q$4</f>
        <v>Вязання вузлів</v>
      </c>
      <c r="H246" s="495" t="str">
        <f>$R$4</f>
        <v>Підйом по верт. пер. + крут. п-ва</v>
      </c>
      <c r="I246" s="519" t="str">
        <f>S$4</f>
        <v>Орієнтування</v>
      </c>
    </row>
    <row r="247" spans="1:9" ht="48" hidden="1" customHeight="1" x14ac:dyDescent="0.25">
      <c r="A247" s="520" t="s">
        <v>222</v>
      </c>
      <c r="B247" s="498">
        <f>$L$5</f>
        <v>1.3888888888888889E-3</v>
      </c>
      <c r="C247" s="498">
        <f>$M$5</f>
        <v>2.7777777777777779E-3</v>
      </c>
      <c r="D247" s="498">
        <f>$N$5</f>
        <v>3.472222222222222E-3</v>
      </c>
      <c r="E247" s="498">
        <f>$O$5</f>
        <v>2.7777777777777779E-3</v>
      </c>
      <c r="F247" s="498">
        <f>$P$5</f>
        <v>2.0833333333333333E-3</v>
      </c>
      <c r="G247" s="498">
        <f>$Q$5</f>
        <v>1.3888888888888889E-3</v>
      </c>
      <c r="H247" s="498">
        <f>$R$5</f>
        <v>4.1666666666666666E-3</v>
      </c>
      <c r="I247" s="521"/>
    </row>
    <row r="248" spans="1:9" ht="48" hidden="1" customHeight="1" x14ac:dyDescent="0.25">
      <c r="A248" s="520" t="s">
        <v>223</v>
      </c>
      <c r="B248" s="501">
        <f>$C243+L$11</f>
        <v>0.42638888888888887</v>
      </c>
      <c r="C248" s="501">
        <f t="shared" ref="C248:H248" si="86">B249+M$11</f>
        <v>0.43263888888888885</v>
      </c>
      <c r="D248" s="501">
        <f t="shared" si="86"/>
        <v>0.43958333333333327</v>
      </c>
      <c r="E248" s="501">
        <f t="shared" si="86"/>
        <v>0.44861111111111102</v>
      </c>
      <c r="F248" s="501">
        <f t="shared" si="86"/>
        <v>0.45624999999999988</v>
      </c>
      <c r="G248" s="501">
        <f t="shared" si="86"/>
        <v>0.46249999999999986</v>
      </c>
      <c r="H248" s="501">
        <f t="shared" si="86"/>
        <v>0.46944444444444428</v>
      </c>
      <c r="I248" s="521"/>
    </row>
    <row r="249" spans="1:9" ht="48" hidden="1" customHeight="1" x14ac:dyDescent="0.25">
      <c r="A249" s="520" t="s">
        <v>225</v>
      </c>
      <c r="B249" s="501">
        <f>SUM(B248,B247)</f>
        <v>0.42777777777777776</v>
      </c>
      <c r="C249" s="501">
        <f>SUM(C248,C247)</f>
        <v>0.43541666666666662</v>
      </c>
      <c r="D249" s="501">
        <f>SUM(D248,D247)</f>
        <v>0.44305555555555548</v>
      </c>
      <c r="E249" s="501">
        <f>SUM(E248,E247)</f>
        <v>0.45138888888888878</v>
      </c>
      <c r="F249" s="501">
        <f t="shared" ref="F249" si="87">SUM(F248,F247)</f>
        <v>0.4583333333333332</v>
      </c>
      <c r="G249" s="501">
        <f t="shared" ref="G249" si="88">SUM(G248,G247)</f>
        <v>0.46388888888888874</v>
      </c>
      <c r="H249" s="501">
        <f t="shared" ref="H249" si="89">SUM(H248,H247)</f>
        <v>0.47361111111111093</v>
      </c>
      <c r="I249" s="521"/>
    </row>
    <row r="250" spans="1:9" ht="48" hidden="1" customHeight="1" x14ac:dyDescent="0.25">
      <c r="A250" s="520" t="s">
        <v>226</v>
      </c>
      <c r="B250" s="504"/>
      <c r="C250" s="504"/>
      <c r="D250" s="504"/>
      <c r="E250" s="504"/>
      <c r="F250" s="504"/>
      <c r="G250" s="504"/>
      <c r="H250" s="504"/>
      <c r="I250" s="521"/>
    </row>
    <row r="251" spans="1:9" ht="48" hidden="1" customHeight="1" x14ac:dyDescent="0.25">
      <c r="A251" s="520" t="s">
        <v>228</v>
      </c>
      <c r="B251" s="505"/>
      <c r="C251" s="493"/>
      <c r="D251" s="493"/>
      <c r="E251" s="493"/>
      <c r="F251" s="493"/>
      <c r="G251" s="493"/>
      <c r="H251" s="493"/>
      <c r="I251" s="522"/>
    </row>
    <row r="252" spans="1:9" ht="48" hidden="1" customHeight="1" x14ac:dyDescent="0.25">
      <c r="A252" s="523" t="s">
        <v>230</v>
      </c>
      <c r="B252" s="508"/>
      <c r="C252" s="508"/>
      <c r="D252" s="508"/>
      <c r="E252" s="508"/>
      <c r="F252" s="508"/>
      <c r="G252" s="508"/>
      <c r="H252" s="515"/>
      <c r="I252" s="524"/>
    </row>
    <row r="253" spans="1:9" ht="48" hidden="1" customHeight="1" thickBot="1" x14ac:dyDescent="0.3">
      <c r="A253" s="645" t="s">
        <v>239</v>
      </c>
      <c r="B253" s="646"/>
      <c r="C253" s="646"/>
      <c r="D253" s="646"/>
      <c r="E253" s="646"/>
      <c r="F253" s="646"/>
      <c r="G253" s="646"/>
      <c r="H253" s="647"/>
      <c r="I253" s="648"/>
    </row>
    <row r="254" spans="1:9" ht="48" hidden="1" customHeight="1" x14ac:dyDescent="0.25">
      <c r="A254" s="526"/>
      <c r="B254" s="516" t="s">
        <v>215</v>
      </c>
      <c r="C254" s="517">
        <f>$P$6+$P$8*(B255-1)</f>
        <v>0.42916666666666664</v>
      </c>
      <c r="D254" s="516" t="s">
        <v>216</v>
      </c>
      <c r="E254" s="516"/>
      <c r="F254" s="517"/>
      <c r="G254" s="649">
        <f>H260+S$11</f>
        <v>0.47916666666666646</v>
      </c>
      <c r="H254" s="649"/>
      <c r="I254" s="527">
        <f>G254+T$11</f>
        <v>0.48611111111111088</v>
      </c>
    </row>
    <row r="255" spans="1:9" ht="48" hidden="1" customHeight="1" x14ac:dyDescent="0.25">
      <c r="A255" s="529" t="s">
        <v>217</v>
      </c>
      <c r="B255" s="514">
        <f>B244+1</f>
        <v>24</v>
      </c>
      <c r="C255" s="650" t="e">
        <f>VLOOKUP($B255,СтартОсобиста!$A$10:$E$257,4,0)</f>
        <v>#N/A</v>
      </c>
      <c r="D255" s="650"/>
      <c r="E255" s="650"/>
      <c r="F255" s="513" t="e">
        <f>VLOOKUP($B255,СтартОсобиста!$A$10:$E$257,2,0)</f>
        <v>#N/A</v>
      </c>
      <c r="G255" s="651" t="s">
        <v>218</v>
      </c>
      <c r="H255" s="651"/>
      <c r="I255" s="518" t="s">
        <v>219</v>
      </c>
    </row>
    <row r="256" spans="1:9" ht="48" hidden="1" customHeight="1" x14ac:dyDescent="0.25">
      <c r="A256" s="652" t="s">
        <v>220</v>
      </c>
      <c r="B256" s="493">
        <v>1</v>
      </c>
      <c r="C256" s="493">
        <v>2</v>
      </c>
      <c r="D256" s="493">
        <v>3</v>
      </c>
      <c r="E256" s="493">
        <v>4</v>
      </c>
      <c r="F256" s="493">
        <v>5</v>
      </c>
      <c r="G256" s="493">
        <v>6</v>
      </c>
      <c r="H256" s="493">
        <v>7</v>
      </c>
      <c r="I256" s="525">
        <v>8</v>
      </c>
    </row>
    <row r="257" spans="1:9" ht="143.25" hidden="1" customHeight="1" x14ac:dyDescent="0.25">
      <c r="A257" s="652"/>
      <c r="B257" s="495" t="str">
        <f>$L$4</f>
        <v>Навісна п-ва ч-з яр (судд.)</v>
      </c>
      <c r="C257" s="495" t="str">
        <f>$M$4</f>
        <v>Переправа по колоді через яр</v>
      </c>
      <c r="D257" s="495" t="str">
        <f>$N$4</f>
        <v>П-ва по мотузці з пер. ч-з яр</v>
      </c>
      <c r="E257" s="495" t="str">
        <f>$O$4</f>
        <v>Підйом по схилу</v>
      </c>
      <c r="F257" s="495" t="str">
        <f>$P$4</f>
        <v>Рух  по жердинах</v>
      </c>
      <c r="G257" s="495" t="str">
        <f>$Q$4</f>
        <v>Вязання вузлів</v>
      </c>
      <c r="H257" s="495" t="str">
        <f>$R$4</f>
        <v>Підйом по верт. пер. + крут. п-ва</v>
      </c>
      <c r="I257" s="519" t="str">
        <f>S$4</f>
        <v>Орієнтування</v>
      </c>
    </row>
    <row r="258" spans="1:9" ht="48" hidden="1" customHeight="1" x14ac:dyDescent="0.25">
      <c r="A258" s="520" t="s">
        <v>222</v>
      </c>
      <c r="B258" s="498">
        <f>$L$5</f>
        <v>1.3888888888888889E-3</v>
      </c>
      <c r="C258" s="498">
        <f>$M$5</f>
        <v>2.7777777777777779E-3</v>
      </c>
      <c r="D258" s="498">
        <f>$N$5</f>
        <v>3.472222222222222E-3</v>
      </c>
      <c r="E258" s="498">
        <f>$O$5</f>
        <v>2.7777777777777779E-3</v>
      </c>
      <c r="F258" s="498">
        <f>$P$5</f>
        <v>2.0833333333333333E-3</v>
      </c>
      <c r="G258" s="498">
        <f>$Q$5</f>
        <v>1.3888888888888889E-3</v>
      </c>
      <c r="H258" s="498">
        <f>$R$5</f>
        <v>4.1666666666666666E-3</v>
      </c>
      <c r="I258" s="521"/>
    </row>
    <row r="259" spans="1:9" ht="48" hidden="1" customHeight="1" x14ac:dyDescent="0.25">
      <c r="A259" s="520" t="s">
        <v>223</v>
      </c>
      <c r="B259" s="501">
        <f>$C254+L$11</f>
        <v>0.43055555555555552</v>
      </c>
      <c r="C259" s="501">
        <f t="shared" ref="C259:H259" si="90">B260+M$11</f>
        <v>0.4368055555555555</v>
      </c>
      <c r="D259" s="501">
        <f t="shared" si="90"/>
        <v>0.44374999999999992</v>
      </c>
      <c r="E259" s="501">
        <f t="shared" si="90"/>
        <v>0.45277777777777767</v>
      </c>
      <c r="F259" s="501">
        <f t="shared" si="90"/>
        <v>0.46041666666666653</v>
      </c>
      <c r="G259" s="501">
        <f t="shared" si="90"/>
        <v>0.46666666666666651</v>
      </c>
      <c r="H259" s="501">
        <f t="shared" si="90"/>
        <v>0.47361111111111093</v>
      </c>
      <c r="I259" s="521"/>
    </row>
    <row r="260" spans="1:9" ht="48" hidden="1" customHeight="1" x14ac:dyDescent="0.25">
      <c r="A260" s="520" t="s">
        <v>225</v>
      </c>
      <c r="B260" s="501">
        <f>SUM(B259,B258)</f>
        <v>0.43194444444444441</v>
      </c>
      <c r="C260" s="501">
        <f>SUM(C259,C258)</f>
        <v>0.43958333333333327</v>
      </c>
      <c r="D260" s="501">
        <f>SUM(D259,D258)</f>
        <v>0.44722222222222213</v>
      </c>
      <c r="E260" s="501">
        <f>SUM(E259,E258)</f>
        <v>0.45555555555555544</v>
      </c>
      <c r="F260" s="501">
        <f t="shared" ref="F260" si="91">SUM(F259,F258)</f>
        <v>0.46249999999999986</v>
      </c>
      <c r="G260" s="501">
        <f t="shared" ref="G260" si="92">SUM(G259,G258)</f>
        <v>0.46805555555555539</v>
      </c>
      <c r="H260" s="501">
        <f t="shared" ref="H260" si="93">SUM(H259,H258)</f>
        <v>0.47777777777777758</v>
      </c>
      <c r="I260" s="521"/>
    </row>
    <row r="261" spans="1:9" ht="48" hidden="1" customHeight="1" x14ac:dyDescent="0.25">
      <c r="A261" s="520" t="s">
        <v>226</v>
      </c>
      <c r="B261" s="504"/>
      <c r="C261" s="504"/>
      <c r="D261" s="504"/>
      <c r="E261" s="504"/>
      <c r="F261" s="504"/>
      <c r="G261" s="504"/>
      <c r="H261" s="504"/>
      <c r="I261" s="521"/>
    </row>
    <row r="262" spans="1:9" ht="48" hidden="1" customHeight="1" x14ac:dyDescent="0.25">
      <c r="A262" s="520" t="s">
        <v>228</v>
      </c>
      <c r="B262" s="505"/>
      <c r="C262" s="493"/>
      <c r="D262" s="493"/>
      <c r="E262" s="493"/>
      <c r="F262" s="493"/>
      <c r="G262" s="493"/>
      <c r="H262" s="493"/>
      <c r="I262" s="522"/>
    </row>
    <row r="263" spans="1:9" ht="48" hidden="1" customHeight="1" x14ac:dyDescent="0.25">
      <c r="A263" s="523" t="s">
        <v>230</v>
      </c>
      <c r="B263" s="508"/>
      <c r="C263" s="508"/>
      <c r="D263" s="508"/>
      <c r="E263" s="508"/>
      <c r="F263" s="508"/>
      <c r="G263" s="508"/>
      <c r="H263" s="515"/>
      <c r="I263" s="524"/>
    </row>
    <row r="264" spans="1:9" ht="48" hidden="1" customHeight="1" thickBot="1" x14ac:dyDescent="0.3">
      <c r="A264" s="645" t="s">
        <v>239</v>
      </c>
      <c r="B264" s="646"/>
      <c r="C264" s="646"/>
      <c r="D264" s="646"/>
      <c r="E264" s="646"/>
      <c r="F264" s="646"/>
      <c r="G264" s="646"/>
      <c r="H264" s="647"/>
      <c r="I264" s="648"/>
    </row>
    <row r="265" spans="1:9" ht="48" hidden="1" customHeight="1" x14ac:dyDescent="0.25">
      <c r="A265" s="526"/>
      <c r="B265" s="516" t="s">
        <v>215</v>
      </c>
      <c r="C265" s="517">
        <f>$P$6+$P$8*(B266-1)</f>
        <v>0.43333333333333335</v>
      </c>
      <c r="D265" s="516" t="s">
        <v>216</v>
      </c>
      <c r="E265" s="516"/>
      <c r="F265" s="517"/>
      <c r="G265" s="649">
        <f>H271+S$11</f>
        <v>0.48333333333333317</v>
      </c>
      <c r="H265" s="649"/>
      <c r="I265" s="527">
        <f>G265+T$11</f>
        <v>0.49027777777777759</v>
      </c>
    </row>
    <row r="266" spans="1:9" ht="48" hidden="1" customHeight="1" x14ac:dyDescent="0.25">
      <c r="A266" s="529" t="s">
        <v>217</v>
      </c>
      <c r="B266" s="514">
        <f>B255+1</f>
        <v>25</v>
      </c>
      <c r="C266" s="650" t="e">
        <f>VLOOKUP($B266,СтартОсобиста!$A$10:$E$257,4,0)</f>
        <v>#N/A</v>
      </c>
      <c r="D266" s="650"/>
      <c r="E266" s="650"/>
      <c r="F266" s="513" t="e">
        <f>VLOOKUP($B266,СтартОсобиста!$A$10:$E$257,2,0)</f>
        <v>#N/A</v>
      </c>
      <c r="G266" s="651" t="s">
        <v>218</v>
      </c>
      <c r="H266" s="651"/>
      <c r="I266" s="518" t="s">
        <v>219</v>
      </c>
    </row>
    <row r="267" spans="1:9" ht="48" hidden="1" customHeight="1" x14ac:dyDescent="0.25">
      <c r="A267" s="652" t="s">
        <v>220</v>
      </c>
      <c r="B267" s="493">
        <v>1</v>
      </c>
      <c r="C267" s="493">
        <v>2</v>
      </c>
      <c r="D267" s="493">
        <v>3</v>
      </c>
      <c r="E267" s="493">
        <v>4</v>
      </c>
      <c r="F267" s="493">
        <v>5</v>
      </c>
      <c r="G267" s="493">
        <v>6</v>
      </c>
      <c r="H267" s="493">
        <v>7</v>
      </c>
      <c r="I267" s="525">
        <v>8</v>
      </c>
    </row>
    <row r="268" spans="1:9" ht="143.25" hidden="1" customHeight="1" x14ac:dyDescent="0.25">
      <c r="A268" s="652"/>
      <c r="B268" s="495" t="str">
        <f>$L$4</f>
        <v>Навісна п-ва ч-з яр (судд.)</v>
      </c>
      <c r="C268" s="495" t="str">
        <f>$M$4</f>
        <v>Переправа по колоді через яр</v>
      </c>
      <c r="D268" s="495" t="str">
        <f>$N$4</f>
        <v>П-ва по мотузці з пер. ч-з яр</v>
      </c>
      <c r="E268" s="495" t="str">
        <f>$O$4</f>
        <v>Підйом по схилу</v>
      </c>
      <c r="F268" s="495" t="str">
        <f>$P$4</f>
        <v>Рух  по жердинах</v>
      </c>
      <c r="G268" s="495" t="str">
        <f>$Q$4</f>
        <v>Вязання вузлів</v>
      </c>
      <c r="H268" s="495" t="str">
        <f>$R$4</f>
        <v>Підйом по верт. пер. + крут. п-ва</v>
      </c>
      <c r="I268" s="519" t="str">
        <f>S$4</f>
        <v>Орієнтування</v>
      </c>
    </row>
    <row r="269" spans="1:9" ht="48" hidden="1" customHeight="1" x14ac:dyDescent="0.25">
      <c r="A269" s="520" t="s">
        <v>222</v>
      </c>
      <c r="B269" s="498">
        <f>$L$5</f>
        <v>1.3888888888888889E-3</v>
      </c>
      <c r="C269" s="498">
        <f>$M$5</f>
        <v>2.7777777777777779E-3</v>
      </c>
      <c r="D269" s="498">
        <f>$N$5</f>
        <v>3.472222222222222E-3</v>
      </c>
      <c r="E269" s="498">
        <f>$O$5</f>
        <v>2.7777777777777779E-3</v>
      </c>
      <c r="F269" s="498">
        <f>$P$5</f>
        <v>2.0833333333333333E-3</v>
      </c>
      <c r="G269" s="498">
        <f>$Q$5</f>
        <v>1.3888888888888889E-3</v>
      </c>
      <c r="H269" s="498">
        <f>$R$5</f>
        <v>4.1666666666666666E-3</v>
      </c>
      <c r="I269" s="521"/>
    </row>
    <row r="270" spans="1:9" ht="48" hidden="1" customHeight="1" x14ac:dyDescent="0.25">
      <c r="A270" s="520" t="s">
        <v>223</v>
      </c>
      <c r="B270" s="501">
        <f>$C265+L$11</f>
        <v>0.43472222222222223</v>
      </c>
      <c r="C270" s="501">
        <f t="shared" ref="C270:H270" si="94">B271+M$11</f>
        <v>0.44097222222222221</v>
      </c>
      <c r="D270" s="501">
        <f t="shared" si="94"/>
        <v>0.44791666666666663</v>
      </c>
      <c r="E270" s="501">
        <f t="shared" si="94"/>
        <v>0.45694444444444438</v>
      </c>
      <c r="F270" s="501">
        <f t="shared" si="94"/>
        <v>0.46458333333333324</v>
      </c>
      <c r="G270" s="501">
        <f t="shared" si="94"/>
        <v>0.47083333333333321</v>
      </c>
      <c r="H270" s="501">
        <f t="shared" si="94"/>
        <v>0.47777777777777763</v>
      </c>
      <c r="I270" s="521"/>
    </row>
    <row r="271" spans="1:9" ht="48" hidden="1" customHeight="1" x14ac:dyDescent="0.25">
      <c r="A271" s="520" t="s">
        <v>225</v>
      </c>
      <c r="B271" s="501">
        <f>SUM(B270,B269)</f>
        <v>0.43611111111111112</v>
      </c>
      <c r="C271" s="501">
        <f>SUM(C270,C269)</f>
        <v>0.44374999999999998</v>
      </c>
      <c r="D271" s="501">
        <f>SUM(D270,D269)</f>
        <v>0.45138888888888884</v>
      </c>
      <c r="E271" s="501">
        <f>SUM(E270,E269)</f>
        <v>0.45972222222222214</v>
      </c>
      <c r="F271" s="501">
        <f t="shared" ref="F271" si="95">SUM(F270,F269)</f>
        <v>0.46666666666666656</v>
      </c>
      <c r="G271" s="501">
        <f t="shared" ref="G271" si="96">SUM(G270,G269)</f>
        <v>0.4722222222222221</v>
      </c>
      <c r="H271" s="501">
        <f t="shared" ref="H271" si="97">SUM(H270,H269)</f>
        <v>0.48194444444444429</v>
      </c>
      <c r="I271" s="521"/>
    </row>
    <row r="272" spans="1:9" ht="48" hidden="1" customHeight="1" x14ac:dyDescent="0.25">
      <c r="A272" s="520" t="s">
        <v>226</v>
      </c>
      <c r="B272" s="504"/>
      <c r="C272" s="504"/>
      <c r="D272" s="504"/>
      <c r="E272" s="504"/>
      <c r="F272" s="504"/>
      <c r="G272" s="504"/>
      <c r="H272" s="504"/>
      <c r="I272" s="521"/>
    </row>
    <row r="273" spans="1:9" ht="48" hidden="1" customHeight="1" x14ac:dyDescent="0.25">
      <c r="A273" s="520" t="s">
        <v>228</v>
      </c>
      <c r="B273" s="505"/>
      <c r="C273" s="493"/>
      <c r="D273" s="493"/>
      <c r="E273" s="493"/>
      <c r="F273" s="493"/>
      <c r="G273" s="493"/>
      <c r="H273" s="493"/>
      <c r="I273" s="522"/>
    </row>
    <row r="274" spans="1:9" ht="48" hidden="1" customHeight="1" x14ac:dyDescent="0.25">
      <c r="A274" s="523" t="s">
        <v>230</v>
      </c>
      <c r="B274" s="508"/>
      <c r="C274" s="508"/>
      <c r="D274" s="508"/>
      <c r="E274" s="508"/>
      <c r="F274" s="508"/>
      <c r="G274" s="508"/>
      <c r="H274" s="515"/>
      <c r="I274" s="524"/>
    </row>
    <row r="275" spans="1:9" ht="48" hidden="1" customHeight="1" thickBot="1" x14ac:dyDescent="0.3">
      <c r="A275" s="645" t="s">
        <v>239</v>
      </c>
      <c r="B275" s="646"/>
      <c r="C275" s="646"/>
      <c r="D275" s="646"/>
      <c r="E275" s="646"/>
      <c r="F275" s="646"/>
      <c r="G275" s="646"/>
      <c r="H275" s="647"/>
      <c r="I275" s="648"/>
    </row>
    <row r="276" spans="1:9" ht="48" hidden="1" customHeight="1" x14ac:dyDescent="0.25">
      <c r="A276" s="526"/>
      <c r="B276" s="516" t="s">
        <v>215</v>
      </c>
      <c r="C276" s="517">
        <f>$P$6+$P$8*(B277-1)</f>
        <v>0.4375</v>
      </c>
      <c r="D276" s="516" t="s">
        <v>216</v>
      </c>
      <c r="E276" s="516"/>
      <c r="F276" s="517"/>
      <c r="G276" s="649">
        <f>H282+S$11</f>
        <v>0.48749999999999982</v>
      </c>
      <c r="H276" s="649"/>
      <c r="I276" s="527">
        <f>G276+T$11</f>
        <v>0.49444444444444424</v>
      </c>
    </row>
    <row r="277" spans="1:9" ht="48" hidden="1" customHeight="1" x14ac:dyDescent="0.25">
      <c r="A277" s="529" t="s">
        <v>217</v>
      </c>
      <c r="B277" s="514">
        <f>B266+1</f>
        <v>26</v>
      </c>
      <c r="C277" s="650" t="e">
        <f>VLOOKUP($B277,СтартОсобиста!$A$10:$E$257,4,0)</f>
        <v>#N/A</v>
      </c>
      <c r="D277" s="650"/>
      <c r="E277" s="650"/>
      <c r="F277" s="513" t="e">
        <f>VLOOKUP($B277,СтартОсобиста!$A$10:$E$257,2,0)</f>
        <v>#N/A</v>
      </c>
      <c r="G277" s="651" t="s">
        <v>218</v>
      </c>
      <c r="H277" s="651"/>
      <c r="I277" s="518" t="s">
        <v>219</v>
      </c>
    </row>
    <row r="278" spans="1:9" ht="48" hidden="1" customHeight="1" x14ac:dyDescent="0.25">
      <c r="A278" s="652" t="s">
        <v>220</v>
      </c>
      <c r="B278" s="493">
        <v>1</v>
      </c>
      <c r="C278" s="493">
        <v>2</v>
      </c>
      <c r="D278" s="493">
        <v>3</v>
      </c>
      <c r="E278" s="493">
        <v>4</v>
      </c>
      <c r="F278" s="493">
        <v>5</v>
      </c>
      <c r="G278" s="493">
        <v>6</v>
      </c>
      <c r="H278" s="493">
        <v>7</v>
      </c>
      <c r="I278" s="525">
        <v>8</v>
      </c>
    </row>
    <row r="279" spans="1:9" ht="143.25" hidden="1" customHeight="1" x14ac:dyDescent="0.25">
      <c r="A279" s="652"/>
      <c r="B279" s="495" t="str">
        <f>$L$4</f>
        <v>Навісна п-ва ч-з яр (судд.)</v>
      </c>
      <c r="C279" s="495" t="str">
        <f>$M$4</f>
        <v>Переправа по колоді через яр</v>
      </c>
      <c r="D279" s="495" t="str">
        <f>$N$4</f>
        <v>П-ва по мотузці з пер. ч-з яр</v>
      </c>
      <c r="E279" s="495" t="str">
        <f>$O$4</f>
        <v>Підйом по схилу</v>
      </c>
      <c r="F279" s="495" t="str">
        <f>$P$4</f>
        <v>Рух  по жердинах</v>
      </c>
      <c r="G279" s="495" t="str">
        <f>$Q$4</f>
        <v>Вязання вузлів</v>
      </c>
      <c r="H279" s="495" t="str">
        <f>$R$4</f>
        <v>Підйом по верт. пер. + крут. п-ва</v>
      </c>
      <c r="I279" s="519" t="str">
        <f>S$4</f>
        <v>Орієнтування</v>
      </c>
    </row>
    <row r="280" spans="1:9" ht="48" hidden="1" customHeight="1" x14ac:dyDescent="0.25">
      <c r="A280" s="520" t="s">
        <v>222</v>
      </c>
      <c r="B280" s="498">
        <f>$L$5</f>
        <v>1.3888888888888889E-3</v>
      </c>
      <c r="C280" s="498">
        <f>$M$5</f>
        <v>2.7777777777777779E-3</v>
      </c>
      <c r="D280" s="498">
        <f>$N$5</f>
        <v>3.472222222222222E-3</v>
      </c>
      <c r="E280" s="498">
        <f>$O$5</f>
        <v>2.7777777777777779E-3</v>
      </c>
      <c r="F280" s="498">
        <f>$P$5</f>
        <v>2.0833333333333333E-3</v>
      </c>
      <c r="G280" s="498">
        <f>$Q$5</f>
        <v>1.3888888888888889E-3</v>
      </c>
      <c r="H280" s="498">
        <f>$R$5</f>
        <v>4.1666666666666666E-3</v>
      </c>
      <c r="I280" s="521"/>
    </row>
    <row r="281" spans="1:9" ht="48" hidden="1" customHeight="1" x14ac:dyDescent="0.25">
      <c r="A281" s="520" t="s">
        <v>223</v>
      </c>
      <c r="B281" s="501">
        <f>$C276+L$11</f>
        <v>0.43888888888888888</v>
      </c>
      <c r="C281" s="501">
        <f t="shared" ref="C281:H281" si="98">B282+M$11</f>
        <v>0.44513888888888886</v>
      </c>
      <c r="D281" s="501">
        <f t="shared" si="98"/>
        <v>0.45208333333333328</v>
      </c>
      <c r="E281" s="501">
        <f t="shared" si="98"/>
        <v>0.46111111111111103</v>
      </c>
      <c r="F281" s="501">
        <f t="shared" si="98"/>
        <v>0.46874999999999989</v>
      </c>
      <c r="G281" s="501">
        <f t="shared" si="98"/>
        <v>0.47499999999999987</v>
      </c>
      <c r="H281" s="501">
        <f t="shared" si="98"/>
        <v>0.48194444444444429</v>
      </c>
      <c r="I281" s="521"/>
    </row>
    <row r="282" spans="1:9" ht="48" hidden="1" customHeight="1" x14ac:dyDescent="0.25">
      <c r="A282" s="520" t="s">
        <v>225</v>
      </c>
      <c r="B282" s="501">
        <f>SUM(B281,B280)</f>
        <v>0.44027777777777777</v>
      </c>
      <c r="C282" s="501">
        <f>SUM(C281,C280)</f>
        <v>0.44791666666666663</v>
      </c>
      <c r="D282" s="501">
        <f>SUM(D281,D280)</f>
        <v>0.45555555555555549</v>
      </c>
      <c r="E282" s="501">
        <f>SUM(E281,E280)</f>
        <v>0.4638888888888888</v>
      </c>
      <c r="F282" s="501">
        <f t="shared" ref="F282" si="99">SUM(F281,F280)</f>
        <v>0.47083333333333321</v>
      </c>
      <c r="G282" s="501">
        <f t="shared" ref="G282" si="100">SUM(G281,G280)</f>
        <v>0.47638888888888875</v>
      </c>
      <c r="H282" s="501">
        <f t="shared" ref="H282" si="101">SUM(H281,H280)</f>
        <v>0.48611111111111094</v>
      </c>
      <c r="I282" s="521"/>
    </row>
    <row r="283" spans="1:9" ht="48" hidden="1" customHeight="1" x14ac:dyDescent="0.25">
      <c r="A283" s="520" t="s">
        <v>226</v>
      </c>
      <c r="B283" s="504"/>
      <c r="C283" s="504"/>
      <c r="D283" s="504"/>
      <c r="E283" s="504"/>
      <c r="F283" s="504"/>
      <c r="G283" s="504"/>
      <c r="H283" s="504"/>
      <c r="I283" s="521"/>
    </row>
    <row r="284" spans="1:9" ht="48" hidden="1" customHeight="1" x14ac:dyDescent="0.25">
      <c r="A284" s="520" t="s">
        <v>228</v>
      </c>
      <c r="B284" s="505"/>
      <c r="C284" s="493"/>
      <c r="D284" s="493"/>
      <c r="E284" s="493"/>
      <c r="F284" s="493"/>
      <c r="G284" s="493"/>
      <c r="H284" s="493"/>
      <c r="I284" s="522"/>
    </row>
    <row r="285" spans="1:9" ht="48" hidden="1" customHeight="1" x14ac:dyDescent="0.25">
      <c r="A285" s="523" t="s">
        <v>230</v>
      </c>
      <c r="B285" s="508"/>
      <c r="C285" s="508"/>
      <c r="D285" s="508"/>
      <c r="E285" s="508"/>
      <c r="F285" s="508"/>
      <c r="G285" s="508"/>
      <c r="H285" s="515"/>
      <c r="I285" s="524"/>
    </row>
    <row r="286" spans="1:9" ht="48" hidden="1" customHeight="1" thickBot="1" x14ac:dyDescent="0.3">
      <c r="A286" s="645" t="s">
        <v>239</v>
      </c>
      <c r="B286" s="646"/>
      <c r="C286" s="646"/>
      <c r="D286" s="646"/>
      <c r="E286" s="646"/>
      <c r="F286" s="646"/>
      <c r="G286" s="646"/>
      <c r="H286" s="647"/>
      <c r="I286" s="648"/>
    </row>
    <row r="287" spans="1:9" ht="48" hidden="1" customHeight="1" x14ac:dyDescent="0.25">
      <c r="A287" s="526"/>
      <c r="B287" s="516" t="s">
        <v>215</v>
      </c>
      <c r="C287" s="517">
        <f>$P$6+$P$8*(B288-1)</f>
        <v>0.44166666666666665</v>
      </c>
      <c r="D287" s="516" t="s">
        <v>216</v>
      </c>
      <c r="E287" s="516"/>
      <c r="F287" s="517"/>
      <c r="G287" s="649">
        <f>H293+S$11</f>
        <v>0.49166666666666647</v>
      </c>
      <c r="H287" s="649"/>
      <c r="I287" s="527">
        <f>G287+T$11</f>
        <v>0.49861111111111089</v>
      </c>
    </row>
    <row r="288" spans="1:9" ht="48" hidden="1" customHeight="1" x14ac:dyDescent="0.25">
      <c r="A288" s="529" t="s">
        <v>217</v>
      </c>
      <c r="B288" s="514">
        <f>B277+1</f>
        <v>27</v>
      </c>
      <c r="C288" s="650" t="e">
        <f>VLOOKUP($B288,СтартОсобиста!$A$10:$E$257,4,0)</f>
        <v>#N/A</v>
      </c>
      <c r="D288" s="650"/>
      <c r="E288" s="650"/>
      <c r="F288" s="513" t="e">
        <f>VLOOKUP($B288,СтартОсобиста!$A$10:$E$257,2,0)</f>
        <v>#N/A</v>
      </c>
      <c r="G288" s="651" t="s">
        <v>218</v>
      </c>
      <c r="H288" s="651"/>
      <c r="I288" s="518" t="s">
        <v>219</v>
      </c>
    </row>
    <row r="289" spans="1:9" ht="48" hidden="1" customHeight="1" x14ac:dyDescent="0.25">
      <c r="A289" s="652" t="s">
        <v>220</v>
      </c>
      <c r="B289" s="493">
        <v>1</v>
      </c>
      <c r="C289" s="493">
        <v>2</v>
      </c>
      <c r="D289" s="493">
        <v>3</v>
      </c>
      <c r="E289" s="493">
        <v>4</v>
      </c>
      <c r="F289" s="493">
        <v>5</v>
      </c>
      <c r="G289" s="493">
        <v>6</v>
      </c>
      <c r="H289" s="493">
        <v>7</v>
      </c>
      <c r="I289" s="525">
        <v>8</v>
      </c>
    </row>
    <row r="290" spans="1:9" ht="143.25" hidden="1" customHeight="1" x14ac:dyDescent="0.25">
      <c r="A290" s="652"/>
      <c r="B290" s="495" t="str">
        <f>$L$4</f>
        <v>Навісна п-ва ч-з яр (судд.)</v>
      </c>
      <c r="C290" s="495" t="str">
        <f>$M$4</f>
        <v>Переправа по колоді через яр</v>
      </c>
      <c r="D290" s="495" t="str">
        <f>$N$4</f>
        <v>П-ва по мотузці з пер. ч-з яр</v>
      </c>
      <c r="E290" s="495" t="str">
        <f>$O$4</f>
        <v>Підйом по схилу</v>
      </c>
      <c r="F290" s="495" t="str">
        <f>$P$4</f>
        <v>Рух  по жердинах</v>
      </c>
      <c r="G290" s="495" t="str">
        <f>$Q$4</f>
        <v>Вязання вузлів</v>
      </c>
      <c r="H290" s="495" t="str">
        <f>$R$4</f>
        <v>Підйом по верт. пер. + крут. п-ва</v>
      </c>
      <c r="I290" s="519" t="str">
        <f>S$4</f>
        <v>Орієнтування</v>
      </c>
    </row>
    <row r="291" spans="1:9" ht="48" hidden="1" customHeight="1" x14ac:dyDescent="0.25">
      <c r="A291" s="520" t="s">
        <v>222</v>
      </c>
      <c r="B291" s="498">
        <f>$L$5</f>
        <v>1.3888888888888889E-3</v>
      </c>
      <c r="C291" s="498">
        <f>$M$5</f>
        <v>2.7777777777777779E-3</v>
      </c>
      <c r="D291" s="498">
        <f>$N$5</f>
        <v>3.472222222222222E-3</v>
      </c>
      <c r="E291" s="498">
        <f>$O$5</f>
        <v>2.7777777777777779E-3</v>
      </c>
      <c r="F291" s="498">
        <f>$P$5</f>
        <v>2.0833333333333333E-3</v>
      </c>
      <c r="G291" s="498">
        <f>$Q$5</f>
        <v>1.3888888888888889E-3</v>
      </c>
      <c r="H291" s="498">
        <f>$R$5</f>
        <v>4.1666666666666666E-3</v>
      </c>
      <c r="I291" s="521"/>
    </row>
    <row r="292" spans="1:9" ht="48" hidden="1" customHeight="1" x14ac:dyDescent="0.25">
      <c r="A292" s="520" t="s">
        <v>223</v>
      </c>
      <c r="B292" s="501">
        <f>$C287+L$11</f>
        <v>0.44305555555555554</v>
      </c>
      <c r="C292" s="501">
        <f t="shared" ref="C292:H292" si="102">B293+M$11</f>
        <v>0.44930555555555551</v>
      </c>
      <c r="D292" s="501">
        <f t="shared" si="102"/>
        <v>0.45624999999999993</v>
      </c>
      <c r="E292" s="501">
        <f t="shared" si="102"/>
        <v>0.46527777777777768</v>
      </c>
      <c r="F292" s="501">
        <f t="shared" si="102"/>
        <v>0.47291666666666654</v>
      </c>
      <c r="G292" s="501">
        <f t="shared" si="102"/>
        <v>0.47916666666666652</v>
      </c>
      <c r="H292" s="501">
        <f t="shared" si="102"/>
        <v>0.48611111111111094</v>
      </c>
      <c r="I292" s="521"/>
    </row>
    <row r="293" spans="1:9" ht="48" hidden="1" customHeight="1" x14ac:dyDescent="0.25">
      <c r="A293" s="520" t="s">
        <v>225</v>
      </c>
      <c r="B293" s="501">
        <f>SUM(B292,B291)</f>
        <v>0.44444444444444442</v>
      </c>
      <c r="C293" s="501">
        <f>SUM(C292,C291)</f>
        <v>0.45208333333333328</v>
      </c>
      <c r="D293" s="501">
        <f>SUM(D292,D291)</f>
        <v>0.45972222222222214</v>
      </c>
      <c r="E293" s="501">
        <f>SUM(E292,E291)</f>
        <v>0.46805555555555545</v>
      </c>
      <c r="F293" s="501">
        <f t="shared" ref="F293" si="103">SUM(F292,F291)</f>
        <v>0.47499999999999987</v>
      </c>
      <c r="G293" s="501">
        <f t="shared" ref="G293" si="104">SUM(G292,G291)</f>
        <v>0.4805555555555554</v>
      </c>
      <c r="H293" s="501">
        <f t="shared" ref="H293" si="105">SUM(H292,H291)</f>
        <v>0.49027777777777759</v>
      </c>
      <c r="I293" s="521"/>
    </row>
    <row r="294" spans="1:9" ht="48" hidden="1" customHeight="1" x14ac:dyDescent="0.25">
      <c r="A294" s="520" t="s">
        <v>226</v>
      </c>
      <c r="B294" s="504"/>
      <c r="C294" s="504"/>
      <c r="D294" s="504"/>
      <c r="E294" s="504"/>
      <c r="F294" s="504"/>
      <c r="G294" s="504"/>
      <c r="H294" s="504"/>
      <c r="I294" s="521"/>
    </row>
    <row r="295" spans="1:9" ht="48" hidden="1" customHeight="1" x14ac:dyDescent="0.25">
      <c r="A295" s="520" t="s">
        <v>228</v>
      </c>
      <c r="B295" s="505"/>
      <c r="C295" s="493"/>
      <c r="D295" s="493"/>
      <c r="E295" s="493"/>
      <c r="F295" s="493"/>
      <c r="G295" s="493"/>
      <c r="H295" s="493"/>
      <c r="I295" s="522"/>
    </row>
    <row r="296" spans="1:9" ht="48" hidden="1" customHeight="1" x14ac:dyDescent="0.25">
      <c r="A296" s="523" t="s">
        <v>230</v>
      </c>
      <c r="B296" s="508"/>
      <c r="C296" s="508"/>
      <c r="D296" s="508"/>
      <c r="E296" s="508"/>
      <c r="F296" s="508"/>
      <c r="G296" s="508"/>
      <c r="H296" s="515"/>
      <c r="I296" s="524"/>
    </row>
    <row r="297" spans="1:9" ht="48" hidden="1" customHeight="1" thickBot="1" x14ac:dyDescent="0.3">
      <c r="A297" s="645" t="s">
        <v>239</v>
      </c>
      <c r="B297" s="646"/>
      <c r="C297" s="646"/>
      <c r="D297" s="646"/>
      <c r="E297" s="646"/>
      <c r="F297" s="646"/>
      <c r="G297" s="646"/>
      <c r="H297" s="647"/>
      <c r="I297" s="648"/>
    </row>
    <row r="298" spans="1:9" ht="48" hidden="1" customHeight="1" x14ac:dyDescent="0.25">
      <c r="A298" s="526"/>
      <c r="B298" s="516" t="s">
        <v>215</v>
      </c>
      <c r="C298" s="517">
        <f>$P$6+$P$8*(B299-1)</f>
        <v>0.4458333333333333</v>
      </c>
      <c r="D298" s="516" t="s">
        <v>216</v>
      </c>
      <c r="E298" s="516"/>
      <c r="F298" s="517"/>
      <c r="G298" s="649">
        <f>H304+S$11</f>
        <v>0.49583333333333313</v>
      </c>
      <c r="H298" s="649"/>
      <c r="I298" s="527">
        <f>G298+T$11</f>
        <v>0.50277777777777755</v>
      </c>
    </row>
    <row r="299" spans="1:9" ht="48" hidden="1" customHeight="1" x14ac:dyDescent="0.25">
      <c r="A299" s="529" t="s">
        <v>217</v>
      </c>
      <c r="B299" s="514">
        <f>B288+1</f>
        <v>28</v>
      </c>
      <c r="C299" s="650" t="e">
        <f>VLOOKUP($B299,СтартОсобиста!$A$10:$E$257,4,0)</f>
        <v>#N/A</v>
      </c>
      <c r="D299" s="650"/>
      <c r="E299" s="650"/>
      <c r="F299" s="513" t="e">
        <f>VLOOKUP($B299,СтартОсобиста!$A$10:$E$257,2,0)</f>
        <v>#N/A</v>
      </c>
      <c r="G299" s="651" t="s">
        <v>218</v>
      </c>
      <c r="H299" s="651"/>
      <c r="I299" s="518" t="s">
        <v>219</v>
      </c>
    </row>
    <row r="300" spans="1:9" ht="48" hidden="1" customHeight="1" x14ac:dyDescent="0.25">
      <c r="A300" s="652" t="s">
        <v>220</v>
      </c>
      <c r="B300" s="493">
        <v>1</v>
      </c>
      <c r="C300" s="493">
        <v>2</v>
      </c>
      <c r="D300" s="493">
        <v>3</v>
      </c>
      <c r="E300" s="493">
        <v>4</v>
      </c>
      <c r="F300" s="493">
        <v>5</v>
      </c>
      <c r="G300" s="493">
        <v>6</v>
      </c>
      <c r="H300" s="493">
        <v>7</v>
      </c>
      <c r="I300" s="525">
        <v>8</v>
      </c>
    </row>
    <row r="301" spans="1:9" ht="143.25" hidden="1" customHeight="1" x14ac:dyDescent="0.25">
      <c r="A301" s="652"/>
      <c r="B301" s="495" t="str">
        <f>$L$4</f>
        <v>Навісна п-ва ч-з яр (судд.)</v>
      </c>
      <c r="C301" s="495" t="str">
        <f>$M$4</f>
        <v>Переправа по колоді через яр</v>
      </c>
      <c r="D301" s="495" t="str">
        <f>$N$4</f>
        <v>П-ва по мотузці з пер. ч-з яр</v>
      </c>
      <c r="E301" s="495" t="str">
        <f>$O$4</f>
        <v>Підйом по схилу</v>
      </c>
      <c r="F301" s="495" t="str">
        <f>$P$4</f>
        <v>Рух  по жердинах</v>
      </c>
      <c r="G301" s="495" t="str">
        <f>$Q$4</f>
        <v>Вязання вузлів</v>
      </c>
      <c r="H301" s="495" t="str">
        <f>$R$4</f>
        <v>Підйом по верт. пер. + крут. п-ва</v>
      </c>
      <c r="I301" s="519" t="str">
        <f>S$4</f>
        <v>Орієнтування</v>
      </c>
    </row>
    <row r="302" spans="1:9" ht="48" hidden="1" customHeight="1" x14ac:dyDescent="0.25">
      <c r="A302" s="520" t="s">
        <v>222</v>
      </c>
      <c r="B302" s="498">
        <f>$L$5</f>
        <v>1.3888888888888889E-3</v>
      </c>
      <c r="C302" s="498">
        <f>$M$5</f>
        <v>2.7777777777777779E-3</v>
      </c>
      <c r="D302" s="498">
        <f>$N$5</f>
        <v>3.472222222222222E-3</v>
      </c>
      <c r="E302" s="498">
        <f>$O$5</f>
        <v>2.7777777777777779E-3</v>
      </c>
      <c r="F302" s="498">
        <f>$P$5</f>
        <v>2.0833333333333333E-3</v>
      </c>
      <c r="G302" s="498">
        <f>$Q$5</f>
        <v>1.3888888888888889E-3</v>
      </c>
      <c r="H302" s="498">
        <f>$R$5</f>
        <v>4.1666666666666666E-3</v>
      </c>
      <c r="I302" s="521"/>
    </row>
    <row r="303" spans="1:9" ht="48" hidden="1" customHeight="1" x14ac:dyDescent="0.25">
      <c r="A303" s="520" t="s">
        <v>223</v>
      </c>
      <c r="B303" s="501">
        <f>$C298+L$11</f>
        <v>0.44722222222222219</v>
      </c>
      <c r="C303" s="501">
        <f t="shared" ref="C303:H303" si="106">B304+M$11</f>
        <v>0.45347222222222217</v>
      </c>
      <c r="D303" s="501">
        <f t="shared" si="106"/>
        <v>0.46041666666666659</v>
      </c>
      <c r="E303" s="501">
        <f t="shared" si="106"/>
        <v>0.46944444444444433</v>
      </c>
      <c r="F303" s="501">
        <f t="shared" si="106"/>
        <v>0.47708333333333319</v>
      </c>
      <c r="G303" s="501">
        <f t="shared" si="106"/>
        <v>0.48333333333333317</v>
      </c>
      <c r="H303" s="501">
        <f t="shared" si="106"/>
        <v>0.49027777777777759</v>
      </c>
      <c r="I303" s="521"/>
    </row>
    <row r="304" spans="1:9" ht="48" hidden="1" customHeight="1" x14ac:dyDescent="0.25">
      <c r="A304" s="520" t="s">
        <v>225</v>
      </c>
      <c r="B304" s="501">
        <f>SUM(B303,B302)</f>
        <v>0.44861111111111107</v>
      </c>
      <c r="C304" s="501">
        <f>SUM(C303,C302)</f>
        <v>0.45624999999999993</v>
      </c>
      <c r="D304" s="501">
        <f>SUM(D303,D302)</f>
        <v>0.4638888888888888</v>
      </c>
      <c r="E304" s="501">
        <f>SUM(E303,E302)</f>
        <v>0.4722222222222221</v>
      </c>
      <c r="F304" s="501">
        <f t="shared" ref="F304" si="107">SUM(F303,F302)</f>
        <v>0.47916666666666652</v>
      </c>
      <c r="G304" s="501">
        <f t="shared" ref="G304" si="108">SUM(G303,G302)</f>
        <v>0.48472222222222205</v>
      </c>
      <c r="H304" s="501">
        <f t="shared" ref="H304" si="109">SUM(H303,H302)</f>
        <v>0.49444444444444424</v>
      </c>
      <c r="I304" s="521"/>
    </row>
    <row r="305" spans="1:9" ht="48" hidden="1" customHeight="1" x14ac:dyDescent="0.25">
      <c r="A305" s="520" t="s">
        <v>226</v>
      </c>
      <c r="B305" s="504"/>
      <c r="C305" s="504"/>
      <c r="D305" s="504"/>
      <c r="E305" s="504"/>
      <c r="F305" s="504"/>
      <c r="G305" s="504"/>
      <c r="H305" s="504"/>
      <c r="I305" s="521"/>
    </row>
    <row r="306" spans="1:9" ht="48" hidden="1" customHeight="1" x14ac:dyDescent="0.25">
      <c r="A306" s="520" t="s">
        <v>228</v>
      </c>
      <c r="B306" s="505"/>
      <c r="C306" s="493"/>
      <c r="D306" s="493"/>
      <c r="E306" s="493"/>
      <c r="F306" s="493"/>
      <c r="G306" s="493"/>
      <c r="H306" s="493"/>
      <c r="I306" s="522"/>
    </row>
    <row r="307" spans="1:9" ht="48" hidden="1" customHeight="1" x14ac:dyDescent="0.25">
      <c r="A307" s="523" t="s">
        <v>230</v>
      </c>
      <c r="B307" s="508"/>
      <c r="C307" s="508"/>
      <c r="D307" s="508"/>
      <c r="E307" s="508"/>
      <c r="F307" s="508"/>
      <c r="G307" s="508"/>
      <c r="H307" s="515"/>
      <c r="I307" s="524"/>
    </row>
    <row r="308" spans="1:9" ht="48" hidden="1" customHeight="1" thickBot="1" x14ac:dyDescent="0.3">
      <c r="A308" s="645" t="s">
        <v>239</v>
      </c>
      <c r="B308" s="646"/>
      <c r="C308" s="646"/>
      <c r="D308" s="646"/>
      <c r="E308" s="646"/>
      <c r="F308" s="646"/>
      <c r="G308" s="646"/>
      <c r="H308" s="647"/>
      <c r="I308" s="648"/>
    </row>
    <row r="309" spans="1:9" ht="48" hidden="1" customHeight="1" x14ac:dyDescent="0.25">
      <c r="A309" s="526"/>
      <c r="B309" s="516" t="s">
        <v>215</v>
      </c>
      <c r="C309" s="517">
        <f>$P$6+$P$8*(B310-1)</f>
        <v>0.44999999999999996</v>
      </c>
      <c r="D309" s="516" t="s">
        <v>216</v>
      </c>
      <c r="E309" s="516"/>
      <c r="F309" s="517"/>
      <c r="G309" s="649">
        <f>H315+S$11</f>
        <v>0.49999999999999978</v>
      </c>
      <c r="H309" s="649"/>
      <c r="I309" s="527">
        <f>G309+T$11</f>
        <v>0.5069444444444442</v>
      </c>
    </row>
    <row r="310" spans="1:9" ht="48" hidden="1" customHeight="1" x14ac:dyDescent="0.25">
      <c r="A310" s="529" t="s">
        <v>217</v>
      </c>
      <c r="B310" s="514">
        <f>B299+1</f>
        <v>29</v>
      </c>
      <c r="C310" s="650" t="e">
        <f>VLOOKUP($B310,СтартОсобиста!$A$10:$E$257,4,0)</f>
        <v>#N/A</v>
      </c>
      <c r="D310" s="650"/>
      <c r="E310" s="650"/>
      <c r="F310" s="513" t="e">
        <f>VLOOKUP($B310,СтартОсобиста!$A$10:$E$257,2,0)</f>
        <v>#N/A</v>
      </c>
      <c r="G310" s="651" t="s">
        <v>218</v>
      </c>
      <c r="H310" s="651"/>
      <c r="I310" s="518" t="s">
        <v>219</v>
      </c>
    </row>
    <row r="311" spans="1:9" ht="48" hidden="1" customHeight="1" x14ac:dyDescent="0.25">
      <c r="A311" s="652" t="s">
        <v>220</v>
      </c>
      <c r="B311" s="493">
        <v>1</v>
      </c>
      <c r="C311" s="493">
        <v>2</v>
      </c>
      <c r="D311" s="493">
        <v>3</v>
      </c>
      <c r="E311" s="493">
        <v>4</v>
      </c>
      <c r="F311" s="493">
        <v>5</v>
      </c>
      <c r="G311" s="493">
        <v>6</v>
      </c>
      <c r="H311" s="493">
        <v>7</v>
      </c>
      <c r="I311" s="525">
        <v>8</v>
      </c>
    </row>
    <row r="312" spans="1:9" ht="143.25" hidden="1" customHeight="1" x14ac:dyDescent="0.25">
      <c r="A312" s="652"/>
      <c r="B312" s="495" t="str">
        <f>$L$4</f>
        <v>Навісна п-ва ч-з яр (судд.)</v>
      </c>
      <c r="C312" s="495" t="str">
        <f>$M$4</f>
        <v>Переправа по колоді через яр</v>
      </c>
      <c r="D312" s="495" t="str">
        <f>$N$4</f>
        <v>П-ва по мотузці з пер. ч-з яр</v>
      </c>
      <c r="E312" s="495" t="str">
        <f>$O$4</f>
        <v>Підйом по схилу</v>
      </c>
      <c r="F312" s="495" t="str">
        <f>$P$4</f>
        <v>Рух  по жердинах</v>
      </c>
      <c r="G312" s="495" t="str">
        <f>$Q$4</f>
        <v>Вязання вузлів</v>
      </c>
      <c r="H312" s="495" t="str">
        <f>$R$4</f>
        <v>Підйом по верт. пер. + крут. п-ва</v>
      </c>
      <c r="I312" s="519" t="str">
        <f>S$4</f>
        <v>Орієнтування</v>
      </c>
    </row>
    <row r="313" spans="1:9" ht="48" hidden="1" customHeight="1" x14ac:dyDescent="0.25">
      <c r="A313" s="520" t="s">
        <v>222</v>
      </c>
      <c r="B313" s="498">
        <f>$L$5</f>
        <v>1.3888888888888889E-3</v>
      </c>
      <c r="C313" s="498">
        <f>$M$5</f>
        <v>2.7777777777777779E-3</v>
      </c>
      <c r="D313" s="498">
        <f>$N$5</f>
        <v>3.472222222222222E-3</v>
      </c>
      <c r="E313" s="498">
        <f>$O$5</f>
        <v>2.7777777777777779E-3</v>
      </c>
      <c r="F313" s="498">
        <f>$P$5</f>
        <v>2.0833333333333333E-3</v>
      </c>
      <c r="G313" s="498">
        <f>$Q$5</f>
        <v>1.3888888888888889E-3</v>
      </c>
      <c r="H313" s="498">
        <f>$R$5</f>
        <v>4.1666666666666666E-3</v>
      </c>
      <c r="I313" s="521"/>
    </row>
    <row r="314" spans="1:9" ht="48" hidden="1" customHeight="1" x14ac:dyDescent="0.25">
      <c r="A314" s="520" t="s">
        <v>223</v>
      </c>
      <c r="B314" s="501">
        <f>$C309+L$11</f>
        <v>0.45138888888888884</v>
      </c>
      <c r="C314" s="501">
        <f t="shared" ref="C314:H314" si="110">B315+M$11</f>
        <v>0.45763888888888882</v>
      </c>
      <c r="D314" s="501">
        <f t="shared" si="110"/>
        <v>0.46458333333333324</v>
      </c>
      <c r="E314" s="501">
        <f t="shared" si="110"/>
        <v>0.47361111111111098</v>
      </c>
      <c r="F314" s="501">
        <f t="shared" si="110"/>
        <v>0.48124999999999984</v>
      </c>
      <c r="G314" s="501">
        <f t="shared" si="110"/>
        <v>0.48749999999999982</v>
      </c>
      <c r="H314" s="501">
        <f t="shared" si="110"/>
        <v>0.49444444444444424</v>
      </c>
      <c r="I314" s="521"/>
    </row>
    <row r="315" spans="1:9" ht="48" hidden="1" customHeight="1" x14ac:dyDescent="0.25">
      <c r="A315" s="520" t="s">
        <v>225</v>
      </c>
      <c r="B315" s="501">
        <f>SUM(B314,B313)</f>
        <v>0.45277777777777772</v>
      </c>
      <c r="C315" s="501">
        <f>SUM(C314,C313)</f>
        <v>0.46041666666666659</v>
      </c>
      <c r="D315" s="501">
        <f>SUM(D314,D313)</f>
        <v>0.46805555555555545</v>
      </c>
      <c r="E315" s="501">
        <f>SUM(E314,E313)</f>
        <v>0.47638888888888875</v>
      </c>
      <c r="F315" s="501">
        <f t="shared" ref="F315" si="111">SUM(F314,F313)</f>
        <v>0.48333333333333317</v>
      </c>
      <c r="G315" s="501">
        <f t="shared" ref="G315" si="112">SUM(G314,G313)</f>
        <v>0.48888888888888871</v>
      </c>
      <c r="H315" s="501">
        <f t="shared" ref="H315" si="113">SUM(H314,H313)</f>
        <v>0.49861111111111089</v>
      </c>
      <c r="I315" s="521"/>
    </row>
    <row r="316" spans="1:9" ht="48" hidden="1" customHeight="1" x14ac:dyDescent="0.25">
      <c r="A316" s="520" t="s">
        <v>226</v>
      </c>
      <c r="B316" s="504"/>
      <c r="C316" s="504"/>
      <c r="D316" s="504"/>
      <c r="E316" s="504"/>
      <c r="F316" s="504"/>
      <c r="G316" s="504"/>
      <c r="H316" s="504"/>
      <c r="I316" s="521"/>
    </row>
    <row r="317" spans="1:9" ht="48" hidden="1" customHeight="1" x14ac:dyDescent="0.25">
      <c r="A317" s="520" t="s">
        <v>228</v>
      </c>
      <c r="B317" s="505"/>
      <c r="C317" s="493"/>
      <c r="D317" s="493"/>
      <c r="E317" s="493"/>
      <c r="F317" s="493"/>
      <c r="G317" s="493"/>
      <c r="H317" s="493"/>
      <c r="I317" s="522"/>
    </row>
    <row r="318" spans="1:9" ht="48" hidden="1" customHeight="1" x14ac:dyDescent="0.25">
      <c r="A318" s="523" t="s">
        <v>230</v>
      </c>
      <c r="B318" s="508"/>
      <c r="C318" s="508"/>
      <c r="D318" s="508"/>
      <c r="E318" s="508"/>
      <c r="F318" s="508"/>
      <c r="G318" s="508"/>
      <c r="H318" s="515"/>
      <c r="I318" s="524"/>
    </row>
    <row r="319" spans="1:9" ht="48" hidden="1" customHeight="1" thickBot="1" x14ac:dyDescent="0.3">
      <c r="A319" s="645" t="s">
        <v>239</v>
      </c>
      <c r="B319" s="646"/>
      <c r="C319" s="646"/>
      <c r="D319" s="646"/>
      <c r="E319" s="646"/>
      <c r="F319" s="646"/>
      <c r="G319" s="646"/>
      <c r="H319" s="647"/>
      <c r="I319" s="648"/>
    </row>
    <row r="320" spans="1:9" ht="48" hidden="1" customHeight="1" x14ac:dyDescent="0.25">
      <c r="A320" s="526"/>
      <c r="B320" s="516" t="s">
        <v>215</v>
      </c>
      <c r="C320" s="517">
        <f>$P$6+$P$8*(B321-1)</f>
        <v>0.45416666666666666</v>
      </c>
      <c r="D320" s="516" t="s">
        <v>216</v>
      </c>
      <c r="E320" s="516"/>
      <c r="F320" s="517"/>
      <c r="G320" s="649">
        <f>H326+S$11</f>
        <v>0.50416666666666654</v>
      </c>
      <c r="H320" s="649"/>
      <c r="I320" s="527">
        <f>G320+T$11</f>
        <v>0.51111111111111096</v>
      </c>
    </row>
    <row r="321" spans="1:9" ht="48" hidden="1" customHeight="1" x14ac:dyDescent="0.25">
      <c r="A321" s="529" t="s">
        <v>217</v>
      </c>
      <c r="B321" s="514">
        <f>B310+1</f>
        <v>30</v>
      </c>
      <c r="C321" s="650" t="e">
        <f>VLOOKUP($B321,СтартОсобиста!$A$10:$E$257,4,0)</f>
        <v>#N/A</v>
      </c>
      <c r="D321" s="650"/>
      <c r="E321" s="650"/>
      <c r="F321" s="513" t="e">
        <f>VLOOKUP($B321,СтартОсобиста!$A$10:$E$257,2,0)</f>
        <v>#N/A</v>
      </c>
      <c r="G321" s="651" t="s">
        <v>218</v>
      </c>
      <c r="H321" s="651"/>
      <c r="I321" s="518" t="s">
        <v>219</v>
      </c>
    </row>
    <row r="322" spans="1:9" ht="48" hidden="1" customHeight="1" x14ac:dyDescent="0.25">
      <c r="A322" s="652" t="s">
        <v>220</v>
      </c>
      <c r="B322" s="493">
        <v>1</v>
      </c>
      <c r="C322" s="493">
        <v>2</v>
      </c>
      <c r="D322" s="493">
        <v>3</v>
      </c>
      <c r="E322" s="493">
        <v>4</v>
      </c>
      <c r="F322" s="493">
        <v>5</v>
      </c>
      <c r="G322" s="493">
        <v>6</v>
      </c>
      <c r="H322" s="493">
        <v>7</v>
      </c>
      <c r="I322" s="525">
        <v>8</v>
      </c>
    </row>
    <row r="323" spans="1:9" ht="143.25" hidden="1" customHeight="1" x14ac:dyDescent="0.25">
      <c r="A323" s="652"/>
      <c r="B323" s="495" t="str">
        <f>$L$4</f>
        <v>Навісна п-ва ч-з яр (судд.)</v>
      </c>
      <c r="C323" s="495" t="str">
        <f>$M$4</f>
        <v>Переправа по колоді через яр</v>
      </c>
      <c r="D323" s="495" t="str">
        <f>$N$4</f>
        <v>П-ва по мотузці з пер. ч-з яр</v>
      </c>
      <c r="E323" s="495" t="str">
        <f>$O$4</f>
        <v>Підйом по схилу</v>
      </c>
      <c r="F323" s="495" t="str">
        <f>$P$4</f>
        <v>Рух  по жердинах</v>
      </c>
      <c r="G323" s="495" t="str">
        <f>$Q$4</f>
        <v>Вязання вузлів</v>
      </c>
      <c r="H323" s="495" t="str">
        <f>$R$4</f>
        <v>Підйом по верт. пер. + крут. п-ва</v>
      </c>
      <c r="I323" s="519" t="str">
        <f>S$4</f>
        <v>Орієнтування</v>
      </c>
    </row>
    <row r="324" spans="1:9" ht="48" hidden="1" customHeight="1" x14ac:dyDescent="0.25">
      <c r="A324" s="520" t="s">
        <v>222</v>
      </c>
      <c r="B324" s="498">
        <f>$L$5</f>
        <v>1.3888888888888889E-3</v>
      </c>
      <c r="C324" s="498">
        <f>$M$5</f>
        <v>2.7777777777777779E-3</v>
      </c>
      <c r="D324" s="498">
        <f>$N$5</f>
        <v>3.472222222222222E-3</v>
      </c>
      <c r="E324" s="498">
        <f>$O$5</f>
        <v>2.7777777777777779E-3</v>
      </c>
      <c r="F324" s="498">
        <f>$P$5</f>
        <v>2.0833333333333333E-3</v>
      </c>
      <c r="G324" s="498">
        <f>$Q$5</f>
        <v>1.3888888888888889E-3</v>
      </c>
      <c r="H324" s="498">
        <f>$R$5</f>
        <v>4.1666666666666666E-3</v>
      </c>
      <c r="I324" s="521"/>
    </row>
    <row r="325" spans="1:9" ht="48" hidden="1" customHeight="1" x14ac:dyDescent="0.25">
      <c r="A325" s="520" t="s">
        <v>223</v>
      </c>
      <c r="B325" s="501">
        <f>$C320+L$11</f>
        <v>0.45555555555555555</v>
      </c>
      <c r="C325" s="501">
        <f t="shared" ref="C325:H325" si="114">B326+M$11</f>
        <v>0.46180555555555552</v>
      </c>
      <c r="D325" s="501">
        <f t="shared" si="114"/>
        <v>0.46874999999999994</v>
      </c>
      <c r="E325" s="501">
        <f t="shared" si="114"/>
        <v>0.47777777777777769</v>
      </c>
      <c r="F325" s="501">
        <f t="shared" si="114"/>
        <v>0.48541666666666655</v>
      </c>
      <c r="G325" s="501">
        <f t="shared" si="114"/>
        <v>0.49166666666666653</v>
      </c>
      <c r="H325" s="501">
        <f t="shared" si="114"/>
        <v>0.49861111111111095</v>
      </c>
      <c r="I325" s="521"/>
    </row>
    <row r="326" spans="1:9" ht="48" hidden="1" customHeight="1" x14ac:dyDescent="0.25">
      <c r="A326" s="520" t="s">
        <v>225</v>
      </c>
      <c r="B326" s="501">
        <f>SUM(B325,B324)</f>
        <v>0.45694444444444443</v>
      </c>
      <c r="C326" s="501">
        <f>SUM(C325,C324)</f>
        <v>0.46458333333333329</v>
      </c>
      <c r="D326" s="501">
        <f>SUM(D325,D324)</f>
        <v>0.47222222222222215</v>
      </c>
      <c r="E326" s="501">
        <f>SUM(E325,E324)</f>
        <v>0.48055555555555546</v>
      </c>
      <c r="F326" s="501">
        <f t="shared" ref="F326" si="115">SUM(F325,F324)</f>
        <v>0.48749999999999988</v>
      </c>
      <c r="G326" s="501">
        <f t="shared" ref="G326" si="116">SUM(G325,G324)</f>
        <v>0.49305555555555541</v>
      </c>
      <c r="H326" s="501">
        <f t="shared" ref="H326" si="117">SUM(H325,H324)</f>
        <v>0.50277777777777766</v>
      </c>
      <c r="I326" s="521"/>
    </row>
    <row r="327" spans="1:9" ht="48" hidden="1" customHeight="1" x14ac:dyDescent="0.25">
      <c r="A327" s="520" t="s">
        <v>226</v>
      </c>
      <c r="B327" s="504"/>
      <c r="C327" s="504"/>
      <c r="D327" s="504"/>
      <c r="E327" s="504"/>
      <c r="F327" s="504"/>
      <c r="G327" s="504"/>
      <c r="H327" s="504"/>
      <c r="I327" s="521"/>
    </row>
    <row r="328" spans="1:9" ht="48" hidden="1" customHeight="1" x14ac:dyDescent="0.25">
      <c r="A328" s="520" t="s">
        <v>228</v>
      </c>
      <c r="B328" s="505"/>
      <c r="C328" s="493"/>
      <c r="D328" s="493"/>
      <c r="E328" s="493"/>
      <c r="F328" s="493"/>
      <c r="G328" s="493"/>
      <c r="H328" s="493"/>
      <c r="I328" s="522"/>
    </row>
    <row r="329" spans="1:9" ht="48" hidden="1" customHeight="1" x14ac:dyDescent="0.25">
      <c r="A329" s="523" t="s">
        <v>230</v>
      </c>
      <c r="B329" s="508"/>
      <c r="C329" s="508"/>
      <c r="D329" s="508"/>
      <c r="E329" s="508"/>
      <c r="F329" s="508"/>
      <c r="G329" s="508"/>
      <c r="H329" s="515"/>
      <c r="I329" s="524"/>
    </row>
    <row r="330" spans="1:9" ht="48" hidden="1" customHeight="1" thickBot="1" x14ac:dyDescent="0.3">
      <c r="A330" s="645" t="s">
        <v>239</v>
      </c>
      <c r="B330" s="646"/>
      <c r="C330" s="646"/>
      <c r="D330" s="646"/>
      <c r="E330" s="646"/>
      <c r="F330" s="646"/>
      <c r="G330" s="646"/>
      <c r="H330" s="647"/>
      <c r="I330" s="648"/>
    </row>
    <row r="331" spans="1:9" ht="48" hidden="1" customHeight="1" x14ac:dyDescent="0.25">
      <c r="A331" s="526"/>
      <c r="B331" s="516" t="s">
        <v>215</v>
      </c>
      <c r="C331" s="517">
        <f>$P$6+$P$8*(B332-1)</f>
        <v>0.45833333333333331</v>
      </c>
      <c r="D331" s="516" t="s">
        <v>216</v>
      </c>
      <c r="E331" s="516"/>
      <c r="F331" s="517"/>
      <c r="G331" s="649">
        <f>H337+S$11</f>
        <v>0.50833333333333319</v>
      </c>
      <c r="H331" s="649"/>
      <c r="I331" s="527">
        <f>G331+T$11</f>
        <v>0.51527777777777761</v>
      </c>
    </row>
    <row r="332" spans="1:9" ht="48" hidden="1" customHeight="1" x14ac:dyDescent="0.25">
      <c r="A332" s="529" t="s">
        <v>217</v>
      </c>
      <c r="B332" s="514">
        <f>B321+1</f>
        <v>31</v>
      </c>
      <c r="C332" s="650" t="e">
        <f>VLOOKUP($B332,СтартОсобиста!$A$10:$E$257,4,0)</f>
        <v>#N/A</v>
      </c>
      <c r="D332" s="650"/>
      <c r="E332" s="650"/>
      <c r="F332" s="513" t="e">
        <f>VLOOKUP($B332,СтартОсобиста!$A$10:$E$257,2,0)</f>
        <v>#N/A</v>
      </c>
      <c r="G332" s="651" t="s">
        <v>218</v>
      </c>
      <c r="H332" s="651"/>
      <c r="I332" s="518" t="s">
        <v>219</v>
      </c>
    </row>
    <row r="333" spans="1:9" ht="48" hidden="1" customHeight="1" x14ac:dyDescent="0.25">
      <c r="A333" s="652" t="s">
        <v>220</v>
      </c>
      <c r="B333" s="493">
        <v>1</v>
      </c>
      <c r="C333" s="493">
        <v>2</v>
      </c>
      <c r="D333" s="493">
        <v>3</v>
      </c>
      <c r="E333" s="493">
        <v>4</v>
      </c>
      <c r="F333" s="493">
        <v>5</v>
      </c>
      <c r="G333" s="493">
        <v>6</v>
      </c>
      <c r="H333" s="493">
        <v>7</v>
      </c>
      <c r="I333" s="525">
        <v>8</v>
      </c>
    </row>
    <row r="334" spans="1:9" ht="143.25" hidden="1" customHeight="1" x14ac:dyDescent="0.25">
      <c r="A334" s="652"/>
      <c r="B334" s="495" t="str">
        <f>$L$4</f>
        <v>Навісна п-ва ч-з яр (судд.)</v>
      </c>
      <c r="C334" s="495" t="str">
        <f>$M$4</f>
        <v>Переправа по колоді через яр</v>
      </c>
      <c r="D334" s="495" t="str">
        <f>$N$4</f>
        <v>П-ва по мотузці з пер. ч-з яр</v>
      </c>
      <c r="E334" s="495" t="str">
        <f>$O$4</f>
        <v>Підйом по схилу</v>
      </c>
      <c r="F334" s="495" t="str">
        <f>$P$4</f>
        <v>Рух  по жердинах</v>
      </c>
      <c r="G334" s="495" t="str">
        <f>$Q$4</f>
        <v>Вязання вузлів</v>
      </c>
      <c r="H334" s="495" t="str">
        <f>$R$4</f>
        <v>Підйом по верт. пер. + крут. п-ва</v>
      </c>
      <c r="I334" s="519" t="str">
        <f>S$4</f>
        <v>Орієнтування</v>
      </c>
    </row>
    <row r="335" spans="1:9" ht="48" hidden="1" customHeight="1" x14ac:dyDescent="0.25">
      <c r="A335" s="520" t="s">
        <v>222</v>
      </c>
      <c r="B335" s="498">
        <f>$L$5</f>
        <v>1.3888888888888889E-3</v>
      </c>
      <c r="C335" s="498">
        <f>$M$5</f>
        <v>2.7777777777777779E-3</v>
      </c>
      <c r="D335" s="498">
        <f>$N$5</f>
        <v>3.472222222222222E-3</v>
      </c>
      <c r="E335" s="498">
        <f>$O$5</f>
        <v>2.7777777777777779E-3</v>
      </c>
      <c r="F335" s="498">
        <f>$P$5</f>
        <v>2.0833333333333333E-3</v>
      </c>
      <c r="G335" s="498">
        <f>$Q$5</f>
        <v>1.3888888888888889E-3</v>
      </c>
      <c r="H335" s="498">
        <f>$R$5</f>
        <v>4.1666666666666666E-3</v>
      </c>
      <c r="I335" s="521"/>
    </row>
    <row r="336" spans="1:9" ht="48" hidden="1" customHeight="1" x14ac:dyDescent="0.25">
      <c r="A336" s="520" t="s">
        <v>223</v>
      </c>
      <c r="B336" s="501">
        <f>$C331+L$11</f>
        <v>0.4597222222222222</v>
      </c>
      <c r="C336" s="501">
        <f t="shared" ref="C336:H336" si="118">B337+M$11</f>
        <v>0.46597222222222218</v>
      </c>
      <c r="D336" s="501">
        <f t="shared" si="118"/>
        <v>0.4729166666666666</v>
      </c>
      <c r="E336" s="501">
        <f t="shared" si="118"/>
        <v>0.48194444444444434</v>
      </c>
      <c r="F336" s="501">
        <f t="shared" si="118"/>
        <v>0.4895833333333332</v>
      </c>
      <c r="G336" s="501">
        <f t="shared" si="118"/>
        <v>0.49583333333333318</v>
      </c>
      <c r="H336" s="501">
        <f t="shared" si="118"/>
        <v>0.50277777777777766</v>
      </c>
      <c r="I336" s="521"/>
    </row>
    <row r="337" spans="1:9" ht="48" hidden="1" customHeight="1" x14ac:dyDescent="0.25">
      <c r="A337" s="520" t="s">
        <v>225</v>
      </c>
      <c r="B337" s="501">
        <f>SUM(B336,B335)</f>
        <v>0.46111111111111108</v>
      </c>
      <c r="C337" s="501">
        <f>SUM(C336,C335)</f>
        <v>0.46874999999999994</v>
      </c>
      <c r="D337" s="501">
        <f>SUM(D336,D335)</f>
        <v>0.47638888888888881</v>
      </c>
      <c r="E337" s="501">
        <f>SUM(E336,E335)</f>
        <v>0.48472222222222211</v>
      </c>
      <c r="F337" s="501">
        <f t="shared" ref="F337" si="119">SUM(F336,F335)</f>
        <v>0.49166666666666653</v>
      </c>
      <c r="G337" s="501">
        <f t="shared" ref="G337" si="120">SUM(G336,G335)</f>
        <v>0.49722222222222207</v>
      </c>
      <c r="H337" s="501">
        <f t="shared" ref="H337" si="121">SUM(H336,H335)</f>
        <v>0.50694444444444431</v>
      </c>
      <c r="I337" s="521"/>
    </row>
    <row r="338" spans="1:9" ht="48" hidden="1" customHeight="1" x14ac:dyDescent="0.25">
      <c r="A338" s="520" t="s">
        <v>226</v>
      </c>
      <c r="B338" s="504"/>
      <c r="C338" s="504"/>
      <c r="D338" s="504"/>
      <c r="E338" s="504"/>
      <c r="F338" s="504"/>
      <c r="G338" s="504"/>
      <c r="H338" s="504"/>
      <c r="I338" s="521"/>
    </row>
    <row r="339" spans="1:9" ht="48" hidden="1" customHeight="1" x14ac:dyDescent="0.25">
      <c r="A339" s="520" t="s">
        <v>228</v>
      </c>
      <c r="B339" s="505"/>
      <c r="C339" s="493"/>
      <c r="D339" s="493"/>
      <c r="E339" s="493"/>
      <c r="F339" s="493"/>
      <c r="G339" s="493"/>
      <c r="H339" s="493"/>
      <c r="I339" s="522"/>
    </row>
    <row r="340" spans="1:9" ht="48" hidden="1" customHeight="1" x14ac:dyDescent="0.25">
      <c r="A340" s="523" t="s">
        <v>230</v>
      </c>
      <c r="B340" s="508"/>
      <c r="C340" s="508"/>
      <c r="D340" s="508"/>
      <c r="E340" s="508"/>
      <c r="F340" s="508"/>
      <c r="G340" s="508"/>
      <c r="H340" s="515"/>
      <c r="I340" s="524"/>
    </row>
    <row r="341" spans="1:9" ht="48" hidden="1" customHeight="1" thickBot="1" x14ac:dyDescent="0.3">
      <c r="A341" s="645" t="s">
        <v>239</v>
      </c>
      <c r="B341" s="646"/>
      <c r="C341" s="646"/>
      <c r="D341" s="646"/>
      <c r="E341" s="646"/>
      <c r="F341" s="646"/>
      <c r="G341" s="646"/>
      <c r="H341" s="647"/>
      <c r="I341" s="648"/>
    </row>
    <row r="342" spans="1:9" ht="48" hidden="1" customHeight="1" x14ac:dyDescent="0.25">
      <c r="A342" s="526"/>
      <c r="B342" s="516" t="s">
        <v>215</v>
      </c>
      <c r="C342" s="517">
        <f>$P$6+$P$8*(B343-1)</f>
        <v>0.46249999999999997</v>
      </c>
      <c r="D342" s="516" t="s">
        <v>216</v>
      </c>
      <c r="E342" s="516"/>
      <c r="F342" s="517"/>
      <c r="G342" s="649">
        <f>H348+S$11</f>
        <v>0.51249999999999984</v>
      </c>
      <c r="H342" s="649"/>
      <c r="I342" s="527">
        <f>G342+T$11</f>
        <v>0.51944444444444426</v>
      </c>
    </row>
    <row r="343" spans="1:9" ht="48" hidden="1" customHeight="1" x14ac:dyDescent="0.25">
      <c r="A343" s="529" t="s">
        <v>217</v>
      </c>
      <c r="B343" s="514">
        <f>B332+1</f>
        <v>32</v>
      </c>
      <c r="C343" s="650" t="e">
        <f>VLOOKUP($B343,СтартОсобиста!$A$10:$E$257,4,0)</f>
        <v>#N/A</v>
      </c>
      <c r="D343" s="650"/>
      <c r="E343" s="650"/>
      <c r="F343" s="513" t="e">
        <f>VLOOKUP($B343,СтартОсобиста!$A$10:$E$257,2,0)</f>
        <v>#N/A</v>
      </c>
      <c r="G343" s="651" t="s">
        <v>218</v>
      </c>
      <c r="H343" s="651"/>
      <c r="I343" s="518" t="s">
        <v>219</v>
      </c>
    </row>
    <row r="344" spans="1:9" ht="48" hidden="1" customHeight="1" x14ac:dyDescent="0.25">
      <c r="A344" s="652" t="s">
        <v>220</v>
      </c>
      <c r="B344" s="493">
        <v>1</v>
      </c>
      <c r="C344" s="493">
        <v>2</v>
      </c>
      <c r="D344" s="493">
        <v>3</v>
      </c>
      <c r="E344" s="493">
        <v>4</v>
      </c>
      <c r="F344" s="493">
        <v>5</v>
      </c>
      <c r="G344" s="493">
        <v>6</v>
      </c>
      <c r="H344" s="493">
        <v>7</v>
      </c>
      <c r="I344" s="525">
        <v>8</v>
      </c>
    </row>
    <row r="345" spans="1:9" ht="143.25" hidden="1" customHeight="1" x14ac:dyDescent="0.25">
      <c r="A345" s="652"/>
      <c r="B345" s="495" t="str">
        <f>$L$4</f>
        <v>Навісна п-ва ч-з яр (судд.)</v>
      </c>
      <c r="C345" s="495" t="str">
        <f>$M$4</f>
        <v>Переправа по колоді через яр</v>
      </c>
      <c r="D345" s="495" t="str">
        <f>$N$4</f>
        <v>П-ва по мотузці з пер. ч-з яр</v>
      </c>
      <c r="E345" s="495" t="str">
        <f>$O$4</f>
        <v>Підйом по схилу</v>
      </c>
      <c r="F345" s="495" t="str">
        <f>$P$4</f>
        <v>Рух  по жердинах</v>
      </c>
      <c r="G345" s="495" t="str">
        <f>$Q$4</f>
        <v>Вязання вузлів</v>
      </c>
      <c r="H345" s="495" t="str">
        <f>$R$4</f>
        <v>Підйом по верт. пер. + крут. п-ва</v>
      </c>
      <c r="I345" s="519" t="str">
        <f>S$4</f>
        <v>Орієнтування</v>
      </c>
    </row>
    <row r="346" spans="1:9" ht="48" hidden="1" customHeight="1" x14ac:dyDescent="0.25">
      <c r="A346" s="520" t="s">
        <v>222</v>
      </c>
      <c r="B346" s="498">
        <f>$L$5</f>
        <v>1.3888888888888889E-3</v>
      </c>
      <c r="C346" s="498">
        <f>$M$5</f>
        <v>2.7777777777777779E-3</v>
      </c>
      <c r="D346" s="498">
        <f>$N$5</f>
        <v>3.472222222222222E-3</v>
      </c>
      <c r="E346" s="498">
        <f>$O$5</f>
        <v>2.7777777777777779E-3</v>
      </c>
      <c r="F346" s="498">
        <f>$P$5</f>
        <v>2.0833333333333333E-3</v>
      </c>
      <c r="G346" s="498">
        <f>$Q$5</f>
        <v>1.3888888888888889E-3</v>
      </c>
      <c r="H346" s="498">
        <f>$R$5</f>
        <v>4.1666666666666666E-3</v>
      </c>
      <c r="I346" s="521"/>
    </row>
    <row r="347" spans="1:9" ht="48" hidden="1" customHeight="1" x14ac:dyDescent="0.25">
      <c r="A347" s="520" t="s">
        <v>223</v>
      </c>
      <c r="B347" s="501">
        <f>$C342+L$11</f>
        <v>0.46388888888888885</v>
      </c>
      <c r="C347" s="501">
        <f t="shared" ref="C347:H347" si="122">B348+M$11</f>
        <v>0.47013888888888883</v>
      </c>
      <c r="D347" s="501">
        <f t="shared" si="122"/>
        <v>0.47708333333333325</v>
      </c>
      <c r="E347" s="501">
        <f t="shared" si="122"/>
        <v>0.48611111111111099</v>
      </c>
      <c r="F347" s="501">
        <f t="shared" si="122"/>
        <v>0.49374999999999986</v>
      </c>
      <c r="G347" s="501">
        <f t="shared" si="122"/>
        <v>0.49999999999999983</v>
      </c>
      <c r="H347" s="501">
        <f t="shared" si="122"/>
        <v>0.50694444444444431</v>
      </c>
      <c r="I347" s="521"/>
    </row>
    <row r="348" spans="1:9" ht="48" hidden="1" customHeight="1" x14ac:dyDescent="0.25">
      <c r="A348" s="520" t="s">
        <v>225</v>
      </c>
      <c r="B348" s="501">
        <f>SUM(B347,B346)</f>
        <v>0.46527777777777773</v>
      </c>
      <c r="C348" s="501">
        <f>SUM(C347,C346)</f>
        <v>0.4729166666666666</v>
      </c>
      <c r="D348" s="501">
        <f>SUM(D347,D346)</f>
        <v>0.48055555555555546</v>
      </c>
      <c r="E348" s="501">
        <f>SUM(E347,E346)</f>
        <v>0.48888888888888876</v>
      </c>
      <c r="F348" s="501">
        <f t="shared" ref="F348" si="123">SUM(F347,F346)</f>
        <v>0.49583333333333318</v>
      </c>
      <c r="G348" s="501">
        <f t="shared" ref="G348" si="124">SUM(G347,G346)</f>
        <v>0.50138888888888877</v>
      </c>
      <c r="H348" s="501">
        <f t="shared" ref="H348" si="125">SUM(H347,H346)</f>
        <v>0.51111111111111096</v>
      </c>
      <c r="I348" s="521"/>
    </row>
    <row r="349" spans="1:9" ht="48" hidden="1" customHeight="1" x14ac:dyDescent="0.25">
      <c r="A349" s="520" t="s">
        <v>226</v>
      </c>
      <c r="B349" s="504"/>
      <c r="C349" s="504"/>
      <c r="D349" s="504"/>
      <c r="E349" s="504"/>
      <c r="F349" s="504"/>
      <c r="G349" s="504"/>
      <c r="H349" s="504"/>
      <c r="I349" s="521"/>
    </row>
    <row r="350" spans="1:9" ht="48" hidden="1" customHeight="1" x14ac:dyDescent="0.25">
      <c r="A350" s="520" t="s">
        <v>228</v>
      </c>
      <c r="B350" s="505"/>
      <c r="C350" s="493"/>
      <c r="D350" s="493"/>
      <c r="E350" s="493"/>
      <c r="F350" s="493"/>
      <c r="G350" s="493"/>
      <c r="H350" s="493"/>
      <c r="I350" s="522"/>
    </row>
    <row r="351" spans="1:9" ht="48" hidden="1" customHeight="1" x14ac:dyDescent="0.25">
      <c r="A351" s="523" t="s">
        <v>230</v>
      </c>
      <c r="B351" s="508"/>
      <c r="C351" s="508"/>
      <c r="D351" s="508"/>
      <c r="E351" s="508"/>
      <c r="F351" s="508"/>
      <c r="G351" s="508"/>
      <c r="H351" s="515"/>
      <c r="I351" s="524"/>
    </row>
    <row r="352" spans="1:9" ht="48" hidden="1" customHeight="1" thickBot="1" x14ac:dyDescent="0.3">
      <c r="A352" s="645" t="s">
        <v>239</v>
      </c>
      <c r="B352" s="646"/>
      <c r="C352" s="646"/>
      <c r="D352" s="646"/>
      <c r="E352" s="646"/>
      <c r="F352" s="646"/>
      <c r="G352" s="646"/>
      <c r="H352" s="647"/>
      <c r="I352" s="648"/>
    </row>
    <row r="353" spans="1:9" ht="48" hidden="1" customHeight="1" x14ac:dyDescent="0.25">
      <c r="A353" s="526"/>
      <c r="B353" s="516" t="s">
        <v>215</v>
      </c>
      <c r="C353" s="517">
        <f>$P$6+$P$8*(B354-1)</f>
        <v>0.46666666666666667</v>
      </c>
      <c r="D353" s="516" t="s">
        <v>216</v>
      </c>
      <c r="E353" s="516"/>
      <c r="F353" s="517"/>
      <c r="G353" s="649">
        <f>H359+S$11</f>
        <v>0.5166666666666665</v>
      </c>
      <c r="H353" s="649"/>
      <c r="I353" s="527">
        <f>G353+T$11</f>
        <v>0.52361111111111092</v>
      </c>
    </row>
    <row r="354" spans="1:9" ht="48" hidden="1" customHeight="1" x14ac:dyDescent="0.25">
      <c r="A354" s="529" t="s">
        <v>217</v>
      </c>
      <c r="B354" s="514">
        <f>B343+1</f>
        <v>33</v>
      </c>
      <c r="C354" s="650" t="e">
        <f>VLOOKUP($B354,СтартОсобиста!$A$10:$E$257,4,0)</f>
        <v>#N/A</v>
      </c>
      <c r="D354" s="650"/>
      <c r="E354" s="650"/>
      <c r="F354" s="513" t="e">
        <f>VLOOKUP($B354,СтартОсобиста!$A$10:$E$257,2,0)</f>
        <v>#N/A</v>
      </c>
      <c r="G354" s="651" t="s">
        <v>218</v>
      </c>
      <c r="H354" s="651"/>
      <c r="I354" s="518" t="s">
        <v>219</v>
      </c>
    </row>
    <row r="355" spans="1:9" ht="48" hidden="1" customHeight="1" x14ac:dyDescent="0.25">
      <c r="A355" s="652" t="s">
        <v>220</v>
      </c>
      <c r="B355" s="493">
        <v>1</v>
      </c>
      <c r="C355" s="493">
        <v>2</v>
      </c>
      <c r="D355" s="493">
        <v>3</v>
      </c>
      <c r="E355" s="493">
        <v>4</v>
      </c>
      <c r="F355" s="493">
        <v>5</v>
      </c>
      <c r="G355" s="493">
        <v>6</v>
      </c>
      <c r="H355" s="493">
        <v>7</v>
      </c>
      <c r="I355" s="525">
        <v>8</v>
      </c>
    </row>
    <row r="356" spans="1:9" ht="143.25" hidden="1" customHeight="1" x14ac:dyDescent="0.25">
      <c r="A356" s="652"/>
      <c r="B356" s="495" t="str">
        <f>$L$4</f>
        <v>Навісна п-ва ч-з яр (судд.)</v>
      </c>
      <c r="C356" s="495" t="str">
        <f>$M$4</f>
        <v>Переправа по колоді через яр</v>
      </c>
      <c r="D356" s="495" t="str">
        <f>$N$4</f>
        <v>П-ва по мотузці з пер. ч-з яр</v>
      </c>
      <c r="E356" s="495" t="str">
        <f>$O$4</f>
        <v>Підйом по схилу</v>
      </c>
      <c r="F356" s="495" t="str">
        <f>$P$4</f>
        <v>Рух  по жердинах</v>
      </c>
      <c r="G356" s="495" t="str">
        <f>$Q$4</f>
        <v>Вязання вузлів</v>
      </c>
      <c r="H356" s="495" t="str">
        <f>$R$4</f>
        <v>Підйом по верт. пер. + крут. п-ва</v>
      </c>
      <c r="I356" s="519" t="str">
        <f>S$4</f>
        <v>Орієнтування</v>
      </c>
    </row>
    <row r="357" spans="1:9" ht="48" hidden="1" customHeight="1" x14ac:dyDescent="0.25">
      <c r="A357" s="520" t="s">
        <v>222</v>
      </c>
      <c r="B357" s="498">
        <f>$L$5</f>
        <v>1.3888888888888889E-3</v>
      </c>
      <c r="C357" s="498">
        <f>$M$5</f>
        <v>2.7777777777777779E-3</v>
      </c>
      <c r="D357" s="498">
        <f>$N$5</f>
        <v>3.472222222222222E-3</v>
      </c>
      <c r="E357" s="498">
        <f>$O$5</f>
        <v>2.7777777777777779E-3</v>
      </c>
      <c r="F357" s="498">
        <f>$P$5</f>
        <v>2.0833333333333333E-3</v>
      </c>
      <c r="G357" s="498">
        <f>$Q$5</f>
        <v>1.3888888888888889E-3</v>
      </c>
      <c r="H357" s="498">
        <f>$R$5</f>
        <v>4.1666666666666666E-3</v>
      </c>
      <c r="I357" s="521"/>
    </row>
    <row r="358" spans="1:9" ht="48" hidden="1" customHeight="1" x14ac:dyDescent="0.25">
      <c r="A358" s="520" t="s">
        <v>223</v>
      </c>
      <c r="B358" s="501">
        <f>$C353+L$11</f>
        <v>0.46805555555555556</v>
      </c>
      <c r="C358" s="501">
        <f t="shared" ref="C358:H358" si="126">B359+M$11</f>
        <v>0.47430555555555554</v>
      </c>
      <c r="D358" s="501">
        <f t="shared" si="126"/>
        <v>0.48124999999999996</v>
      </c>
      <c r="E358" s="501">
        <f t="shared" si="126"/>
        <v>0.4902777777777777</v>
      </c>
      <c r="F358" s="501">
        <f t="shared" si="126"/>
        <v>0.49791666666666656</v>
      </c>
      <c r="G358" s="501">
        <f t="shared" si="126"/>
        <v>0.50416666666666654</v>
      </c>
      <c r="H358" s="501">
        <f t="shared" si="126"/>
        <v>0.51111111111111096</v>
      </c>
      <c r="I358" s="521"/>
    </row>
    <row r="359" spans="1:9" ht="48" hidden="1" customHeight="1" x14ac:dyDescent="0.25">
      <c r="A359" s="520" t="s">
        <v>225</v>
      </c>
      <c r="B359" s="501">
        <f>SUM(B358,B357)</f>
        <v>0.46944444444444444</v>
      </c>
      <c r="C359" s="501">
        <f>SUM(C358,C357)</f>
        <v>0.4770833333333333</v>
      </c>
      <c r="D359" s="501">
        <f>SUM(D358,D357)</f>
        <v>0.48472222222222217</v>
      </c>
      <c r="E359" s="501">
        <f>SUM(E358,E357)</f>
        <v>0.49305555555555547</v>
      </c>
      <c r="F359" s="501">
        <f t="shared" ref="F359" si="127">SUM(F358,F357)</f>
        <v>0.49999999999999989</v>
      </c>
      <c r="G359" s="501">
        <f t="shared" ref="G359" si="128">SUM(G358,G357)</f>
        <v>0.50555555555555542</v>
      </c>
      <c r="H359" s="501">
        <f t="shared" ref="H359" si="129">SUM(H358,H357)</f>
        <v>0.51527777777777761</v>
      </c>
      <c r="I359" s="521"/>
    </row>
    <row r="360" spans="1:9" ht="48" hidden="1" customHeight="1" x14ac:dyDescent="0.25">
      <c r="A360" s="520" t="s">
        <v>226</v>
      </c>
      <c r="B360" s="504"/>
      <c r="C360" s="504"/>
      <c r="D360" s="504"/>
      <c r="E360" s="504"/>
      <c r="F360" s="504"/>
      <c r="G360" s="504"/>
      <c r="H360" s="504"/>
      <c r="I360" s="521"/>
    </row>
    <row r="361" spans="1:9" ht="48" hidden="1" customHeight="1" x14ac:dyDescent="0.25">
      <c r="A361" s="520" t="s">
        <v>228</v>
      </c>
      <c r="B361" s="505"/>
      <c r="C361" s="493"/>
      <c r="D361" s="493"/>
      <c r="E361" s="493"/>
      <c r="F361" s="493"/>
      <c r="G361" s="493"/>
      <c r="H361" s="493"/>
      <c r="I361" s="522"/>
    </row>
    <row r="362" spans="1:9" ht="48" hidden="1" customHeight="1" x14ac:dyDescent="0.25">
      <c r="A362" s="523" t="s">
        <v>230</v>
      </c>
      <c r="B362" s="508"/>
      <c r="C362" s="508"/>
      <c r="D362" s="508"/>
      <c r="E362" s="508"/>
      <c r="F362" s="508"/>
      <c r="G362" s="508"/>
      <c r="H362" s="515"/>
      <c r="I362" s="524"/>
    </row>
    <row r="363" spans="1:9" ht="48" hidden="1" customHeight="1" thickBot="1" x14ac:dyDescent="0.3">
      <c r="A363" s="645" t="s">
        <v>239</v>
      </c>
      <c r="B363" s="646"/>
      <c r="C363" s="646"/>
      <c r="D363" s="646"/>
      <c r="E363" s="646"/>
      <c r="F363" s="646"/>
      <c r="G363" s="646"/>
      <c r="H363" s="647"/>
      <c r="I363" s="648"/>
    </row>
    <row r="364" spans="1:9" ht="48" hidden="1" customHeight="1" x14ac:dyDescent="0.25">
      <c r="A364" s="526"/>
      <c r="B364" s="516" t="s">
        <v>215</v>
      </c>
      <c r="C364" s="517">
        <f>$P$6+$P$8*(B365-1)</f>
        <v>0.47083333333333333</v>
      </c>
      <c r="D364" s="516" t="s">
        <v>216</v>
      </c>
      <c r="E364" s="516"/>
      <c r="F364" s="517"/>
      <c r="G364" s="649">
        <f>H370+S$11</f>
        <v>0.52083333333333315</v>
      </c>
      <c r="H364" s="649"/>
      <c r="I364" s="527">
        <f>G364+T$11</f>
        <v>0.52777777777777757</v>
      </c>
    </row>
    <row r="365" spans="1:9" ht="48" hidden="1" customHeight="1" x14ac:dyDescent="0.25">
      <c r="A365" s="529" t="s">
        <v>217</v>
      </c>
      <c r="B365" s="514">
        <f>B354+1</f>
        <v>34</v>
      </c>
      <c r="C365" s="650" t="e">
        <f>VLOOKUP($B365,СтартОсобиста!$A$10:$E$257,4,0)</f>
        <v>#N/A</v>
      </c>
      <c r="D365" s="650"/>
      <c r="E365" s="650"/>
      <c r="F365" s="513" t="e">
        <f>VLOOKUP($B365,СтартОсобиста!$A$10:$E$257,2,0)</f>
        <v>#N/A</v>
      </c>
      <c r="G365" s="651" t="s">
        <v>218</v>
      </c>
      <c r="H365" s="651"/>
      <c r="I365" s="518" t="s">
        <v>219</v>
      </c>
    </row>
    <row r="366" spans="1:9" ht="48" hidden="1" customHeight="1" x14ac:dyDescent="0.25">
      <c r="A366" s="652" t="s">
        <v>220</v>
      </c>
      <c r="B366" s="493">
        <v>1</v>
      </c>
      <c r="C366" s="493">
        <v>2</v>
      </c>
      <c r="D366" s="493">
        <v>3</v>
      </c>
      <c r="E366" s="493">
        <v>4</v>
      </c>
      <c r="F366" s="493">
        <v>5</v>
      </c>
      <c r="G366" s="493">
        <v>6</v>
      </c>
      <c r="H366" s="493">
        <v>7</v>
      </c>
      <c r="I366" s="525">
        <v>8</v>
      </c>
    </row>
    <row r="367" spans="1:9" ht="143.25" hidden="1" customHeight="1" x14ac:dyDescent="0.25">
      <c r="A367" s="652"/>
      <c r="B367" s="495" t="str">
        <f>$L$4</f>
        <v>Навісна п-ва ч-з яр (судд.)</v>
      </c>
      <c r="C367" s="495" t="str">
        <f>$M$4</f>
        <v>Переправа по колоді через яр</v>
      </c>
      <c r="D367" s="495" t="str">
        <f>$N$4</f>
        <v>П-ва по мотузці з пер. ч-з яр</v>
      </c>
      <c r="E367" s="495" t="str">
        <f>$O$4</f>
        <v>Підйом по схилу</v>
      </c>
      <c r="F367" s="495" t="str">
        <f>$P$4</f>
        <v>Рух  по жердинах</v>
      </c>
      <c r="G367" s="495" t="str">
        <f>$Q$4</f>
        <v>Вязання вузлів</v>
      </c>
      <c r="H367" s="495" t="str">
        <f>$R$4</f>
        <v>Підйом по верт. пер. + крут. п-ва</v>
      </c>
      <c r="I367" s="519" t="str">
        <f>S$4</f>
        <v>Орієнтування</v>
      </c>
    </row>
    <row r="368" spans="1:9" ht="48" hidden="1" customHeight="1" x14ac:dyDescent="0.25">
      <c r="A368" s="520" t="s">
        <v>222</v>
      </c>
      <c r="B368" s="498">
        <f>$L$5</f>
        <v>1.3888888888888889E-3</v>
      </c>
      <c r="C368" s="498">
        <f>$M$5</f>
        <v>2.7777777777777779E-3</v>
      </c>
      <c r="D368" s="498">
        <f>$N$5</f>
        <v>3.472222222222222E-3</v>
      </c>
      <c r="E368" s="498">
        <f>$O$5</f>
        <v>2.7777777777777779E-3</v>
      </c>
      <c r="F368" s="498">
        <f>$P$5</f>
        <v>2.0833333333333333E-3</v>
      </c>
      <c r="G368" s="498">
        <f>$Q$5</f>
        <v>1.3888888888888889E-3</v>
      </c>
      <c r="H368" s="498">
        <f>$R$5</f>
        <v>4.1666666666666666E-3</v>
      </c>
      <c r="I368" s="521"/>
    </row>
    <row r="369" spans="1:9" ht="48" hidden="1" customHeight="1" x14ac:dyDescent="0.25">
      <c r="A369" s="520" t="s">
        <v>223</v>
      </c>
      <c r="B369" s="501">
        <f>$C364+L$11</f>
        <v>0.47222222222222221</v>
      </c>
      <c r="C369" s="501">
        <f t="shared" ref="C369:H369" si="130">B370+M$11</f>
        <v>0.47847222222222219</v>
      </c>
      <c r="D369" s="501">
        <f t="shared" si="130"/>
        <v>0.48541666666666661</v>
      </c>
      <c r="E369" s="501">
        <f t="shared" si="130"/>
        <v>0.49444444444444435</v>
      </c>
      <c r="F369" s="501">
        <f t="shared" si="130"/>
        <v>0.50208333333333321</v>
      </c>
      <c r="G369" s="501">
        <f t="shared" si="130"/>
        <v>0.50833333333333319</v>
      </c>
      <c r="H369" s="501">
        <f t="shared" si="130"/>
        <v>0.51527777777777761</v>
      </c>
      <c r="I369" s="521"/>
    </row>
    <row r="370" spans="1:9" ht="48" hidden="1" customHeight="1" x14ac:dyDescent="0.25">
      <c r="A370" s="520" t="s">
        <v>225</v>
      </c>
      <c r="B370" s="501">
        <f>SUM(B369,B368)</f>
        <v>0.47361111111111109</v>
      </c>
      <c r="C370" s="501">
        <f>SUM(C369,C368)</f>
        <v>0.48124999999999996</v>
      </c>
      <c r="D370" s="501">
        <f>SUM(D369,D368)</f>
        <v>0.48888888888888882</v>
      </c>
      <c r="E370" s="501">
        <f>SUM(E369,E368)</f>
        <v>0.49722222222222212</v>
      </c>
      <c r="F370" s="501">
        <f t="shared" ref="F370" si="131">SUM(F369,F368)</f>
        <v>0.50416666666666654</v>
      </c>
      <c r="G370" s="501">
        <f t="shared" ref="G370" si="132">SUM(G369,G368)</f>
        <v>0.50972222222222208</v>
      </c>
      <c r="H370" s="501">
        <f t="shared" ref="H370" si="133">SUM(H369,H368)</f>
        <v>0.51944444444444426</v>
      </c>
      <c r="I370" s="521"/>
    </row>
    <row r="371" spans="1:9" ht="48" hidden="1" customHeight="1" x14ac:dyDescent="0.25">
      <c r="A371" s="520" t="s">
        <v>226</v>
      </c>
      <c r="B371" s="504"/>
      <c r="C371" s="504"/>
      <c r="D371" s="504"/>
      <c r="E371" s="504"/>
      <c r="F371" s="504"/>
      <c r="G371" s="504"/>
      <c r="H371" s="504"/>
      <c r="I371" s="521"/>
    </row>
    <row r="372" spans="1:9" ht="48" hidden="1" customHeight="1" x14ac:dyDescent="0.25">
      <c r="A372" s="520" t="s">
        <v>228</v>
      </c>
      <c r="B372" s="505"/>
      <c r="C372" s="493"/>
      <c r="D372" s="493"/>
      <c r="E372" s="493"/>
      <c r="F372" s="493"/>
      <c r="G372" s="493"/>
      <c r="H372" s="493"/>
      <c r="I372" s="522"/>
    </row>
    <row r="373" spans="1:9" ht="48" hidden="1" customHeight="1" x14ac:dyDescent="0.25">
      <c r="A373" s="523" t="s">
        <v>230</v>
      </c>
      <c r="B373" s="508"/>
      <c r="C373" s="508"/>
      <c r="D373" s="508"/>
      <c r="E373" s="508"/>
      <c r="F373" s="508"/>
      <c r="G373" s="508"/>
      <c r="H373" s="515"/>
      <c r="I373" s="524"/>
    </row>
    <row r="374" spans="1:9" ht="48" hidden="1" customHeight="1" thickBot="1" x14ac:dyDescent="0.3">
      <c r="A374" s="645" t="s">
        <v>239</v>
      </c>
      <c r="B374" s="646"/>
      <c r="C374" s="646"/>
      <c r="D374" s="646"/>
      <c r="E374" s="646"/>
      <c r="F374" s="646"/>
      <c r="G374" s="646"/>
      <c r="H374" s="647"/>
      <c r="I374" s="648"/>
    </row>
    <row r="375" spans="1:9" ht="48" hidden="1" customHeight="1" x14ac:dyDescent="0.25">
      <c r="A375" s="526"/>
      <c r="B375" s="516" t="s">
        <v>215</v>
      </c>
      <c r="C375" s="517">
        <f>$P$6+$P$8*(B376-1)</f>
        <v>0.47499999999999998</v>
      </c>
      <c r="D375" s="516" t="s">
        <v>216</v>
      </c>
      <c r="E375" s="516"/>
      <c r="F375" s="517"/>
      <c r="G375" s="649">
        <f>H381+S$11</f>
        <v>0.5249999999999998</v>
      </c>
      <c r="H375" s="649"/>
      <c r="I375" s="527">
        <f>G375+T$11</f>
        <v>0.53194444444444422</v>
      </c>
    </row>
    <row r="376" spans="1:9" ht="48" hidden="1" customHeight="1" x14ac:dyDescent="0.25">
      <c r="A376" s="529" t="s">
        <v>217</v>
      </c>
      <c r="B376" s="514">
        <f>B365+1</f>
        <v>35</v>
      </c>
      <c r="C376" s="650" t="e">
        <f>VLOOKUP($B376,СтартОсобиста!$A$10:$E$257,4,0)</f>
        <v>#N/A</v>
      </c>
      <c r="D376" s="650"/>
      <c r="E376" s="650"/>
      <c r="F376" s="513" t="e">
        <f>VLOOKUP($B376,СтартОсобиста!$A$10:$E$257,2,0)</f>
        <v>#N/A</v>
      </c>
      <c r="G376" s="651" t="s">
        <v>218</v>
      </c>
      <c r="H376" s="651"/>
      <c r="I376" s="518" t="s">
        <v>219</v>
      </c>
    </row>
    <row r="377" spans="1:9" ht="48" hidden="1" customHeight="1" x14ac:dyDescent="0.25">
      <c r="A377" s="652" t="s">
        <v>220</v>
      </c>
      <c r="B377" s="493">
        <v>1</v>
      </c>
      <c r="C377" s="493">
        <v>2</v>
      </c>
      <c r="D377" s="493">
        <v>3</v>
      </c>
      <c r="E377" s="493">
        <v>4</v>
      </c>
      <c r="F377" s="493">
        <v>5</v>
      </c>
      <c r="G377" s="493">
        <v>6</v>
      </c>
      <c r="H377" s="493">
        <v>7</v>
      </c>
      <c r="I377" s="525">
        <v>8</v>
      </c>
    </row>
    <row r="378" spans="1:9" ht="143.25" hidden="1" customHeight="1" x14ac:dyDescent="0.25">
      <c r="A378" s="652"/>
      <c r="B378" s="495" t="str">
        <f>$L$4</f>
        <v>Навісна п-ва ч-з яр (судд.)</v>
      </c>
      <c r="C378" s="495" t="str">
        <f>$M$4</f>
        <v>Переправа по колоді через яр</v>
      </c>
      <c r="D378" s="495" t="str">
        <f>$N$4</f>
        <v>П-ва по мотузці з пер. ч-з яр</v>
      </c>
      <c r="E378" s="495" t="str">
        <f>$O$4</f>
        <v>Підйом по схилу</v>
      </c>
      <c r="F378" s="495" t="str">
        <f>$P$4</f>
        <v>Рух  по жердинах</v>
      </c>
      <c r="G378" s="495" t="str">
        <f>$Q$4</f>
        <v>Вязання вузлів</v>
      </c>
      <c r="H378" s="495" t="str">
        <f>$R$4</f>
        <v>Підйом по верт. пер. + крут. п-ва</v>
      </c>
      <c r="I378" s="519" t="str">
        <f>S$4</f>
        <v>Орієнтування</v>
      </c>
    </row>
    <row r="379" spans="1:9" ht="48" hidden="1" customHeight="1" x14ac:dyDescent="0.25">
      <c r="A379" s="520" t="s">
        <v>222</v>
      </c>
      <c r="B379" s="498">
        <f>$L$5</f>
        <v>1.3888888888888889E-3</v>
      </c>
      <c r="C379" s="498">
        <f>$M$5</f>
        <v>2.7777777777777779E-3</v>
      </c>
      <c r="D379" s="498">
        <f>$N$5</f>
        <v>3.472222222222222E-3</v>
      </c>
      <c r="E379" s="498">
        <f>$O$5</f>
        <v>2.7777777777777779E-3</v>
      </c>
      <c r="F379" s="498">
        <f>$P$5</f>
        <v>2.0833333333333333E-3</v>
      </c>
      <c r="G379" s="498">
        <f>$Q$5</f>
        <v>1.3888888888888889E-3</v>
      </c>
      <c r="H379" s="498">
        <f>$R$5</f>
        <v>4.1666666666666666E-3</v>
      </c>
      <c r="I379" s="521"/>
    </row>
    <row r="380" spans="1:9" ht="48" hidden="1" customHeight="1" x14ac:dyDescent="0.25">
      <c r="A380" s="520" t="s">
        <v>223</v>
      </c>
      <c r="B380" s="501">
        <f>$C375+L$11</f>
        <v>0.47638888888888886</v>
      </c>
      <c r="C380" s="501">
        <f t="shared" ref="C380:H380" si="134">B381+M$11</f>
        <v>0.48263888888888884</v>
      </c>
      <c r="D380" s="501">
        <f t="shared" si="134"/>
        <v>0.48958333333333326</v>
      </c>
      <c r="E380" s="501">
        <f t="shared" si="134"/>
        <v>0.49861111111111101</v>
      </c>
      <c r="F380" s="501">
        <f t="shared" si="134"/>
        <v>0.50624999999999987</v>
      </c>
      <c r="G380" s="501">
        <f t="shared" si="134"/>
        <v>0.51249999999999984</v>
      </c>
      <c r="H380" s="501">
        <f t="shared" si="134"/>
        <v>0.51944444444444426</v>
      </c>
      <c r="I380" s="521"/>
    </row>
    <row r="381" spans="1:9" ht="48" hidden="1" customHeight="1" x14ac:dyDescent="0.25">
      <c r="A381" s="520" t="s">
        <v>225</v>
      </c>
      <c r="B381" s="501">
        <f>SUM(B380,B379)</f>
        <v>0.47777777777777775</v>
      </c>
      <c r="C381" s="501">
        <f>SUM(C380,C379)</f>
        <v>0.48541666666666661</v>
      </c>
      <c r="D381" s="501">
        <f>SUM(D380,D379)</f>
        <v>0.49305555555555547</v>
      </c>
      <c r="E381" s="501">
        <f>SUM(E380,E379)</f>
        <v>0.50138888888888877</v>
      </c>
      <c r="F381" s="501">
        <f t="shared" ref="F381" si="135">SUM(F380,F379)</f>
        <v>0.50833333333333319</v>
      </c>
      <c r="G381" s="501">
        <f t="shared" ref="G381" si="136">SUM(G380,G379)</f>
        <v>0.51388888888888873</v>
      </c>
      <c r="H381" s="501">
        <f t="shared" ref="H381" si="137">SUM(H380,H379)</f>
        <v>0.52361111111111092</v>
      </c>
      <c r="I381" s="521"/>
    </row>
    <row r="382" spans="1:9" ht="48" hidden="1" customHeight="1" x14ac:dyDescent="0.25">
      <c r="A382" s="520" t="s">
        <v>226</v>
      </c>
      <c r="B382" s="504"/>
      <c r="C382" s="504"/>
      <c r="D382" s="504"/>
      <c r="E382" s="504"/>
      <c r="F382" s="504"/>
      <c r="G382" s="504"/>
      <c r="H382" s="504"/>
      <c r="I382" s="521"/>
    </row>
    <row r="383" spans="1:9" ht="48" hidden="1" customHeight="1" x14ac:dyDescent="0.25">
      <c r="A383" s="520" t="s">
        <v>228</v>
      </c>
      <c r="B383" s="505"/>
      <c r="C383" s="493"/>
      <c r="D383" s="493"/>
      <c r="E383" s="493"/>
      <c r="F383" s="493"/>
      <c r="G383" s="493"/>
      <c r="H383" s="493"/>
      <c r="I383" s="522"/>
    </row>
    <row r="384" spans="1:9" ht="48" hidden="1" customHeight="1" x14ac:dyDescent="0.25">
      <c r="A384" s="523" t="s">
        <v>230</v>
      </c>
      <c r="B384" s="508"/>
      <c r="C384" s="508"/>
      <c r="D384" s="508"/>
      <c r="E384" s="508"/>
      <c r="F384" s="508"/>
      <c r="G384" s="508"/>
      <c r="H384" s="515"/>
      <c r="I384" s="524"/>
    </row>
    <row r="385" spans="1:9" ht="48" hidden="1" customHeight="1" thickBot="1" x14ac:dyDescent="0.3">
      <c r="A385" s="645" t="s">
        <v>239</v>
      </c>
      <c r="B385" s="646"/>
      <c r="C385" s="646"/>
      <c r="D385" s="646"/>
      <c r="E385" s="646"/>
      <c r="F385" s="646"/>
      <c r="G385" s="646"/>
      <c r="H385" s="647"/>
      <c r="I385" s="648"/>
    </row>
    <row r="386" spans="1:9" ht="48" hidden="1" customHeight="1" x14ac:dyDescent="0.25">
      <c r="A386" s="526"/>
      <c r="B386" s="516" t="s">
        <v>215</v>
      </c>
      <c r="C386" s="517">
        <f>$P$6+$P$8*(B387-1)</f>
        <v>0.47916666666666663</v>
      </c>
      <c r="D386" s="516" t="s">
        <v>216</v>
      </c>
      <c r="E386" s="516"/>
      <c r="F386" s="517"/>
      <c r="G386" s="649">
        <f>H392+S$11</f>
        <v>0.52916666666666645</v>
      </c>
      <c r="H386" s="649"/>
      <c r="I386" s="527">
        <f>G386+T$11</f>
        <v>0.53611111111111087</v>
      </c>
    </row>
    <row r="387" spans="1:9" ht="48" hidden="1" customHeight="1" x14ac:dyDescent="0.25">
      <c r="A387" s="529" t="s">
        <v>217</v>
      </c>
      <c r="B387" s="514">
        <f>B376+1</f>
        <v>36</v>
      </c>
      <c r="C387" s="650" t="e">
        <f>VLOOKUP($B387,СтартОсобиста!$A$10:$E$257,4,0)</f>
        <v>#N/A</v>
      </c>
      <c r="D387" s="650"/>
      <c r="E387" s="650"/>
      <c r="F387" s="513" t="e">
        <f>VLOOKUP($B387,СтартОсобиста!$A$10:$E$257,2,0)</f>
        <v>#N/A</v>
      </c>
      <c r="G387" s="651" t="s">
        <v>218</v>
      </c>
      <c r="H387" s="651"/>
      <c r="I387" s="518" t="s">
        <v>219</v>
      </c>
    </row>
    <row r="388" spans="1:9" ht="48" hidden="1" customHeight="1" x14ac:dyDescent="0.25">
      <c r="A388" s="652" t="s">
        <v>220</v>
      </c>
      <c r="B388" s="493">
        <v>1</v>
      </c>
      <c r="C388" s="493">
        <v>2</v>
      </c>
      <c r="D388" s="493">
        <v>3</v>
      </c>
      <c r="E388" s="493">
        <v>4</v>
      </c>
      <c r="F388" s="493">
        <v>5</v>
      </c>
      <c r="G388" s="493">
        <v>6</v>
      </c>
      <c r="H388" s="493">
        <v>7</v>
      </c>
      <c r="I388" s="525">
        <v>8</v>
      </c>
    </row>
    <row r="389" spans="1:9" ht="143.25" hidden="1" customHeight="1" x14ac:dyDescent="0.25">
      <c r="A389" s="652"/>
      <c r="B389" s="495" t="str">
        <f>$L$4</f>
        <v>Навісна п-ва ч-з яр (судд.)</v>
      </c>
      <c r="C389" s="495" t="str">
        <f>$M$4</f>
        <v>Переправа по колоді через яр</v>
      </c>
      <c r="D389" s="495" t="str">
        <f>$N$4</f>
        <v>П-ва по мотузці з пер. ч-з яр</v>
      </c>
      <c r="E389" s="495" t="str">
        <f>$O$4</f>
        <v>Підйом по схилу</v>
      </c>
      <c r="F389" s="495" t="str">
        <f>$P$4</f>
        <v>Рух  по жердинах</v>
      </c>
      <c r="G389" s="495" t="str">
        <f>$Q$4</f>
        <v>Вязання вузлів</v>
      </c>
      <c r="H389" s="495" t="str">
        <f>$R$4</f>
        <v>Підйом по верт. пер. + крут. п-ва</v>
      </c>
      <c r="I389" s="519" t="str">
        <f>S$4</f>
        <v>Орієнтування</v>
      </c>
    </row>
    <row r="390" spans="1:9" ht="48" hidden="1" customHeight="1" x14ac:dyDescent="0.25">
      <c r="A390" s="520" t="s">
        <v>222</v>
      </c>
      <c r="B390" s="498">
        <f>$L$5</f>
        <v>1.3888888888888889E-3</v>
      </c>
      <c r="C390" s="498">
        <f>$M$5</f>
        <v>2.7777777777777779E-3</v>
      </c>
      <c r="D390" s="498">
        <f>$N$5</f>
        <v>3.472222222222222E-3</v>
      </c>
      <c r="E390" s="498">
        <f>$O$5</f>
        <v>2.7777777777777779E-3</v>
      </c>
      <c r="F390" s="498">
        <f>$P$5</f>
        <v>2.0833333333333333E-3</v>
      </c>
      <c r="G390" s="498">
        <f>$Q$5</f>
        <v>1.3888888888888889E-3</v>
      </c>
      <c r="H390" s="498">
        <f>$R$5</f>
        <v>4.1666666666666666E-3</v>
      </c>
      <c r="I390" s="521"/>
    </row>
    <row r="391" spans="1:9" ht="48" hidden="1" customHeight="1" x14ac:dyDescent="0.25">
      <c r="A391" s="520" t="s">
        <v>223</v>
      </c>
      <c r="B391" s="501">
        <f>$C386+L$11</f>
        <v>0.48055555555555551</v>
      </c>
      <c r="C391" s="501">
        <f t="shared" ref="C391:H391" si="138">B392+M$11</f>
        <v>0.48680555555555549</v>
      </c>
      <c r="D391" s="501">
        <f t="shared" si="138"/>
        <v>0.49374999999999991</v>
      </c>
      <c r="E391" s="501">
        <f t="shared" si="138"/>
        <v>0.50277777777777766</v>
      </c>
      <c r="F391" s="501">
        <f t="shared" si="138"/>
        <v>0.51041666666666652</v>
      </c>
      <c r="G391" s="501">
        <f t="shared" si="138"/>
        <v>0.5166666666666665</v>
      </c>
      <c r="H391" s="501">
        <f t="shared" si="138"/>
        <v>0.52361111111111092</v>
      </c>
      <c r="I391" s="521"/>
    </row>
    <row r="392" spans="1:9" ht="48" hidden="1" customHeight="1" x14ac:dyDescent="0.25">
      <c r="A392" s="520" t="s">
        <v>225</v>
      </c>
      <c r="B392" s="501">
        <f>SUM(B391,B390)</f>
        <v>0.4819444444444444</v>
      </c>
      <c r="C392" s="501">
        <f>SUM(C391,C390)</f>
        <v>0.48958333333333326</v>
      </c>
      <c r="D392" s="501">
        <f>SUM(D391,D390)</f>
        <v>0.49722222222222212</v>
      </c>
      <c r="E392" s="501">
        <f>SUM(E391,E390)</f>
        <v>0.50555555555555542</v>
      </c>
      <c r="F392" s="501">
        <f t="shared" ref="F392" si="139">SUM(F391,F390)</f>
        <v>0.51249999999999984</v>
      </c>
      <c r="G392" s="501">
        <f t="shared" ref="G392" si="140">SUM(G391,G390)</f>
        <v>0.51805555555555538</v>
      </c>
      <c r="H392" s="501">
        <f t="shared" ref="H392" si="141">SUM(H391,H390)</f>
        <v>0.52777777777777757</v>
      </c>
      <c r="I392" s="521"/>
    </row>
    <row r="393" spans="1:9" ht="48" hidden="1" customHeight="1" x14ac:dyDescent="0.25">
      <c r="A393" s="520" t="s">
        <v>226</v>
      </c>
      <c r="B393" s="504"/>
      <c r="C393" s="504"/>
      <c r="D393" s="504"/>
      <c r="E393" s="504"/>
      <c r="F393" s="504"/>
      <c r="G393" s="504"/>
      <c r="H393" s="504"/>
      <c r="I393" s="521"/>
    </row>
    <row r="394" spans="1:9" ht="48" hidden="1" customHeight="1" x14ac:dyDescent="0.25">
      <c r="A394" s="520" t="s">
        <v>228</v>
      </c>
      <c r="B394" s="505"/>
      <c r="C394" s="493"/>
      <c r="D394" s="493"/>
      <c r="E394" s="493"/>
      <c r="F394" s="493"/>
      <c r="G394" s="493"/>
      <c r="H394" s="493"/>
      <c r="I394" s="522"/>
    </row>
    <row r="395" spans="1:9" ht="48" hidden="1" customHeight="1" x14ac:dyDescent="0.25">
      <c r="A395" s="523" t="s">
        <v>230</v>
      </c>
      <c r="B395" s="508"/>
      <c r="C395" s="508"/>
      <c r="D395" s="508"/>
      <c r="E395" s="508"/>
      <c r="F395" s="508"/>
      <c r="G395" s="508"/>
      <c r="H395" s="515"/>
      <c r="I395" s="524"/>
    </row>
    <row r="396" spans="1:9" ht="48" hidden="1" customHeight="1" thickBot="1" x14ac:dyDescent="0.3">
      <c r="A396" s="645" t="s">
        <v>239</v>
      </c>
      <c r="B396" s="646"/>
      <c r="C396" s="646"/>
      <c r="D396" s="646"/>
      <c r="E396" s="646"/>
      <c r="F396" s="646"/>
      <c r="G396" s="646"/>
      <c r="H396" s="647"/>
      <c r="I396" s="648"/>
    </row>
    <row r="397" spans="1:9" ht="48" hidden="1" customHeight="1" x14ac:dyDescent="0.25">
      <c r="A397" s="526"/>
      <c r="B397" s="516" t="s">
        <v>215</v>
      </c>
      <c r="C397" s="517">
        <f>$P$6+$P$8*(B398-1)</f>
        <v>0.48333333333333328</v>
      </c>
      <c r="D397" s="516" t="s">
        <v>216</v>
      </c>
      <c r="E397" s="516"/>
      <c r="F397" s="517"/>
      <c r="G397" s="649">
        <f>H403+S$11</f>
        <v>0.5333333333333331</v>
      </c>
      <c r="H397" s="649"/>
      <c r="I397" s="527">
        <f>G397+T$11</f>
        <v>0.54027777777777752</v>
      </c>
    </row>
    <row r="398" spans="1:9" ht="48" hidden="1" customHeight="1" x14ac:dyDescent="0.25">
      <c r="A398" s="529" t="s">
        <v>217</v>
      </c>
      <c r="B398" s="514">
        <f>B387+1</f>
        <v>37</v>
      </c>
      <c r="C398" s="650" t="e">
        <f>VLOOKUP($B398,СтартОсобиста!$A$10:$E$257,4,0)</f>
        <v>#N/A</v>
      </c>
      <c r="D398" s="650"/>
      <c r="E398" s="650"/>
      <c r="F398" s="513" t="e">
        <f>VLOOKUP($B398,СтартОсобиста!$A$10:$E$257,2,0)</f>
        <v>#N/A</v>
      </c>
      <c r="G398" s="651" t="s">
        <v>218</v>
      </c>
      <c r="H398" s="651"/>
      <c r="I398" s="518" t="s">
        <v>219</v>
      </c>
    </row>
    <row r="399" spans="1:9" ht="48" hidden="1" customHeight="1" x14ac:dyDescent="0.25">
      <c r="A399" s="652" t="s">
        <v>220</v>
      </c>
      <c r="B399" s="493">
        <v>1</v>
      </c>
      <c r="C399" s="493">
        <v>2</v>
      </c>
      <c r="D399" s="493">
        <v>3</v>
      </c>
      <c r="E399" s="493">
        <v>4</v>
      </c>
      <c r="F399" s="493">
        <v>5</v>
      </c>
      <c r="G399" s="493">
        <v>6</v>
      </c>
      <c r="H399" s="493">
        <v>7</v>
      </c>
      <c r="I399" s="525">
        <v>8</v>
      </c>
    </row>
    <row r="400" spans="1:9" ht="143.25" hidden="1" customHeight="1" x14ac:dyDescent="0.25">
      <c r="A400" s="652"/>
      <c r="B400" s="495" t="str">
        <f>$L$4</f>
        <v>Навісна п-ва ч-з яр (судд.)</v>
      </c>
      <c r="C400" s="495" t="str">
        <f>$M$4</f>
        <v>Переправа по колоді через яр</v>
      </c>
      <c r="D400" s="495" t="str">
        <f>$N$4</f>
        <v>П-ва по мотузці з пер. ч-з яр</v>
      </c>
      <c r="E400" s="495" t="str">
        <f>$O$4</f>
        <v>Підйом по схилу</v>
      </c>
      <c r="F400" s="495" t="str">
        <f>$P$4</f>
        <v>Рух  по жердинах</v>
      </c>
      <c r="G400" s="495" t="str">
        <f>$Q$4</f>
        <v>Вязання вузлів</v>
      </c>
      <c r="H400" s="495" t="str">
        <f>$R$4</f>
        <v>Підйом по верт. пер. + крут. п-ва</v>
      </c>
      <c r="I400" s="519" t="str">
        <f>S$4</f>
        <v>Орієнтування</v>
      </c>
    </row>
    <row r="401" spans="1:9" ht="48" hidden="1" customHeight="1" x14ac:dyDescent="0.25">
      <c r="A401" s="520" t="s">
        <v>222</v>
      </c>
      <c r="B401" s="498">
        <f>$L$5</f>
        <v>1.3888888888888889E-3</v>
      </c>
      <c r="C401" s="498">
        <f>$M$5</f>
        <v>2.7777777777777779E-3</v>
      </c>
      <c r="D401" s="498">
        <f>$N$5</f>
        <v>3.472222222222222E-3</v>
      </c>
      <c r="E401" s="498">
        <f>$O$5</f>
        <v>2.7777777777777779E-3</v>
      </c>
      <c r="F401" s="498">
        <f>$P$5</f>
        <v>2.0833333333333333E-3</v>
      </c>
      <c r="G401" s="498">
        <f>$Q$5</f>
        <v>1.3888888888888889E-3</v>
      </c>
      <c r="H401" s="498">
        <f>$R$5</f>
        <v>4.1666666666666666E-3</v>
      </c>
      <c r="I401" s="521"/>
    </row>
    <row r="402" spans="1:9" ht="48" hidden="1" customHeight="1" x14ac:dyDescent="0.25">
      <c r="A402" s="520" t="s">
        <v>223</v>
      </c>
      <c r="B402" s="501">
        <f>$C397+L$11</f>
        <v>0.48472222222222217</v>
      </c>
      <c r="C402" s="501">
        <f t="shared" ref="C402:H402" si="142">B403+M$11</f>
        <v>0.49097222222222214</v>
      </c>
      <c r="D402" s="501">
        <f t="shared" si="142"/>
        <v>0.49791666666666656</v>
      </c>
      <c r="E402" s="501">
        <f t="shared" si="142"/>
        <v>0.50694444444444431</v>
      </c>
      <c r="F402" s="501">
        <f t="shared" si="142"/>
        <v>0.51458333333333317</v>
      </c>
      <c r="G402" s="501">
        <f t="shared" si="142"/>
        <v>0.52083333333333315</v>
      </c>
      <c r="H402" s="501">
        <f t="shared" si="142"/>
        <v>0.52777777777777757</v>
      </c>
      <c r="I402" s="521"/>
    </row>
    <row r="403" spans="1:9" ht="48" hidden="1" customHeight="1" x14ac:dyDescent="0.25">
      <c r="A403" s="520" t="s">
        <v>225</v>
      </c>
      <c r="B403" s="501">
        <f>SUM(B402,B401)</f>
        <v>0.48611111111111105</v>
      </c>
      <c r="C403" s="501">
        <f>SUM(C402,C401)</f>
        <v>0.49374999999999991</v>
      </c>
      <c r="D403" s="501">
        <f>SUM(D402,D401)</f>
        <v>0.50138888888888877</v>
      </c>
      <c r="E403" s="501">
        <f>SUM(E402,E401)</f>
        <v>0.50972222222222208</v>
      </c>
      <c r="F403" s="501">
        <f t="shared" ref="F403" si="143">SUM(F402,F401)</f>
        <v>0.5166666666666665</v>
      </c>
      <c r="G403" s="501">
        <f t="shared" ref="G403" si="144">SUM(G402,G401)</f>
        <v>0.52222222222222203</v>
      </c>
      <c r="H403" s="501">
        <f t="shared" ref="H403" si="145">SUM(H402,H401)</f>
        <v>0.53194444444444422</v>
      </c>
      <c r="I403" s="521"/>
    </row>
    <row r="404" spans="1:9" ht="48" hidden="1" customHeight="1" x14ac:dyDescent="0.25">
      <c r="A404" s="520" t="s">
        <v>226</v>
      </c>
      <c r="B404" s="504"/>
      <c r="C404" s="504"/>
      <c r="D404" s="504"/>
      <c r="E404" s="504"/>
      <c r="F404" s="504"/>
      <c r="G404" s="504"/>
      <c r="H404" s="504"/>
      <c r="I404" s="521"/>
    </row>
    <row r="405" spans="1:9" ht="48" hidden="1" customHeight="1" x14ac:dyDescent="0.25">
      <c r="A405" s="520" t="s">
        <v>228</v>
      </c>
      <c r="B405" s="505"/>
      <c r="C405" s="493"/>
      <c r="D405" s="493"/>
      <c r="E405" s="493"/>
      <c r="F405" s="493"/>
      <c r="G405" s="493"/>
      <c r="H405" s="493"/>
      <c r="I405" s="522"/>
    </row>
    <row r="406" spans="1:9" ht="48" hidden="1" customHeight="1" x14ac:dyDescent="0.25">
      <c r="A406" s="523" t="s">
        <v>230</v>
      </c>
      <c r="B406" s="508"/>
      <c r="C406" s="508"/>
      <c r="D406" s="508"/>
      <c r="E406" s="508"/>
      <c r="F406" s="508"/>
      <c r="G406" s="508"/>
      <c r="H406" s="515"/>
      <c r="I406" s="524"/>
    </row>
    <row r="407" spans="1:9" ht="48" hidden="1" customHeight="1" thickBot="1" x14ac:dyDescent="0.3">
      <c r="A407" s="645" t="s">
        <v>239</v>
      </c>
      <c r="B407" s="646"/>
      <c r="C407" s="646"/>
      <c r="D407" s="646"/>
      <c r="E407" s="646"/>
      <c r="F407" s="646"/>
      <c r="G407" s="646"/>
      <c r="H407" s="647"/>
      <c r="I407" s="648"/>
    </row>
    <row r="408" spans="1:9" ht="48" hidden="1" customHeight="1" x14ac:dyDescent="0.25">
      <c r="A408" s="526"/>
      <c r="B408" s="516" t="s">
        <v>215</v>
      </c>
      <c r="C408" s="517">
        <f>$P$6+$P$8*(B409-1)</f>
        <v>0.48749999999999999</v>
      </c>
      <c r="D408" s="516" t="s">
        <v>216</v>
      </c>
      <c r="E408" s="516"/>
      <c r="F408" s="517"/>
      <c r="G408" s="649">
        <f>H414+S$11</f>
        <v>0.53749999999999987</v>
      </c>
      <c r="H408" s="649"/>
      <c r="I408" s="527">
        <f>G408+T$11</f>
        <v>0.54444444444444429</v>
      </c>
    </row>
    <row r="409" spans="1:9" ht="48" hidden="1" customHeight="1" x14ac:dyDescent="0.25">
      <c r="A409" s="529" t="s">
        <v>217</v>
      </c>
      <c r="B409" s="514">
        <f>B398+1</f>
        <v>38</v>
      </c>
      <c r="C409" s="650" t="e">
        <f>VLOOKUP($B409,СтартОсобиста!$A$10:$E$257,4,0)</f>
        <v>#N/A</v>
      </c>
      <c r="D409" s="650"/>
      <c r="E409" s="650"/>
      <c r="F409" s="513" t="e">
        <f>VLOOKUP($B409,СтартОсобиста!$A$10:$E$257,2,0)</f>
        <v>#N/A</v>
      </c>
      <c r="G409" s="651" t="s">
        <v>218</v>
      </c>
      <c r="H409" s="651"/>
      <c r="I409" s="518" t="s">
        <v>219</v>
      </c>
    </row>
    <row r="410" spans="1:9" ht="48" hidden="1" customHeight="1" x14ac:dyDescent="0.25">
      <c r="A410" s="652" t="s">
        <v>220</v>
      </c>
      <c r="B410" s="493">
        <v>1</v>
      </c>
      <c r="C410" s="493">
        <v>2</v>
      </c>
      <c r="D410" s="493">
        <v>3</v>
      </c>
      <c r="E410" s="493">
        <v>4</v>
      </c>
      <c r="F410" s="493">
        <v>5</v>
      </c>
      <c r="G410" s="493">
        <v>6</v>
      </c>
      <c r="H410" s="493">
        <v>7</v>
      </c>
      <c r="I410" s="525">
        <v>8</v>
      </c>
    </row>
    <row r="411" spans="1:9" ht="143.25" hidden="1" customHeight="1" x14ac:dyDescent="0.25">
      <c r="A411" s="652"/>
      <c r="B411" s="495" t="str">
        <f>$L$4</f>
        <v>Навісна п-ва ч-з яр (судд.)</v>
      </c>
      <c r="C411" s="495" t="str">
        <f>$M$4</f>
        <v>Переправа по колоді через яр</v>
      </c>
      <c r="D411" s="495" t="str">
        <f>$N$4</f>
        <v>П-ва по мотузці з пер. ч-з яр</v>
      </c>
      <c r="E411" s="495" t="str">
        <f>$O$4</f>
        <v>Підйом по схилу</v>
      </c>
      <c r="F411" s="495" t="str">
        <f>$P$4</f>
        <v>Рух  по жердинах</v>
      </c>
      <c r="G411" s="495" t="str">
        <f>$Q$4</f>
        <v>Вязання вузлів</v>
      </c>
      <c r="H411" s="495" t="str">
        <f>$R$4</f>
        <v>Підйом по верт. пер. + крут. п-ва</v>
      </c>
      <c r="I411" s="519" t="str">
        <f>S$4</f>
        <v>Орієнтування</v>
      </c>
    </row>
    <row r="412" spans="1:9" ht="48" hidden="1" customHeight="1" x14ac:dyDescent="0.25">
      <c r="A412" s="520" t="s">
        <v>222</v>
      </c>
      <c r="B412" s="498">
        <f>$L$5</f>
        <v>1.3888888888888889E-3</v>
      </c>
      <c r="C412" s="498">
        <f>$M$5</f>
        <v>2.7777777777777779E-3</v>
      </c>
      <c r="D412" s="498">
        <f>$N$5</f>
        <v>3.472222222222222E-3</v>
      </c>
      <c r="E412" s="498">
        <f>$O$5</f>
        <v>2.7777777777777779E-3</v>
      </c>
      <c r="F412" s="498">
        <f>$P$5</f>
        <v>2.0833333333333333E-3</v>
      </c>
      <c r="G412" s="498">
        <f>$Q$5</f>
        <v>1.3888888888888889E-3</v>
      </c>
      <c r="H412" s="498">
        <f>$R$5</f>
        <v>4.1666666666666666E-3</v>
      </c>
      <c r="I412" s="521"/>
    </row>
    <row r="413" spans="1:9" ht="48" hidden="1" customHeight="1" x14ac:dyDescent="0.25">
      <c r="A413" s="520" t="s">
        <v>223</v>
      </c>
      <c r="B413" s="501">
        <f>$C408+L$11</f>
        <v>0.48888888888888887</v>
      </c>
      <c r="C413" s="501">
        <f t="shared" ref="C413:H413" si="146">B414+M$11</f>
        <v>0.49513888888888885</v>
      </c>
      <c r="D413" s="501">
        <f t="shared" si="146"/>
        <v>0.50208333333333333</v>
      </c>
      <c r="E413" s="501">
        <f t="shared" si="146"/>
        <v>0.51111111111111107</v>
      </c>
      <c r="F413" s="501">
        <f t="shared" si="146"/>
        <v>0.51874999999999993</v>
      </c>
      <c r="G413" s="501">
        <f t="shared" si="146"/>
        <v>0.52499999999999991</v>
      </c>
      <c r="H413" s="501">
        <f t="shared" si="146"/>
        <v>0.53194444444444433</v>
      </c>
      <c r="I413" s="521"/>
    </row>
    <row r="414" spans="1:9" ht="48" hidden="1" customHeight="1" x14ac:dyDescent="0.25">
      <c r="A414" s="520" t="s">
        <v>225</v>
      </c>
      <c r="B414" s="501">
        <f>SUM(B413,B412)</f>
        <v>0.49027777777777776</v>
      </c>
      <c r="C414" s="501">
        <f>SUM(C413,C412)</f>
        <v>0.49791666666666662</v>
      </c>
      <c r="D414" s="501">
        <f>SUM(D413,D412)</f>
        <v>0.50555555555555554</v>
      </c>
      <c r="E414" s="501">
        <f>SUM(E413,E412)</f>
        <v>0.51388888888888884</v>
      </c>
      <c r="F414" s="501">
        <f t="shared" ref="F414" si="147">SUM(F413,F412)</f>
        <v>0.52083333333333326</v>
      </c>
      <c r="G414" s="501">
        <f t="shared" ref="G414" si="148">SUM(G413,G412)</f>
        <v>0.5263888888888888</v>
      </c>
      <c r="H414" s="501">
        <f t="shared" ref="H414" si="149">SUM(H413,H412)</f>
        <v>0.53611111111111098</v>
      </c>
      <c r="I414" s="521"/>
    </row>
    <row r="415" spans="1:9" ht="48" hidden="1" customHeight="1" x14ac:dyDescent="0.25">
      <c r="A415" s="520" t="s">
        <v>226</v>
      </c>
      <c r="B415" s="504"/>
      <c r="C415" s="504"/>
      <c r="D415" s="504"/>
      <c r="E415" s="504"/>
      <c r="F415" s="504"/>
      <c r="G415" s="504"/>
      <c r="H415" s="504"/>
      <c r="I415" s="521"/>
    </row>
    <row r="416" spans="1:9" ht="48" hidden="1" customHeight="1" x14ac:dyDescent="0.25">
      <c r="A416" s="520" t="s">
        <v>228</v>
      </c>
      <c r="B416" s="505"/>
      <c r="C416" s="493"/>
      <c r="D416" s="493"/>
      <c r="E416" s="493"/>
      <c r="F416" s="493"/>
      <c r="G416" s="493"/>
      <c r="H416" s="493"/>
      <c r="I416" s="522"/>
    </row>
    <row r="417" spans="1:9" ht="48" hidden="1" customHeight="1" x14ac:dyDescent="0.25">
      <c r="A417" s="523" t="s">
        <v>230</v>
      </c>
      <c r="B417" s="508"/>
      <c r="C417" s="508"/>
      <c r="D417" s="508"/>
      <c r="E417" s="508"/>
      <c r="F417" s="508"/>
      <c r="G417" s="508"/>
      <c r="H417" s="515"/>
      <c r="I417" s="524"/>
    </row>
    <row r="418" spans="1:9" ht="48" hidden="1" customHeight="1" thickBot="1" x14ac:dyDescent="0.3">
      <c r="A418" s="645" t="s">
        <v>239</v>
      </c>
      <c r="B418" s="646"/>
      <c r="C418" s="646"/>
      <c r="D418" s="646"/>
      <c r="E418" s="646"/>
      <c r="F418" s="646"/>
      <c r="G418" s="646"/>
      <c r="H418" s="647"/>
      <c r="I418" s="648"/>
    </row>
    <row r="419" spans="1:9" ht="48" hidden="1" customHeight="1" x14ac:dyDescent="0.25">
      <c r="A419" s="526"/>
      <c r="B419" s="516" t="s">
        <v>215</v>
      </c>
      <c r="C419" s="517">
        <f>$P$6+$P$8*(B420-1)</f>
        <v>0.49166666666666664</v>
      </c>
      <c r="D419" s="516" t="s">
        <v>216</v>
      </c>
      <c r="E419" s="516"/>
      <c r="F419" s="517"/>
      <c r="G419" s="649">
        <f>H425+S$11</f>
        <v>0.54166666666666652</v>
      </c>
      <c r="H419" s="649"/>
      <c r="I419" s="527">
        <f>G419+T$11</f>
        <v>0.54861111111111094</v>
      </c>
    </row>
    <row r="420" spans="1:9" ht="48" hidden="1" customHeight="1" x14ac:dyDescent="0.25">
      <c r="A420" s="529" t="s">
        <v>217</v>
      </c>
      <c r="B420" s="514">
        <f>B409+1</f>
        <v>39</v>
      </c>
      <c r="C420" s="650" t="e">
        <f>VLOOKUP($B420,СтартОсобиста!$A$10:$E$257,4,0)</f>
        <v>#N/A</v>
      </c>
      <c r="D420" s="650"/>
      <c r="E420" s="650"/>
      <c r="F420" s="513" t="e">
        <f>VLOOKUP($B420,СтартОсобиста!$A$10:$E$257,2,0)</f>
        <v>#N/A</v>
      </c>
      <c r="G420" s="651" t="s">
        <v>218</v>
      </c>
      <c r="H420" s="651"/>
      <c r="I420" s="518" t="s">
        <v>219</v>
      </c>
    </row>
    <row r="421" spans="1:9" ht="48" hidden="1" customHeight="1" x14ac:dyDescent="0.25">
      <c r="A421" s="652" t="s">
        <v>220</v>
      </c>
      <c r="B421" s="493">
        <v>1</v>
      </c>
      <c r="C421" s="493">
        <v>2</v>
      </c>
      <c r="D421" s="493">
        <v>3</v>
      </c>
      <c r="E421" s="493">
        <v>4</v>
      </c>
      <c r="F421" s="493">
        <v>5</v>
      </c>
      <c r="G421" s="493">
        <v>6</v>
      </c>
      <c r="H421" s="493">
        <v>7</v>
      </c>
      <c r="I421" s="525">
        <v>8</v>
      </c>
    </row>
    <row r="422" spans="1:9" ht="143.25" hidden="1" customHeight="1" x14ac:dyDescent="0.25">
      <c r="A422" s="652"/>
      <c r="B422" s="495" t="str">
        <f>$L$4</f>
        <v>Навісна п-ва ч-з яр (судд.)</v>
      </c>
      <c r="C422" s="495" t="str">
        <f>$M$4</f>
        <v>Переправа по колоді через яр</v>
      </c>
      <c r="D422" s="495" t="str">
        <f>$N$4</f>
        <v>П-ва по мотузці з пер. ч-з яр</v>
      </c>
      <c r="E422" s="495" t="str">
        <f>$O$4</f>
        <v>Підйом по схилу</v>
      </c>
      <c r="F422" s="495" t="str">
        <f>$P$4</f>
        <v>Рух  по жердинах</v>
      </c>
      <c r="G422" s="495" t="str">
        <f>$Q$4</f>
        <v>Вязання вузлів</v>
      </c>
      <c r="H422" s="495" t="str">
        <f>$R$4</f>
        <v>Підйом по верт. пер. + крут. п-ва</v>
      </c>
      <c r="I422" s="519" t="str">
        <f>S$4</f>
        <v>Орієнтування</v>
      </c>
    </row>
    <row r="423" spans="1:9" ht="48" hidden="1" customHeight="1" x14ac:dyDescent="0.25">
      <c r="A423" s="520" t="s">
        <v>222</v>
      </c>
      <c r="B423" s="498">
        <f>$L$5</f>
        <v>1.3888888888888889E-3</v>
      </c>
      <c r="C423" s="498">
        <f>$M$5</f>
        <v>2.7777777777777779E-3</v>
      </c>
      <c r="D423" s="498">
        <f>$N$5</f>
        <v>3.472222222222222E-3</v>
      </c>
      <c r="E423" s="498">
        <f>$O$5</f>
        <v>2.7777777777777779E-3</v>
      </c>
      <c r="F423" s="498">
        <f>$P$5</f>
        <v>2.0833333333333333E-3</v>
      </c>
      <c r="G423" s="498">
        <f>$Q$5</f>
        <v>1.3888888888888889E-3</v>
      </c>
      <c r="H423" s="498">
        <f>$R$5</f>
        <v>4.1666666666666666E-3</v>
      </c>
      <c r="I423" s="521"/>
    </row>
    <row r="424" spans="1:9" ht="48" hidden="1" customHeight="1" x14ac:dyDescent="0.25">
      <c r="A424" s="520" t="s">
        <v>223</v>
      </c>
      <c r="B424" s="501">
        <f>$C419+L$11</f>
        <v>0.49305555555555552</v>
      </c>
      <c r="C424" s="501">
        <f t="shared" ref="C424:H424" si="150">B425+M$11</f>
        <v>0.4993055555555555</v>
      </c>
      <c r="D424" s="501">
        <f t="shared" si="150"/>
        <v>0.50624999999999998</v>
      </c>
      <c r="E424" s="501">
        <f t="shared" si="150"/>
        <v>0.51527777777777772</v>
      </c>
      <c r="F424" s="501">
        <f t="shared" si="150"/>
        <v>0.52291666666666659</v>
      </c>
      <c r="G424" s="501">
        <f t="shared" si="150"/>
        <v>0.52916666666666656</v>
      </c>
      <c r="H424" s="501">
        <f t="shared" si="150"/>
        <v>0.53611111111111098</v>
      </c>
      <c r="I424" s="521"/>
    </row>
    <row r="425" spans="1:9" ht="48" hidden="1" customHeight="1" x14ac:dyDescent="0.25">
      <c r="A425" s="520" t="s">
        <v>225</v>
      </c>
      <c r="B425" s="501">
        <f>SUM(B424,B423)</f>
        <v>0.49444444444444441</v>
      </c>
      <c r="C425" s="501">
        <f>SUM(C424,C423)</f>
        <v>0.50208333333333333</v>
      </c>
      <c r="D425" s="501">
        <f>SUM(D424,D423)</f>
        <v>0.50972222222222219</v>
      </c>
      <c r="E425" s="501">
        <f>SUM(E424,E423)</f>
        <v>0.51805555555555549</v>
      </c>
      <c r="F425" s="501">
        <f t="shared" ref="F425" si="151">SUM(F424,F423)</f>
        <v>0.52499999999999991</v>
      </c>
      <c r="G425" s="501">
        <f t="shared" ref="G425" si="152">SUM(G424,G423)</f>
        <v>0.53055555555555545</v>
      </c>
      <c r="H425" s="501">
        <f t="shared" ref="H425" si="153">SUM(H424,H423)</f>
        <v>0.54027777777777763</v>
      </c>
      <c r="I425" s="521"/>
    </row>
    <row r="426" spans="1:9" ht="48" hidden="1" customHeight="1" x14ac:dyDescent="0.25">
      <c r="A426" s="520" t="s">
        <v>226</v>
      </c>
      <c r="B426" s="504"/>
      <c r="C426" s="504"/>
      <c r="D426" s="504"/>
      <c r="E426" s="504"/>
      <c r="F426" s="504"/>
      <c r="G426" s="504"/>
      <c r="H426" s="504"/>
      <c r="I426" s="521"/>
    </row>
    <row r="427" spans="1:9" ht="48" hidden="1" customHeight="1" x14ac:dyDescent="0.25">
      <c r="A427" s="520" t="s">
        <v>228</v>
      </c>
      <c r="B427" s="505"/>
      <c r="C427" s="493"/>
      <c r="D427" s="493"/>
      <c r="E427" s="493"/>
      <c r="F427" s="493"/>
      <c r="G427" s="493"/>
      <c r="H427" s="493"/>
      <c r="I427" s="522"/>
    </row>
    <row r="428" spans="1:9" ht="48" hidden="1" customHeight="1" x14ac:dyDescent="0.25">
      <c r="A428" s="523" t="s">
        <v>230</v>
      </c>
      <c r="B428" s="508"/>
      <c r="C428" s="508"/>
      <c r="D428" s="508"/>
      <c r="E428" s="508"/>
      <c r="F428" s="508"/>
      <c r="G428" s="508"/>
      <c r="H428" s="515"/>
      <c r="I428" s="524"/>
    </row>
    <row r="429" spans="1:9" ht="48" hidden="1" customHeight="1" thickBot="1" x14ac:dyDescent="0.3">
      <c r="A429" s="645" t="s">
        <v>239</v>
      </c>
      <c r="B429" s="646"/>
      <c r="C429" s="646"/>
      <c r="D429" s="646"/>
      <c r="E429" s="646"/>
      <c r="F429" s="646"/>
      <c r="G429" s="646"/>
      <c r="H429" s="647"/>
      <c r="I429" s="648"/>
    </row>
    <row r="430" spans="1:9" ht="48" hidden="1" customHeight="1" x14ac:dyDescent="0.25">
      <c r="A430" s="526"/>
      <c r="B430" s="516" t="s">
        <v>215</v>
      </c>
      <c r="C430" s="517">
        <f>$P$6+$P$8*(B431-1)</f>
        <v>0.49583333333333335</v>
      </c>
      <c r="D430" s="516" t="s">
        <v>216</v>
      </c>
      <c r="E430" s="516"/>
      <c r="F430" s="517"/>
      <c r="G430" s="649">
        <f>H436+S$11</f>
        <v>0.54583333333333317</v>
      </c>
      <c r="H430" s="649"/>
      <c r="I430" s="527">
        <f>G430+T$11</f>
        <v>0.55277777777777759</v>
      </c>
    </row>
    <row r="431" spans="1:9" ht="48" hidden="1" customHeight="1" x14ac:dyDescent="0.25">
      <c r="A431" s="529" t="s">
        <v>217</v>
      </c>
      <c r="B431" s="514">
        <f>B420+1</f>
        <v>40</v>
      </c>
      <c r="C431" s="650" t="e">
        <f>VLOOKUP($B431,СтартОсобиста!$A$10:$E$257,4,0)</f>
        <v>#N/A</v>
      </c>
      <c r="D431" s="650"/>
      <c r="E431" s="650"/>
      <c r="F431" s="513" t="e">
        <f>VLOOKUP($B431,СтартОсобиста!$A$10:$E$257,2,0)</f>
        <v>#N/A</v>
      </c>
      <c r="G431" s="651" t="s">
        <v>218</v>
      </c>
      <c r="H431" s="651"/>
      <c r="I431" s="518" t="s">
        <v>219</v>
      </c>
    </row>
    <row r="432" spans="1:9" ht="48" hidden="1" customHeight="1" x14ac:dyDescent="0.25">
      <c r="A432" s="652" t="s">
        <v>220</v>
      </c>
      <c r="B432" s="493">
        <v>1</v>
      </c>
      <c r="C432" s="493">
        <v>2</v>
      </c>
      <c r="D432" s="493">
        <v>3</v>
      </c>
      <c r="E432" s="493">
        <v>4</v>
      </c>
      <c r="F432" s="493">
        <v>5</v>
      </c>
      <c r="G432" s="493">
        <v>6</v>
      </c>
      <c r="H432" s="493">
        <v>7</v>
      </c>
      <c r="I432" s="525">
        <v>8</v>
      </c>
    </row>
    <row r="433" spans="1:9" ht="143.25" hidden="1" customHeight="1" x14ac:dyDescent="0.25">
      <c r="A433" s="652"/>
      <c r="B433" s="495" t="str">
        <f>$L$4</f>
        <v>Навісна п-ва ч-з яр (судд.)</v>
      </c>
      <c r="C433" s="495" t="str">
        <f>$M$4</f>
        <v>Переправа по колоді через яр</v>
      </c>
      <c r="D433" s="495" t="str">
        <f>$N$4</f>
        <v>П-ва по мотузці з пер. ч-з яр</v>
      </c>
      <c r="E433" s="495" t="str">
        <f>$O$4</f>
        <v>Підйом по схилу</v>
      </c>
      <c r="F433" s="495" t="str">
        <f>$P$4</f>
        <v>Рух  по жердинах</v>
      </c>
      <c r="G433" s="495" t="str">
        <f>$Q$4</f>
        <v>Вязання вузлів</v>
      </c>
      <c r="H433" s="495" t="str">
        <f>$R$4</f>
        <v>Підйом по верт. пер. + крут. п-ва</v>
      </c>
      <c r="I433" s="519" t="str">
        <f>S$4</f>
        <v>Орієнтування</v>
      </c>
    </row>
    <row r="434" spans="1:9" ht="48" hidden="1" customHeight="1" x14ac:dyDescent="0.25">
      <c r="A434" s="520" t="s">
        <v>222</v>
      </c>
      <c r="B434" s="498">
        <f>$L$5</f>
        <v>1.3888888888888889E-3</v>
      </c>
      <c r="C434" s="498">
        <f>$M$5</f>
        <v>2.7777777777777779E-3</v>
      </c>
      <c r="D434" s="498">
        <f>$N$5</f>
        <v>3.472222222222222E-3</v>
      </c>
      <c r="E434" s="498">
        <f>$O$5</f>
        <v>2.7777777777777779E-3</v>
      </c>
      <c r="F434" s="498">
        <f>$P$5</f>
        <v>2.0833333333333333E-3</v>
      </c>
      <c r="G434" s="498">
        <f>$Q$5</f>
        <v>1.3888888888888889E-3</v>
      </c>
      <c r="H434" s="498">
        <f>$R$5</f>
        <v>4.1666666666666666E-3</v>
      </c>
      <c r="I434" s="521"/>
    </row>
    <row r="435" spans="1:9" ht="48" hidden="1" customHeight="1" x14ac:dyDescent="0.25">
      <c r="A435" s="520" t="s">
        <v>223</v>
      </c>
      <c r="B435" s="501">
        <f>$C430+L$11</f>
        <v>0.49722222222222223</v>
      </c>
      <c r="C435" s="501">
        <f t="shared" ref="C435:H435" si="154">B436+M$11</f>
        <v>0.50347222222222221</v>
      </c>
      <c r="D435" s="501">
        <f t="shared" si="154"/>
        <v>0.51041666666666663</v>
      </c>
      <c r="E435" s="501">
        <f t="shared" si="154"/>
        <v>0.51944444444444438</v>
      </c>
      <c r="F435" s="501">
        <f t="shared" si="154"/>
        <v>0.52708333333333324</v>
      </c>
      <c r="G435" s="501">
        <f t="shared" si="154"/>
        <v>0.53333333333333321</v>
      </c>
      <c r="H435" s="501">
        <f t="shared" si="154"/>
        <v>0.54027777777777763</v>
      </c>
      <c r="I435" s="521"/>
    </row>
    <row r="436" spans="1:9" ht="48" hidden="1" customHeight="1" x14ac:dyDescent="0.25">
      <c r="A436" s="520" t="s">
        <v>225</v>
      </c>
      <c r="B436" s="501">
        <f>SUM(B435,B434)</f>
        <v>0.49861111111111112</v>
      </c>
      <c r="C436" s="501">
        <f>SUM(C435,C434)</f>
        <v>0.50624999999999998</v>
      </c>
      <c r="D436" s="501">
        <f>SUM(D435,D434)</f>
        <v>0.51388888888888884</v>
      </c>
      <c r="E436" s="501">
        <f>SUM(E435,E434)</f>
        <v>0.52222222222222214</v>
      </c>
      <c r="F436" s="501">
        <f t="shared" ref="F436" si="155">SUM(F435,F434)</f>
        <v>0.52916666666666656</v>
      </c>
      <c r="G436" s="501">
        <f t="shared" ref="G436" si="156">SUM(G435,G434)</f>
        <v>0.5347222222222221</v>
      </c>
      <c r="H436" s="501">
        <f t="shared" ref="H436" si="157">SUM(H435,H434)</f>
        <v>0.54444444444444429</v>
      </c>
      <c r="I436" s="521"/>
    </row>
    <row r="437" spans="1:9" ht="48" hidden="1" customHeight="1" x14ac:dyDescent="0.25">
      <c r="A437" s="520" t="s">
        <v>226</v>
      </c>
      <c r="B437" s="504"/>
      <c r="C437" s="504"/>
      <c r="D437" s="504"/>
      <c r="E437" s="504"/>
      <c r="F437" s="504"/>
      <c r="G437" s="504"/>
      <c r="H437" s="504"/>
      <c r="I437" s="521"/>
    </row>
    <row r="438" spans="1:9" ht="48" hidden="1" customHeight="1" x14ac:dyDescent="0.25">
      <c r="A438" s="520" t="s">
        <v>228</v>
      </c>
      <c r="B438" s="505"/>
      <c r="C438" s="493"/>
      <c r="D438" s="493"/>
      <c r="E438" s="493"/>
      <c r="F438" s="493"/>
      <c r="G438" s="493"/>
      <c r="H438" s="493"/>
      <c r="I438" s="522"/>
    </row>
    <row r="439" spans="1:9" ht="48" hidden="1" customHeight="1" x14ac:dyDescent="0.25">
      <c r="A439" s="523" t="s">
        <v>230</v>
      </c>
      <c r="B439" s="508"/>
      <c r="C439" s="508"/>
      <c r="D439" s="508"/>
      <c r="E439" s="508"/>
      <c r="F439" s="508"/>
      <c r="G439" s="508"/>
      <c r="H439" s="515"/>
      <c r="I439" s="524"/>
    </row>
    <row r="440" spans="1:9" ht="48" hidden="1" customHeight="1" thickBot="1" x14ac:dyDescent="0.3">
      <c r="A440" s="645" t="s">
        <v>239</v>
      </c>
      <c r="B440" s="646"/>
      <c r="C440" s="646"/>
      <c r="D440" s="646"/>
      <c r="E440" s="646"/>
      <c r="F440" s="646"/>
      <c r="G440" s="646"/>
      <c r="H440" s="647"/>
      <c r="I440" s="648"/>
    </row>
    <row r="441" spans="1:9" ht="48" hidden="1" customHeight="1" x14ac:dyDescent="0.25">
      <c r="A441" s="526"/>
      <c r="B441" s="516" t="s">
        <v>215</v>
      </c>
      <c r="C441" s="517">
        <f>$P$6+$P$8*(B442-1)</f>
        <v>0.5</v>
      </c>
      <c r="D441" s="516" t="s">
        <v>216</v>
      </c>
      <c r="E441" s="516"/>
      <c r="F441" s="517"/>
      <c r="G441" s="649">
        <f>H447+S$11</f>
        <v>0.54999999999999982</v>
      </c>
      <c r="H441" s="649"/>
      <c r="I441" s="527">
        <f>G441+T$11</f>
        <v>0.55694444444444424</v>
      </c>
    </row>
    <row r="442" spans="1:9" ht="48" hidden="1" customHeight="1" x14ac:dyDescent="0.25">
      <c r="A442" s="529" t="s">
        <v>217</v>
      </c>
      <c r="B442" s="514">
        <f>B431+1</f>
        <v>41</v>
      </c>
      <c r="C442" s="650" t="e">
        <f>VLOOKUP($B442,СтартОсобиста!$A$10:$E$257,4,0)</f>
        <v>#N/A</v>
      </c>
      <c r="D442" s="650"/>
      <c r="E442" s="650"/>
      <c r="F442" s="513" t="e">
        <f>VLOOKUP($B442,СтартОсобиста!$A$10:$E$257,2,0)</f>
        <v>#N/A</v>
      </c>
      <c r="G442" s="651" t="s">
        <v>218</v>
      </c>
      <c r="H442" s="651"/>
      <c r="I442" s="518" t="s">
        <v>219</v>
      </c>
    </row>
    <row r="443" spans="1:9" ht="48" hidden="1" customHeight="1" x14ac:dyDescent="0.25">
      <c r="A443" s="652" t="s">
        <v>220</v>
      </c>
      <c r="B443" s="493">
        <v>1</v>
      </c>
      <c r="C443" s="493">
        <v>2</v>
      </c>
      <c r="D443" s="493">
        <v>3</v>
      </c>
      <c r="E443" s="493">
        <v>4</v>
      </c>
      <c r="F443" s="493">
        <v>5</v>
      </c>
      <c r="G443" s="493">
        <v>6</v>
      </c>
      <c r="H443" s="493">
        <v>7</v>
      </c>
      <c r="I443" s="525">
        <v>8</v>
      </c>
    </row>
    <row r="444" spans="1:9" ht="143.25" hidden="1" customHeight="1" x14ac:dyDescent="0.25">
      <c r="A444" s="652"/>
      <c r="B444" s="495" t="str">
        <f>$L$4</f>
        <v>Навісна п-ва ч-з яр (судд.)</v>
      </c>
      <c r="C444" s="495" t="str">
        <f>$M$4</f>
        <v>Переправа по колоді через яр</v>
      </c>
      <c r="D444" s="495" t="str">
        <f>$N$4</f>
        <v>П-ва по мотузці з пер. ч-з яр</v>
      </c>
      <c r="E444" s="495" t="str">
        <f>$O$4</f>
        <v>Підйом по схилу</v>
      </c>
      <c r="F444" s="495" t="str">
        <f>$P$4</f>
        <v>Рух  по жердинах</v>
      </c>
      <c r="G444" s="495" t="str">
        <f>$Q$4</f>
        <v>Вязання вузлів</v>
      </c>
      <c r="H444" s="495" t="str">
        <f>$R$4</f>
        <v>Підйом по верт. пер. + крут. п-ва</v>
      </c>
      <c r="I444" s="519" t="str">
        <f>S$4</f>
        <v>Орієнтування</v>
      </c>
    </row>
    <row r="445" spans="1:9" ht="48" hidden="1" customHeight="1" x14ac:dyDescent="0.25">
      <c r="A445" s="520" t="s">
        <v>222</v>
      </c>
      <c r="B445" s="498">
        <f>$L$5</f>
        <v>1.3888888888888889E-3</v>
      </c>
      <c r="C445" s="498">
        <f>$M$5</f>
        <v>2.7777777777777779E-3</v>
      </c>
      <c r="D445" s="498">
        <f>$N$5</f>
        <v>3.472222222222222E-3</v>
      </c>
      <c r="E445" s="498">
        <f>$O$5</f>
        <v>2.7777777777777779E-3</v>
      </c>
      <c r="F445" s="498">
        <f>$P$5</f>
        <v>2.0833333333333333E-3</v>
      </c>
      <c r="G445" s="498">
        <f>$Q$5</f>
        <v>1.3888888888888889E-3</v>
      </c>
      <c r="H445" s="498">
        <f>$R$5</f>
        <v>4.1666666666666666E-3</v>
      </c>
      <c r="I445" s="521"/>
    </row>
    <row r="446" spans="1:9" ht="48" hidden="1" customHeight="1" x14ac:dyDescent="0.25">
      <c r="A446" s="520" t="s">
        <v>223</v>
      </c>
      <c r="B446" s="501">
        <f>$C441+L$11</f>
        <v>0.50138888888888888</v>
      </c>
      <c r="C446" s="501">
        <f t="shared" ref="C446:H446" si="158">B447+M$11</f>
        <v>0.50763888888888886</v>
      </c>
      <c r="D446" s="501">
        <f t="shared" si="158"/>
        <v>0.51458333333333328</v>
      </c>
      <c r="E446" s="501">
        <f t="shared" si="158"/>
        <v>0.52361111111111103</v>
      </c>
      <c r="F446" s="501">
        <f t="shared" si="158"/>
        <v>0.53124999999999989</v>
      </c>
      <c r="G446" s="501">
        <f t="shared" si="158"/>
        <v>0.53749999999999987</v>
      </c>
      <c r="H446" s="501">
        <f t="shared" si="158"/>
        <v>0.54444444444444429</v>
      </c>
      <c r="I446" s="521"/>
    </row>
    <row r="447" spans="1:9" ht="48" hidden="1" customHeight="1" x14ac:dyDescent="0.25">
      <c r="A447" s="520" t="s">
        <v>225</v>
      </c>
      <c r="B447" s="501">
        <f>SUM(B446,B445)</f>
        <v>0.50277777777777777</v>
      </c>
      <c r="C447" s="501">
        <f>SUM(C446,C445)</f>
        <v>0.51041666666666663</v>
      </c>
      <c r="D447" s="501">
        <f>SUM(D446,D445)</f>
        <v>0.51805555555555549</v>
      </c>
      <c r="E447" s="501">
        <f>SUM(E446,E445)</f>
        <v>0.5263888888888888</v>
      </c>
      <c r="F447" s="501">
        <f t="shared" ref="F447" si="159">SUM(F446,F445)</f>
        <v>0.53333333333333321</v>
      </c>
      <c r="G447" s="501">
        <f t="shared" ref="G447" si="160">SUM(G446,G445)</f>
        <v>0.53888888888888875</v>
      </c>
      <c r="H447" s="501">
        <f t="shared" ref="H447" si="161">SUM(H446,H445)</f>
        <v>0.54861111111111094</v>
      </c>
      <c r="I447" s="521"/>
    </row>
    <row r="448" spans="1:9" ht="48" hidden="1" customHeight="1" x14ac:dyDescent="0.25">
      <c r="A448" s="520" t="s">
        <v>226</v>
      </c>
      <c r="B448" s="504"/>
      <c r="C448" s="504"/>
      <c r="D448" s="504"/>
      <c r="E448" s="504"/>
      <c r="F448" s="504"/>
      <c r="G448" s="504"/>
      <c r="H448" s="504"/>
      <c r="I448" s="521"/>
    </row>
    <row r="449" spans="1:9" ht="48" hidden="1" customHeight="1" x14ac:dyDescent="0.25">
      <c r="A449" s="520" t="s">
        <v>228</v>
      </c>
      <c r="B449" s="505"/>
      <c r="C449" s="493"/>
      <c r="D449" s="493"/>
      <c r="E449" s="493"/>
      <c r="F449" s="493"/>
      <c r="G449" s="493"/>
      <c r="H449" s="493"/>
      <c r="I449" s="522"/>
    </row>
    <row r="450" spans="1:9" ht="48" hidden="1" customHeight="1" x14ac:dyDescent="0.25">
      <c r="A450" s="523" t="s">
        <v>230</v>
      </c>
      <c r="B450" s="508"/>
      <c r="C450" s="508"/>
      <c r="D450" s="508"/>
      <c r="E450" s="508"/>
      <c r="F450" s="508"/>
      <c r="G450" s="508"/>
      <c r="H450" s="515"/>
      <c r="I450" s="524"/>
    </row>
    <row r="451" spans="1:9" ht="48" hidden="1" customHeight="1" thickBot="1" x14ac:dyDescent="0.3">
      <c r="A451" s="645" t="s">
        <v>239</v>
      </c>
      <c r="B451" s="646"/>
      <c r="C451" s="646"/>
      <c r="D451" s="646"/>
      <c r="E451" s="646"/>
      <c r="F451" s="646"/>
      <c r="G451" s="646"/>
      <c r="H451" s="647"/>
      <c r="I451" s="648"/>
    </row>
    <row r="452" spans="1:9" ht="48" hidden="1" customHeight="1" x14ac:dyDescent="0.25">
      <c r="A452" s="526"/>
      <c r="B452" s="516" t="s">
        <v>215</v>
      </c>
      <c r="C452" s="517">
        <f>$P$6+$P$8*(B453-1)</f>
        <v>0.50416666666666665</v>
      </c>
      <c r="D452" s="516" t="s">
        <v>216</v>
      </c>
      <c r="E452" s="516"/>
      <c r="F452" s="517"/>
      <c r="G452" s="649">
        <f>H458+S$11</f>
        <v>0.55416666666666647</v>
      </c>
      <c r="H452" s="649"/>
      <c r="I452" s="527">
        <f>G452+T$11</f>
        <v>0.56111111111111089</v>
      </c>
    </row>
    <row r="453" spans="1:9" ht="48" hidden="1" customHeight="1" x14ac:dyDescent="0.25">
      <c r="A453" s="529" t="s">
        <v>217</v>
      </c>
      <c r="B453" s="514">
        <f>B442+1</f>
        <v>42</v>
      </c>
      <c r="C453" s="650" t="e">
        <f>VLOOKUP($B453,СтартОсобиста!$A$10:$E$257,4,0)</f>
        <v>#N/A</v>
      </c>
      <c r="D453" s="650"/>
      <c r="E453" s="650"/>
      <c r="F453" s="513" t="e">
        <f>VLOOKUP($B453,СтартОсобиста!$A$10:$E$257,2,0)</f>
        <v>#N/A</v>
      </c>
      <c r="G453" s="651" t="s">
        <v>218</v>
      </c>
      <c r="H453" s="651"/>
      <c r="I453" s="518" t="s">
        <v>219</v>
      </c>
    </row>
    <row r="454" spans="1:9" ht="48" hidden="1" customHeight="1" x14ac:dyDescent="0.25">
      <c r="A454" s="652" t="s">
        <v>220</v>
      </c>
      <c r="B454" s="493">
        <v>1</v>
      </c>
      <c r="C454" s="493">
        <v>2</v>
      </c>
      <c r="D454" s="493">
        <v>3</v>
      </c>
      <c r="E454" s="493">
        <v>4</v>
      </c>
      <c r="F454" s="493">
        <v>5</v>
      </c>
      <c r="G454" s="493">
        <v>6</v>
      </c>
      <c r="H454" s="493">
        <v>7</v>
      </c>
      <c r="I454" s="525">
        <v>8</v>
      </c>
    </row>
    <row r="455" spans="1:9" ht="143.25" hidden="1" customHeight="1" x14ac:dyDescent="0.25">
      <c r="A455" s="652"/>
      <c r="B455" s="495" t="str">
        <f>$L$4</f>
        <v>Навісна п-ва ч-з яр (судд.)</v>
      </c>
      <c r="C455" s="495" t="str">
        <f>$M$4</f>
        <v>Переправа по колоді через яр</v>
      </c>
      <c r="D455" s="495" t="str">
        <f>$N$4</f>
        <v>П-ва по мотузці з пер. ч-з яр</v>
      </c>
      <c r="E455" s="495" t="str">
        <f>$O$4</f>
        <v>Підйом по схилу</v>
      </c>
      <c r="F455" s="495" t="str">
        <f>$P$4</f>
        <v>Рух  по жердинах</v>
      </c>
      <c r="G455" s="495" t="str">
        <f>$Q$4</f>
        <v>Вязання вузлів</v>
      </c>
      <c r="H455" s="495" t="str">
        <f>$R$4</f>
        <v>Підйом по верт. пер. + крут. п-ва</v>
      </c>
      <c r="I455" s="519" t="str">
        <f>S$4</f>
        <v>Орієнтування</v>
      </c>
    </row>
    <row r="456" spans="1:9" ht="48" hidden="1" customHeight="1" x14ac:dyDescent="0.25">
      <c r="A456" s="520" t="s">
        <v>222</v>
      </c>
      <c r="B456" s="498">
        <f>$L$5</f>
        <v>1.3888888888888889E-3</v>
      </c>
      <c r="C456" s="498">
        <f>$M$5</f>
        <v>2.7777777777777779E-3</v>
      </c>
      <c r="D456" s="498">
        <f>$N$5</f>
        <v>3.472222222222222E-3</v>
      </c>
      <c r="E456" s="498">
        <f>$O$5</f>
        <v>2.7777777777777779E-3</v>
      </c>
      <c r="F456" s="498">
        <f>$P$5</f>
        <v>2.0833333333333333E-3</v>
      </c>
      <c r="G456" s="498">
        <f>$Q$5</f>
        <v>1.3888888888888889E-3</v>
      </c>
      <c r="H456" s="498">
        <f>$R$5</f>
        <v>4.1666666666666666E-3</v>
      </c>
      <c r="I456" s="521"/>
    </row>
    <row r="457" spans="1:9" ht="48" hidden="1" customHeight="1" x14ac:dyDescent="0.25">
      <c r="A457" s="520" t="s">
        <v>223</v>
      </c>
      <c r="B457" s="501">
        <f>$C452+L$11</f>
        <v>0.50555555555555554</v>
      </c>
      <c r="C457" s="501">
        <f t="shared" ref="C457:H457" si="162">B458+M$11</f>
        <v>0.51180555555555551</v>
      </c>
      <c r="D457" s="501">
        <f t="shared" si="162"/>
        <v>0.51874999999999993</v>
      </c>
      <c r="E457" s="501">
        <f t="shared" si="162"/>
        <v>0.52777777777777768</v>
      </c>
      <c r="F457" s="501">
        <f t="shared" si="162"/>
        <v>0.53541666666666654</v>
      </c>
      <c r="G457" s="501">
        <f t="shared" si="162"/>
        <v>0.54166666666666652</v>
      </c>
      <c r="H457" s="501">
        <f t="shared" si="162"/>
        <v>0.54861111111111094</v>
      </c>
      <c r="I457" s="521"/>
    </row>
    <row r="458" spans="1:9" ht="48" hidden="1" customHeight="1" x14ac:dyDescent="0.25">
      <c r="A458" s="520" t="s">
        <v>225</v>
      </c>
      <c r="B458" s="501">
        <f>SUM(B457,B456)</f>
        <v>0.50694444444444442</v>
      </c>
      <c r="C458" s="501">
        <f>SUM(C457,C456)</f>
        <v>0.51458333333333328</v>
      </c>
      <c r="D458" s="501">
        <f>SUM(D457,D456)</f>
        <v>0.52222222222222214</v>
      </c>
      <c r="E458" s="501">
        <f>SUM(E457,E456)</f>
        <v>0.53055555555555545</v>
      </c>
      <c r="F458" s="501">
        <f t="shared" ref="F458" si="163">SUM(F457,F456)</f>
        <v>0.53749999999999987</v>
      </c>
      <c r="G458" s="501">
        <f t="shared" ref="G458" si="164">SUM(G457,G456)</f>
        <v>0.5430555555555554</v>
      </c>
      <c r="H458" s="501">
        <f t="shared" ref="H458" si="165">SUM(H457,H456)</f>
        <v>0.55277777777777759</v>
      </c>
      <c r="I458" s="521"/>
    </row>
    <row r="459" spans="1:9" ht="48" hidden="1" customHeight="1" x14ac:dyDescent="0.25">
      <c r="A459" s="520" t="s">
        <v>226</v>
      </c>
      <c r="B459" s="504"/>
      <c r="C459" s="504"/>
      <c r="D459" s="504"/>
      <c r="E459" s="504"/>
      <c r="F459" s="504"/>
      <c r="G459" s="504"/>
      <c r="H459" s="504"/>
      <c r="I459" s="521"/>
    </row>
    <row r="460" spans="1:9" ht="48" hidden="1" customHeight="1" x14ac:dyDescent="0.25">
      <c r="A460" s="520" t="s">
        <v>228</v>
      </c>
      <c r="B460" s="505"/>
      <c r="C460" s="493"/>
      <c r="D460" s="493"/>
      <c r="E460" s="493"/>
      <c r="F460" s="493"/>
      <c r="G460" s="493"/>
      <c r="H460" s="493"/>
      <c r="I460" s="522"/>
    </row>
    <row r="461" spans="1:9" ht="48" hidden="1" customHeight="1" x14ac:dyDescent="0.25">
      <c r="A461" s="523" t="s">
        <v>230</v>
      </c>
      <c r="B461" s="508"/>
      <c r="C461" s="508"/>
      <c r="D461" s="508"/>
      <c r="E461" s="508"/>
      <c r="F461" s="508"/>
      <c r="G461" s="508"/>
      <c r="H461" s="515"/>
      <c r="I461" s="524"/>
    </row>
    <row r="462" spans="1:9" ht="48" hidden="1" customHeight="1" thickBot="1" x14ac:dyDescent="0.3">
      <c r="A462" s="645" t="s">
        <v>239</v>
      </c>
      <c r="B462" s="646"/>
      <c r="C462" s="646"/>
      <c r="D462" s="646"/>
      <c r="E462" s="646"/>
      <c r="F462" s="646"/>
      <c r="G462" s="646"/>
      <c r="H462" s="647"/>
      <c r="I462" s="648"/>
    </row>
    <row r="463" spans="1:9" ht="48" hidden="1" customHeight="1" x14ac:dyDescent="0.25">
      <c r="A463" s="526"/>
      <c r="B463" s="516" t="s">
        <v>215</v>
      </c>
      <c r="C463" s="517">
        <f>$P$6+$P$8*(B464-1)</f>
        <v>0.5083333333333333</v>
      </c>
      <c r="D463" s="516" t="s">
        <v>216</v>
      </c>
      <c r="E463" s="516"/>
      <c r="F463" s="517"/>
      <c r="G463" s="649">
        <f>H469+S$11</f>
        <v>0.55833333333333313</v>
      </c>
      <c r="H463" s="649"/>
      <c r="I463" s="527">
        <f>G463+T$11</f>
        <v>0.56527777777777755</v>
      </c>
    </row>
    <row r="464" spans="1:9" ht="48" hidden="1" customHeight="1" x14ac:dyDescent="0.25">
      <c r="A464" s="529" t="s">
        <v>217</v>
      </c>
      <c r="B464" s="514">
        <f>B453+1</f>
        <v>43</v>
      </c>
      <c r="C464" s="650" t="e">
        <f>VLOOKUP($B464,СтартОсобиста!$A$10:$E$257,4,0)</f>
        <v>#N/A</v>
      </c>
      <c r="D464" s="650"/>
      <c r="E464" s="650"/>
      <c r="F464" s="513" t="e">
        <f>VLOOKUP($B464,СтартОсобиста!$A$10:$E$257,2,0)</f>
        <v>#N/A</v>
      </c>
      <c r="G464" s="651" t="s">
        <v>218</v>
      </c>
      <c r="H464" s="651"/>
      <c r="I464" s="518" t="s">
        <v>219</v>
      </c>
    </row>
    <row r="465" spans="1:9" ht="48" hidden="1" customHeight="1" x14ac:dyDescent="0.25">
      <c r="A465" s="652" t="s">
        <v>220</v>
      </c>
      <c r="B465" s="493">
        <v>1</v>
      </c>
      <c r="C465" s="493">
        <v>2</v>
      </c>
      <c r="D465" s="493">
        <v>3</v>
      </c>
      <c r="E465" s="493">
        <v>4</v>
      </c>
      <c r="F465" s="493">
        <v>5</v>
      </c>
      <c r="G465" s="493">
        <v>6</v>
      </c>
      <c r="H465" s="493">
        <v>7</v>
      </c>
      <c r="I465" s="525">
        <v>8</v>
      </c>
    </row>
    <row r="466" spans="1:9" ht="143.25" hidden="1" customHeight="1" x14ac:dyDescent="0.25">
      <c r="A466" s="652"/>
      <c r="B466" s="495" t="str">
        <f>$L$4</f>
        <v>Навісна п-ва ч-з яр (судд.)</v>
      </c>
      <c r="C466" s="495" t="str">
        <f>$M$4</f>
        <v>Переправа по колоді через яр</v>
      </c>
      <c r="D466" s="495" t="str">
        <f>$N$4</f>
        <v>П-ва по мотузці з пер. ч-з яр</v>
      </c>
      <c r="E466" s="495" t="str">
        <f>$O$4</f>
        <v>Підйом по схилу</v>
      </c>
      <c r="F466" s="495" t="str">
        <f>$P$4</f>
        <v>Рух  по жердинах</v>
      </c>
      <c r="G466" s="495" t="str">
        <f>$Q$4</f>
        <v>Вязання вузлів</v>
      </c>
      <c r="H466" s="495" t="str">
        <f>$R$4</f>
        <v>Підйом по верт. пер. + крут. п-ва</v>
      </c>
      <c r="I466" s="519" t="str">
        <f>S$4</f>
        <v>Орієнтування</v>
      </c>
    </row>
    <row r="467" spans="1:9" ht="48" hidden="1" customHeight="1" x14ac:dyDescent="0.25">
      <c r="A467" s="520" t="s">
        <v>222</v>
      </c>
      <c r="B467" s="498">
        <f>$L$5</f>
        <v>1.3888888888888889E-3</v>
      </c>
      <c r="C467" s="498">
        <f>$M$5</f>
        <v>2.7777777777777779E-3</v>
      </c>
      <c r="D467" s="498">
        <f>$N$5</f>
        <v>3.472222222222222E-3</v>
      </c>
      <c r="E467" s="498">
        <f>$O$5</f>
        <v>2.7777777777777779E-3</v>
      </c>
      <c r="F467" s="498">
        <f>$P$5</f>
        <v>2.0833333333333333E-3</v>
      </c>
      <c r="G467" s="498">
        <f>$Q$5</f>
        <v>1.3888888888888889E-3</v>
      </c>
      <c r="H467" s="498">
        <f>$R$5</f>
        <v>4.1666666666666666E-3</v>
      </c>
      <c r="I467" s="521"/>
    </row>
    <row r="468" spans="1:9" ht="48" hidden="1" customHeight="1" x14ac:dyDescent="0.25">
      <c r="A468" s="520" t="s">
        <v>223</v>
      </c>
      <c r="B468" s="501">
        <f>$C463+L$11</f>
        <v>0.50972222222222219</v>
      </c>
      <c r="C468" s="501">
        <f t="shared" ref="C468:H468" si="166">B469+M$11</f>
        <v>0.51597222222222217</v>
      </c>
      <c r="D468" s="501">
        <f t="shared" si="166"/>
        <v>0.52291666666666659</v>
      </c>
      <c r="E468" s="501">
        <f t="shared" si="166"/>
        <v>0.53194444444444433</v>
      </c>
      <c r="F468" s="501">
        <f t="shared" si="166"/>
        <v>0.53958333333333319</v>
      </c>
      <c r="G468" s="501">
        <f t="shared" si="166"/>
        <v>0.54583333333333317</v>
      </c>
      <c r="H468" s="501">
        <f t="shared" si="166"/>
        <v>0.55277777777777759</v>
      </c>
      <c r="I468" s="521"/>
    </row>
    <row r="469" spans="1:9" ht="48" hidden="1" customHeight="1" x14ac:dyDescent="0.25">
      <c r="A469" s="520" t="s">
        <v>225</v>
      </c>
      <c r="B469" s="501">
        <f>SUM(B468,B467)</f>
        <v>0.51111111111111107</v>
      </c>
      <c r="C469" s="501">
        <f>SUM(C468,C467)</f>
        <v>0.51874999999999993</v>
      </c>
      <c r="D469" s="501">
        <f>SUM(D468,D467)</f>
        <v>0.5263888888888888</v>
      </c>
      <c r="E469" s="501">
        <f>SUM(E468,E467)</f>
        <v>0.5347222222222221</v>
      </c>
      <c r="F469" s="501">
        <f t="shared" ref="F469" si="167">SUM(F468,F467)</f>
        <v>0.54166666666666652</v>
      </c>
      <c r="G469" s="501">
        <f t="shared" ref="G469" si="168">SUM(G468,G467)</f>
        <v>0.54722222222222205</v>
      </c>
      <c r="H469" s="501">
        <f t="shared" ref="H469" si="169">SUM(H468,H467)</f>
        <v>0.55694444444444424</v>
      </c>
      <c r="I469" s="521"/>
    </row>
    <row r="470" spans="1:9" ht="48" hidden="1" customHeight="1" x14ac:dyDescent="0.25">
      <c r="A470" s="520" t="s">
        <v>226</v>
      </c>
      <c r="B470" s="504"/>
      <c r="C470" s="504"/>
      <c r="D470" s="504"/>
      <c r="E470" s="504"/>
      <c r="F470" s="504"/>
      <c r="G470" s="504"/>
      <c r="H470" s="504"/>
      <c r="I470" s="521"/>
    </row>
    <row r="471" spans="1:9" ht="48" hidden="1" customHeight="1" x14ac:dyDescent="0.25">
      <c r="A471" s="520" t="s">
        <v>228</v>
      </c>
      <c r="B471" s="505"/>
      <c r="C471" s="493"/>
      <c r="D471" s="493"/>
      <c r="E471" s="493"/>
      <c r="F471" s="493"/>
      <c r="G471" s="493"/>
      <c r="H471" s="493"/>
      <c r="I471" s="522"/>
    </row>
    <row r="472" spans="1:9" ht="48" hidden="1" customHeight="1" x14ac:dyDescent="0.25">
      <c r="A472" s="523" t="s">
        <v>230</v>
      </c>
      <c r="B472" s="508"/>
      <c r="C472" s="508"/>
      <c r="D472" s="508"/>
      <c r="E472" s="508"/>
      <c r="F472" s="508"/>
      <c r="G472" s="508"/>
      <c r="H472" s="515"/>
      <c r="I472" s="524"/>
    </row>
    <row r="473" spans="1:9" ht="48" hidden="1" customHeight="1" thickBot="1" x14ac:dyDescent="0.3">
      <c r="A473" s="645" t="s">
        <v>239</v>
      </c>
      <c r="B473" s="646"/>
      <c r="C473" s="646"/>
      <c r="D473" s="646"/>
      <c r="E473" s="646"/>
      <c r="F473" s="646"/>
      <c r="G473" s="646"/>
      <c r="H473" s="647"/>
      <c r="I473" s="648"/>
    </row>
    <row r="474" spans="1:9" ht="48" hidden="1" customHeight="1" x14ac:dyDescent="0.25">
      <c r="A474" s="526"/>
      <c r="B474" s="516" t="s">
        <v>215</v>
      </c>
      <c r="C474" s="517">
        <f>$P$6+$P$8*(B475-1)</f>
        <v>0.51249999999999996</v>
      </c>
      <c r="D474" s="516" t="s">
        <v>216</v>
      </c>
      <c r="E474" s="516"/>
      <c r="F474" s="517"/>
      <c r="G474" s="649">
        <f>H480+S$11</f>
        <v>0.56249999999999978</v>
      </c>
      <c r="H474" s="649"/>
      <c r="I474" s="527">
        <f>G474+T$11</f>
        <v>0.5694444444444442</v>
      </c>
    </row>
    <row r="475" spans="1:9" ht="48" hidden="1" customHeight="1" x14ac:dyDescent="0.25">
      <c r="A475" s="529" t="s">
        <v>217</v>
      </c>
      <c r="B475" s="514">
        <f>B464+1</f>
        <v>44</v>
      </c>
      <c r="C475" s="650" t="e">
        <f>VLOOKUP($B475,СтартОсобиста!$A$10:$E$257,4,0)</f>
        <v>#N/A</v>
      </c>
      <c r="D475" s="650"/>
      <c r="E475" s="650"/>
      <c r="F475" s="513" t="e">
        <f>VLOOKUP($B475,СтартОсобиста!$A$10:$E$257,2,0)</f>
        <v>#N/A</v>
      </c>
      <c r="G475" s="651" t="s">
        <v>218</v>
      </c>
      <c r="H475" s="651"/>
      <c r="I475" s="518" t="s">
        <v>219</v>
      </c>
    </row>
    <row r="476" spans="1:9" ht="48" hidden="1" customHeight="1" x14ac:dyDescent="0.25">
      <c r="A476" s="652" t="s">
        <v>220</v>
      </c>
      <c r="B476" s="493">
        <v>1</v>
      </c>
      <c r="C476" s="493">
        <v>2</v>
      </c>
      <c r="D476" s="493">
        <v>3</v>
      </c>
      <c r="E476" s="493">
        <v>4</v>
      </c>
      <c r="F476" s="493">
        <v>5</v>
      </c>
      <c r="G476" s="493">
        <v>6</v>
      </c>
      <c r="H476" s="493">
        <v>7</v>
      </c>
      <c r="I476" s="525">
        <v>8</v>
      </c>
    </row>
    <row r="477" spans="1:9" ht="143.25" hidden="1" customHeight="1" x14ac:dyDescent="0.25">
      <c r="A477" s="652"/>
      <c r="B477" s="495" t="str">
        <f>$L$4</f>
        <v>Навісна п-ва ч-з яр (судд.)</v>
      </c>
      <c r="C477" s="495" t="str">
        <f>$M$4</f>
        <v>Переправа по колоді через яр</v>
      </c>
      <c r="D477" s="495" t="str">
        <f>$N$4</f>
        <v>П-ва по мотузці з пер. ч-з яр</v>
      </c>
      <c r="E477" s="495" t="str">
        <f>$O$4</f>
        <v>Підйом по схилу</v>
      </c>
      <c r="F477" s="495" t="str">
        <f>$P$4</f>
        <v>Рух  по жердинах</v>
      </c>
      <c r="G477" s="495" t="str">
        <f>$Q$4</f>
        <v>Вязання вузлів</v>
      </c>
      <c r="H477" s="495" t="str">
        <f>$R$4</f>
        <v>Підйом по верт. пер. + крут. п-ва</v>
      </c>
      <c r="I477" s="519" t="str">
        <f>S$4</f>
        <v>Орієнтування</v>
      </c>
    </row>
    <row r="478" spans="1:9" ht="48" hidden="1" customHeight="1" x14ac:dyDescent="0.25">
      <c r="A478" s="520" t="s">
        <v>222</v>
      </c>
      <c r="B478" s="498">
        <f>$L$5</f>
        <v>1.3888888888888889E-3</v>
      </c>
      <c r="C478" s="498">
        <f>$M$5</f>
        <v>2.7777777777777779E-3</v>
      </c>
      <c r="D478" s="498">
        <f>$N$5</f>
        <v>3.472222222222222E-3</v>
      </c>
      <c r="E478" s="498">
        <f>$O$5</f>
        <v>2.7777777777777779E-3</v>
      </c>
      <c r="F478" s="498">
        <f>$P$5</f>
        <v>2.0833333333333333E-3</v>
      </c>
      <c r="G478" s="498">
        <f>$Q$5</f>
        <v>1.3888888888888889E-3</v>
      </c>
      <c r="H478" s="498">
        <f>$R$5</f>
        <v>4.1666666666666666E-3</v>
      </c>
      <c r="I478" s="521"/>
    </row>
    <row r="479" spans="1:9" ht="48" hidden="1" customHeight="1" x14ac:dyDescent="0.25">
      <c r="A479" s="520" t="s">
        <v>223</v>
      </c>
      <c r="B479" s="501">
        <f>$C474+L$11</f>
        <v>0.51388888888888884</v>
      </c>
      <c r="C479" s="501">
        <f t="shared" ref="C479:H479" si="170">B480+M$11</f>
        <v>0.52013888888888882</v>
      </c>
      <c r="D479" s="501">
        <f t="shared" si="170"/>
        <v>0.52708333333333324</v>
      </c>
      <c r="E479" s="501">
        <f t="shared" si="170"/>
        <v>0.53611111111111098</v>
      </c>
      <c r="F479" s="501">
        <f t="shared" si="170"/>
        <v>0.54374999999999984</v>
      </c>
      <c r="G479" s="501">
        <f t="shared" si="170"/>
        <v>0.54999999999999982</v>
      </c>
      <c r="H479" s="501">
        <f t="shared" si="170"/>
        <v>0.55694444444444424</v>
      </c>
      <c r="I479" s="521"/>
    </row>
    <row r="480" spans="1:9" ht="48" hidden="1" customHeight="1" x14ac:dyDescent="0.25">
      <c r="A480" s="520" t="s">
        <v>225</v>
      </c>
      <c r="B480" s="501">
        <f>SUM(B479,B478)</f>
        <v>0.51527777777777772</v>
      </c>
      <c r="C480" s="501">
        <f>SUM(C479,C478)</f>
        <v>0.52291666666666659</v>
      </c>
      <c r="D480" s="501">
        <f>SUM(D479,D478)</f>
        <v>0.53055555555555545</v>
      </c>
      <c r="E480" s="501">
        <f>SUM(E479,E478)</f>
        <v>0.53888888888888875</v>
      </c>
      <c r="F480" s="501">
        <f t="shared" ref="F480" si="171">SUM(F479,F478)</f>
        <v>0.54583333333333317</v>
      </c>
      <c r="G480" s="501">
        <f t="shared" ref="G480" si="172">SUM(G479,G478)</f>
        <v>0.55138888888888871</v>
      </c>
      <c r="H480" s="501">
        <f t="shared" ref="H480" si="173">SUM(H479,H478)</f>
        <v>0.56111111111111089</v>
      </c>
      <c r="I480" s="521"/>
    </row>
    <row r="481" spans="1:9" ht="48" hidden="1" customHeight="1" x14ac:dyDescent="0.25">
      <c r="A481" s="520" t="s">
        <v>226</v>
      </c>
      <c r="B481" s="504"/>
      <c r="C481" s="504"/>
      <c r="D481" s="504"/>
      <c r="E481" s="504"/>
      <c r="F481" s="504"/>
      <c r="G481" s="504"/>
      <c r="H481" s="504"/>
      <c r="I481" s="521"/>
    </row>
    <row r="482" spans="1:9" ht="48" hidden="1" customHeight="1" x14ac:dyDescent="0.25">
      <c r="A482" s="520" t="s">
        <v>228</v>
      </c>
      <c r="B482" s="505"/>
      <c r="C482" s="493"/>
      <c r="D482" s="493"/>
      <c r="E482" s="493"/>
      <c r="F482" s="493"/>
      <c r="G482" s="493"/>
      <c r="H482" s="493"/>
      <c r="I482" s="522"/>
    </row>
    <row r="483" spans="1:9" ht="48" hidden="1" customHeight="1" x14ac:dyDescent="0.25">
      <c r="A483" s="523" t="s">
        <v>230</v>
      </c>
      <c r="B483" s="508"/>
      <c r="C483" s="508"/>
      <c r="D483" s="508"/>
      <c r="E483" s="508"/>
      <c r="F483" s="508"/>
      <c r="G483" s="508"/>
      <c r="H483" s="515"/>
      <c r="I483" s="524"/>
    </row>
    <row r="484" spans="1:9" ht="48" hidden="1" customHeight="1" thickBot="1" x14ac:dyDescent="0.3">
      <c r="A484" s="645" t="s">
        <v>239</v>
      </c>
      <c r="B484" s="646"/>
      <c r="C484" s="646"/>
      <c r="D484" s="646"/>
      <c r="E484" s="646"/>
      <c r="F484" s="646"/>
      <c r="G484" s="646"/>
      <c r="H484" s="647"/>
      <c r="I484" s="648"/>
    </row>
    <row r="485" spans="1:9" ht="48" hidden="1" customHeight="1" x14ac:dyDescent="0.25">
      <c r="A485" s="526"/>
      <c r="B485" s="516" t="s">
        <v>215</v>
      </c>
      <c r="C485" s="517">
        <f>$P$6+$P$8*(B486-1)</f>
        <v>0.51666666666666661</v>
      </c>
      <c r="D485" s="516" t="s">
        <v>216</v>
      </c>
      <c r="E485" s="516"/>
      <c r="F485" s="517"/>
      <c r="G485" s="649">
        <f>H491+S$11</f>
        <v>0.56666666666666643</v>
      </c>
      <c r="H485" s="649"/>
      <c r="I485" s="527">
        <f>G485+T$11</f>
        <v>0.57361111111111085</v>
      </c>
    </row>
    <row r="486" spans="1:9" ht="48" hidden="1" customHeight="1" x14ac:dyDescent="0.25">
      <c r="A486" s="529" t="s">
        <v>217</v>
      </c>
      <c r="B486" s="514">
        <f>B475+1</f>
        <v>45</v>
      </c>
      <c r="C486" s="650" t="e">
        <f>VLOOKUP($B486,СтартОсобиста!$A$10:$E$257,4,0)</f>
        <v>#N/A</v>
      </c>
      <c r="D486" s="650"/>
      <c r="E486" s="650"/>
      <c r="F486" s="513" t="e">
        <f>VLOOKUP($B486,СтартОсобиста!$A$10:$E$257,2,0)</f>
        <v>#N/A</v>
      </c>
      <c r="G486" s="651" t="s">
        <v>218</v>
      </c>
      <c r="H486" s="651"/>
      <c r="I486" s="518" t="s">
        <v>219</v>
      </c>
    </row>
    <row r="487" spans="1:9" ht="48" hidden="1" customHeight="1" x14ac:dyDescent="0.25">
      <c r="A487" s="652" t="s">
        <v>220</v>
      </c>
      <c r="B487" s="493">
        <v>1</v>
      </c>
      <c r="C487" s="493">
        <v>2</v>
      </c>
      <c r="D487" s="493">
        <v>3</v>
      </c>
      <c r="E487" s="493">
        <v>4</v>
      </c>
      <c r="F487" s="493">
        <v>5</v>
      </c>
      <c r="G487" s="493">
        <v>6</v>
      </c>
      <c r="H487" s="493">
        <v>7</v>
      </c>
      <c r="I487" s="525">
        <v>8</v>
      </c>
    </row>
    <row r="488" spans="1:9" ht="143.25" hidden="1" customHeight="1" x14ac:dyDescent="0.25">
      <c r="A488" s="652"/>
      <c r="B488" s="495" t="str">
        <f>$L$4</f>
        <v>Навісна п-ва ч-з яр (судд.)</v>
      </c>
      <c r="C488" s="495" t="str">
        <f>$M$4</f>
        <v>Переправа по колоді через яр</v>
      </c>
      <c r="D488" s="495" t="str">
        <f>$N$4</f>
        <v>П-ва по мотузці з пер. ч-з яр</v>
      </c>
      <c r="E488" s="495" t="str">
        <f>$O$4</f>
        <v>Підйом по схилу</v>
      </c>
      <c r="F488" s="495" t="str">
        <f>$P$4</f>
        <v>Рух  по жердинах</v>
      </c>
      <c r="G488" s="495" t="str">
        <f>$Q$4</f>
        <v>Вязання вузлів</v>
      </c>
      <c r="H488" s="495" t="str">
        <f>$R$4</f>
        <v>Підйом по верт. пер. + крут. п-ва</v>
      </c>
      <c r="I488" s="519" t="str">
        <f>S$4</f>
        <v>Орієнтування</v>
      </c>
    </row>
    <row r="489" spans="1:9" ht="48" hidden="1" customHeight="1" x14ac:dyDescent="0.25">
      <c r="A489" s="520" t="s">
        <v>222</v>
      </c>
      <c r="B489" s="498">
        <f>$L$5</f>
        <v>1.3888888888888889E-3</v>
      </c>
      <c r="C489" s="498">
        <f>$M$5</f>
        <v>2.7777777777777779E-3</v>
      </c>
      <c r="D489" s="498">
        <f>$N$5</f>
        <v>3.472222222222222E-3</v>
      </c>
      <c r="E489" s="498">
        <f>$O$5</f>
        <v>2.7777777777777779E-3</v>
      </c>
      <c r="F489" s="498">
        <f>$P$5</f>
        <v>2.0833333333333333E-3</v>
      </c>
      <c r="G489" s="498">
        <f>$Q$5</f>
        <v>1.3888888888888889E-3</v>
      </c>
      <c r="H489" s="498">
        <f>$R$5</f>
        <v>4.1666666666666666E-3</v>
      </c>
      <c r="I489" s="521"/>
    </row>
    <row r="490" spans="1:9" ht="48" hidden="1" customHeight="1" x14ac:dyDescent="0.25">
      <c r="A490" s="520" t="s">
        <v>223</v>
      </c>
      <c r="B490" s="501">
        <f>$C485+L$11</f>
        <v>0.51805555555555549</v>
      </c>
      <c r="C490" s="501">
        <f t="shared" ref="C490:H490" si="174">B491+M$11</f>
        <v>0.52430555555555547</v>
      </c>
      <c r="D490" s="501">
        <f t="shared" si="174"/>
        <v>0.53124999999999989</v>
      </c>
      <c r="E490" s="501">
        <f t="shared" si="174"/>
        <v>0.54027777777777763</v>
      </c>
      <c r="F490" s="501">
        <f t="shared" si="174"/>
        <v>0.5479166666666665</v>
      </c>
      <c r="G490" s="501">
        <f t="shared" si="174"/>
        <v>0.55416666666666647</v>
      </c>
      <c r="H490" s="501">
        <f t="shared" si="174"/>
        <v>0.56111111111111089</v>
      </c>
      <c r="I490" s="521"/>
    </row>
    <row r="491" spans="1:9" ht="48" hidden="1" customHeight="1" x14ac:dyDescent="0.25">
      <c r="A491" s="520" t="s">
        <v>225</v>
      </c>
      <c r="B491" s="501">
        <f>SUM(B490,B489)</f>
        <v>0.51944444444444438</v>
      </c>
      <c r="C491" s="501">
        <f>SUM(C490,C489)</f>
        <v>0.52708333333333324</v>
      </c>
      <c r="D491" s="501">
        <f>SUM(D490,D489)</f>
        <v>0.5347222222222221</v>
      </c>
      <c r="E491" s="501">
        <f>SUM(E490,E489)</f>
        <v>0.5430555555555554</v>
      </c>
      <c r="F491" s="501">
        <f t="shared" ref="F491" si="175">SUM(F490,F489)</f>
        <v>0.54999999999999982</v>
      </c>
      <c r="G491" s="501">
        <f t="shared" ref="G491" si="176">SUM(G490,G489)</f>
        <v>0.55555555555555536</v>
      </c>
      <c r="H491" s="501">
        <f t="shared" ref="H491" si="177">SUM(H490,H489)</f>
        <v>0.56527777777777755</v>
      </c>
      <c r="I491" s="521"/>
    </row>
    <row r="492" spans="1:9" ht="48" hidden="1" customHeight="1" x14ac:dyDescent="0.25">
      <c r="A492" s="520" t="s">
        <v>226</v>
      </c>
      <c r="B492" s="504"/>
      <c r="C492" s="504"/>
      <c r="D492" s="504"/>
      <c r="E492" s="504"/>
      <c r="F492" s="504"/>
      <c r="G492" s="504"/>
      <c r="H492" s="504"/>
      <c r="I492" s="521"/>
    </row>
    <row r="493" spans="1:9" ht="48" hidden="1" customHeight="1" x14ac:dyDescent="0.25">
      <c r="A493" s="520" t="s">
        <v>228</v>
      </c>
      <c r="B493" s="505"/>
      <c r="C493" s="493"/>
      <c r="D493" s="493"/>
      <c r="E493" s="493"/>
      <c r="F493" s="493"/>
      <c r="G493" s="493"/>
      <c r="H493" s="493"/>
      <c r="I493" s="522"/>
    </row>
    <row r="494" spans="1:9" ht="48" hidden="1" customHeight="1" x14ac:dyDescent="0.25">
      <c r="A494" s="523" t="s">
        <v>230</v>
      </c>
      <c r="B494" s="508"/>
      <c r="C494" s="508"/>
      <c r="D494" s="508"/>
      <c r="E494" s="508"/>
      <c r="F494" s="508"/>
      <c r="G494" s="508"/>
      <c r="H494" s="515"/>
      <c r="I494" s="524"/>
    </row>
    <row r="495" spans="1:9" ht="48" hidden="1" customHeight="1" thickBot="1" x14ac:dyDescent="0.3">
      <c r="A495" s="645" t="s">
        <v>239</v>
      </c>
      <c r="B495" s="646"/>
      <c r="C495" s="646"/>
      <c r="D495" s="646"/>
      <c r="E495" s="646"/>
      <c r="F495" s="646"/>
      <c r="G495" s="646"/>
      <c r="H495" s="647"/>
      <c r="I495" s="648"/>
    </row>
    <row r="496" spans="1:9" ht="48" hidden="1" customHeight="1" x14ac:dyDescent="0.25">
      <c r="A496" s="526"/>
      <c r="B496" s="516" t="s">
        <v>215</v>
      </c>
      <c r="C496" s="517">
        <f>$P$6+$P$8*(B497-1)</f>
        <v>0.52083333333333326</v>
      </c>
      <c r="D496" s="516" t="s">
        <v>216</v>
      </c>
      <c r="E496" s="516"/>
      <c r="F496" s="517"/>
      <c r="G496" s="649">
        <f>H502+S$11</f>
        <v>0.57083333333333308</v>
      </c>
      <c r="H496" s="649"/>
      <c r="I496" s="527">
        <f>G496+T$11</f>
        <v>0.5777777777777775</v>
      </c>
    </row>
    <row r="497" spans="1:9" ht="48" hidden="1" customHeight="1" x14ac:dyDescent="0.25">
      <c r="A497" s="529" t="s">
        <v>217</v>
      </c>
      <c r="B497" s="514">
        <f>B486+1</f>
        <v>46</v>
      </c>
      <c r="C497" s="650" t="e">
        <f>VLOOKUP($B497,СтартОсобиста!$A$10:$E$257,4,0)</f>
        <v>#N/A</v>
      </c>
      <c r="D497" s="650"/>
      <c r="E497" s="650"/>
      <c r="F497" s="513" t="e">
        <f>VLOOKUP($B497,СтартОсобиста!$A$10:$E$257,2,0)</f>
        <v>#N/A</v>
      </c>
      <c r="G497" s="651" t="s">
        <v>218</v>
      </c>
      <c r="H497" s="651"/>
      <c r="I497" s="518" t="s">
        <v>219</v>
      </c>
    </row>
    <row r="498" spans="1:9" ht="48" hidden="1" customHeight="1" x14ac:dyDescent="0.25">
      <c r="A498" s="652" t="s">
        <v>220</v>
      </c>
      <c r="B498" s="493">
        <v>1</v>
      </c>
      <c r="C498" s="493">
        <v>2</v>
      </c>
      <c r="D498" s="493">
        <v>3</v>
      </c>
      <c r="E498" s="493">
        <v>4</v>
      </c>
      <c r="F498" s="493">
        <v>5</v>
      </c>
      <c r="G498" s="493">
        <v>6</v>
      </c>
      <c r="H498" s="493">
        <v>7</v>
      </c>
      <c r="I498" s="525">
        <v>8</v>
      </c>
    </row>
    <row r="499" spans="1:9" ht="143.25" hidden="1" customHeight="1" x14ac:dyDescent="0.25">
      <c r="A499" s="652"/>
      <c r="B499" s="495" t="str">
        <f>$L$4</f>
        <v>Навісна п-ва ч-з яр (судд.)</v>
      </c>
      <c r="C499" s="495" t="str">
        <f>$M$4</f>
        <v>Переправа по колоді через яр</v>
      </c>
      <c r="D499" s="495" t="str">
        <f>$N$4</f>
        <v>П-ва по мотузці з пер. ч-з яр</v>
      </c>
      <c r="E499" s="495" t="str">
        <f>$O$4</f>
        <v>Підйом по схилу</v>
      </c>
      <c r="F499" s="495" t="str">
        <f>$P$4</f>
        <v>Рух  по жердинах</v>
      </c>
      <c r="G499" s="495" t="str">
        <f>$Q$4</f>
        <v>Вязання вузлів</v>
      </c>
      <c r="H499" s="495" t="str">
        <f>$R$4</f>
        <v>Підйом по верт. пер. + крут. п-ва</v>
      </c>
      <c r="I499" s="519" t="str">
        <f>S$4</f>
        <v>Орієнтування</v>
      </c>
    </row>
    <row r="500" spans="1:9" ht="48" hidden="1" customHeight="1" x14ac:dyDescent="0.25">
      <c r="A500" s="520" t="s">
        <v>222</v>
      </c>
      <c r="B500" s="498">
        <f>$L$5</f>
        <v>1.3888888888888889E-3</v>
      </c>
      <c r="C500" s="498">
        <f>$M$5</f>
        <v>2.7777777777777779E-3</v>
      </c>
      <c r="D500" s="498">
        <f>$N$5</f>
        <v>3.472222222222222E-3</v>
      </c>
      <c r="E500" s="498">
        <f>$O$5</f>
        <v>2.7777777777777779E-3</v>
      </c>
      <c r="F500" s="498">
        <f>$P$5</f>
        <v>2.0833333333333333E-3</v>
      </c>
      <c r="G500" s="498">
        <f>$Q$5</f>
        <v>1.3888888888888889E-3</v>
      </c>
      <c r="H500" s="498">
        <f>$R$5</f>
        <v>4.1666666666666666E-3</v>
      </c>
      <c r="I500" s="521"/>
    </row>
    <row r="501" spans="1:9" ht="48" hidden="1" customHeight="1" x14ac:dyDescent="0.25">
      <c r="A501" s="520" t="s">
        <v>223</v>
      </c>
      <c r="B501" s="501">
        <f>$C496+L$11</f>
        <v>0.52222222222222214</v>
      </c>
      <c r="C501" s="501">
        <f t="shared" ref="C501:H501" si="178">B502+M$11</f>
        <v>0.52847222222222212</v>
      </c>
      <c r="D501" s="501">
        <f t="shared" si="178"/>
        <v>0.53541666666666654</v>
      </c>
      <c r="E501" s="501">
        <f t="shared" si="178"/>
        <v>0.54444444444444429</v>
      </c>
      <c r="F501" s="501">
        <f t="shared" si="178"/>
        <v>0.55208333333333315</v>
      </c>
      <c r="G501" s="501">
        <f t="shared" si="178"/>
        <v>0.55833333333333313</v>
      </c>
      <c r="H501" s="501">
        <f t="shared" si="178"/>
        <v>0.56527777777777755</v>
      </c>
      <c r="I501" s="521"/>
    </row>
    <row r="502" spans="1:9" ht="48" hidden="1" customHeight="1" x14ac:dyDescent="0.25">
      <c r="A502" s="520" t="s">
        <v>225</v>
      </c>
      <c r="B502" s="501">
        <f>SUM(B501,B500)</f>
        <v>0.52361111111111103</v>
      </c>
      <c r="C502" s="501">
        <f>SUM(C501,C500)</f>
        <v>0.53124999999999989</v>
      </c>
      <c r="D502" s="501">
        <f>SUM(D501,D500)</f>
        <v>0.53888888888888875</v>
      </c>
      <c r="E502" s="501">
        <f>SUM(E501,E500)</f>
        <v>0.54722222222222205</v>
      </c>
      <c r="F502" s="501">
        <f t="shared" ref="F502" si="179">SUM(F501,F500)</f>
        <v>0.55416666666666647</v>
      </c>
      <c r="G502" s="501">
        <f t="shared" ref="G502" si="180">SUM(G501,G500)</f>
        <v>0.55972222222222201</v>
      </c>
      <c r="H502" s="501">
        <f t="shared" ref="H502" si="181">SUM(H501,H500)</f>
        <v>0.5694444444444442</v>
      </c>
      <c r="I502" s="521"/>
    </row>
    <row r="503" spans="1:9" ht="48" hidden="1" customHeight="1" x14ac:dyDescent="0.25">
      <c r="A503" s="520" t="s">
        <v>226</v>
      </c>
      <c r="B503" s="504"/>
      <c r="C503" s="504"/>
      <c r="D503" s="504"/>
      <c r="E503" s="504"/>
      <c r="F503" s="504"/>
      <c r="G503" s="504"/>
      <c r="H503" s="504"/>
      <c r="I503" s="521"/>
    </row>
    <row r="504" spans="1:9" ht="48" hidden="1" customHeight="1" x14ac:dyDescent="0.25">
      <c r="A504" s="520" t="s">
        <v>228</v>
      </c>
      <c r="B504" s="505"/>
      <c r="C504" s="493"/>
      <c r="D504" s="493"/>
      <c r="E504" s="493"/>
      <c r="F504" s="493"/>
      <c r="G504" s="493"/>
      <c r="H504" s="493"/>
      <c r="I504" s="522"/>
    </row>
    <row r="505" spans="1:9" ht="48" hidden="1" customHeight="1" x14ac:dyDescent="0.25">
      <c r="A505" s="523" t="s">
        <v>230</v>
      </c>
      <c r="B505" s="508"/>
      <c r="C505" s="508"/>
      <c r="D505" s="508"/>
      <c r="E505" s="508"/>
      <c r="F505" s="508"/>
      <c r="G505" s="508"/>
      <c r="H505" s="515"/>
      <c r="I505" s="524"/>
    </row>
    <row r="506" spans="1:9" ht="48" hidden="1" customHeight="1" thickBot="1" x14ac:dyDescent="0.3">
      <c r="A506" s="645" t="s">
        <v>239</v>
      </c>
      <c r="B506" s="646"/>
      <c r="C506" s="646"/>
      <c r="D506" s="646"/>
      <c r="E506" s="646"/>
      <c r="F506" s="646"/>
      <c r="G506" s="646"/>
      <c r="H506" s="647"/>
      <c r="I506" s="648"/>
    </row>
    <row r="507" spans="1:9" ht="48" hidden="1" customHeight="1" x14ac:dyDescent="0.25">
      <c r="A507" s="526"/>
      <c r="B507" s="516" t="s">
        <v>215</v>
      </c>
      <c r="C507" s="517">
        <f>$P$6+$P$8*(B508-1)</f>
        <v>0.52499999999999991</v>
      </c>
      <c r="D507" s="516" t="s">
        <v>216</v>
      </c>
      <c r="E507" s="516"/>
      <c r="F507" s="517"/>
      <c r="G507" s="649">
        <f>H513+S$11</f>
        <v>0.57499999999999973</v>
      </c>
      <c r="H507" s="649"/>
      <c r="I507" s="527">
        <f>G507+T$11</f>
        <v>0.58194444444444415</v>
      </c>
    </row>
    <row r="508" spans="1:9" ht="48" hidden="1" customHeight="1" x14ac:dyDescent="0.25">
      <c r="A508" s="529" t="s">
        <v>217</v>
      </c>
      <c r="B508" s="514">
        <f>B497+1</f>
        <v>47</v>
      </c>
      <c r="C508" s="650" t="e">
        <f>VLOOKUP($B508,СтартОсобиста!$A$10:$E$257,4,0)</f>
        <v>#N/A</v>
      </c>
      <c r="D508" s="650"/>
      <c r="E508" s="650"/>
      <c r="F508" s="513" t="e">
        <f>VLOOKUP($B508,СтартОсобиста!$A$10:$E$257,2,0)</f>
        <v>#N/A</v>
      </c>
      <c r="G508" s="651" t="s">
        <v>218</v>
      </c>
      <c r="H508" s="651"/>
      <c r="I508" s="518" t="s">
        <v>219</v>
      </c>
    </row>
    <row r="509" spans="1:9" ht="48" hidden="1" customHeight="1" x14ac:dyDescent="0.25">
      <c r="A509" s="652" t="s">
        <v>220</v>
      </c>
      <c r="B509" s="493">
        <v>1</v>
      </c>
      <c r="C509" s="493">
        <v>2</v>
      </c>
      <c r="D509" s="493">
        <v>3</v>
      </c>
      <c r="E509" s="493">
        <v>4</v>
      </c>
      <c r="F509" s="493">
        <v>5</v>
      </c>
      <c r="G509" s="493">
        <v>6</v>
      </c>
      <c r="H509" s="493">
        <v>7</v>
      </c>
      <c r="I509" s="525">
        <v>8</v>
      </c>
    </row>
    <row r="510" spans="1:9" ht="143.25" hidden="1" customHeight="1" x14ac:dyDescent="0.25">
      <c r="A510" s="652"/>
      <c r="B510" s="495" t="str">
        <f>$L$4</f>
        <v>Навісна п-ва ч-з яр (судд.)</v>
      </c>
      <c r="C510" s="495" t="str">
        <f>$M$4</f>
        <v>Переправа по колоді через яр</v>
      </c>
      <c r="D510" s="495" t="str">
        <f>$N$4</f>
        <v>П-ва по мотузці з пер. ч-з яр</v>
      </c>
      <c r="E510" s="495" t="str">
        <f>$O$4</f>
        <v>Підйом по схилу</v>
      </c>
      <c r="F510" s="495" t="str">
        <f>$P$4</f>
        <v>Рух  по жердинах</v>
      </c>
      <c r="G510" s="495" t="str">
        <f>$Q$4</f>
        <v>Вязання вузлів</v>
      </c>
      <c r="H510" s="495" t="str">
        <f>$R$4</f>
        <v>Підйом по верт. пер. + крут. п-ва</v>
      </c>
      <c r="I510" s="519" t="str">
        <f>S$4</f>
        <v>Орієнтування</v>
      </c>
    </row>
    <row r="511" spans="1:9" ht="48" hidden="1" customHeight="1" x14ac:dyDescent="0.25">
      <c r="A511" s="520" t="s">
        <v>222</v>
      </c>
      <c r="B511" s="498">
        <f>$L$5</f>
        <v>1.3888888888888889E-3</v>
      </c>
      <c r="C511" s="498">
        <f>$M$5</f>
        <v>2.7777777777777779E-3</v>
      </c>
      <c r="D511" s="498">
        <f>$N$5</f>
        <v>3.472222222222222E-3</v>
      </c>
      <c r="E511" s="498">
        <f>$O$5</f>
        <v>2.7777777777777779E-3</v>
      </c>
      <c r="F511" s="498">
        <f>$P$5</f>
        <v>2.0833333333333333E-3</v>
      </c>
      <c r="G511" s="498">
        <f>$Q$5</f>
        <v>1.3888888888888889E-3</v>
      </c>
      <c r="H511" s="498">
        <f>$R$5</f>
        <v>4.1666666666666666E-3</v>
      </c>
      <c r="I511" s="521"/>
    </row>
    <row r="512" spans="1:9" ht="48" hidden="1" customHeight="1" x14ac:dyDescent="0.25">
      <c r="A512" s="520" t="s">
        <v>223</v>
      </c>
      <c r="B512" s="501">
        <f>$C507+L$11</f>
        <v>0.5263888888888888</v>
      </c>
      <c r="C512" s="501">
        <f t="shared" ref="C512:H512" si="182">B513+M$11</f>
        <v>0.53263888888888877</v>
      </c>
      <c r="D512" s="501">
        <f t="shared" si="182"/>
        <v>0.53958333333333319</v>
      </c>
      <c r="E512" s="501">
        <f t="shared" si="182"/>
        <v>0.54861111111111094</v>
      </c>
      <c r="F512" s="501">
        <f t="shared" si="182"/>
        <v>0.5562499999999998</v>
      </c>
      <c r="G512" s="501">
        <f t="shared" si="182"/>
        <v>0.56249999999999978</v>
      </c>
      <c r="H512" s="501">
        <f t="shared" si="182"/>
        <v>0.5694444444444442</v>
      </c>
      <c r="I512" s="521"/>
    </row>
    <row r="513" spans="1:9" ht="48" hidden="1" customHeight="1" x14ac:dyDescent="0.25">
      <c r="A513" s="520" t="s">
        <v>225</v>
      </c>
      <c r="B513" s="501">
        <f>SUM(B512,B511)</f>
        <v>0.52777777777777768</v>
      </c>
      <c r="C513" s="501">
        <f>SUM(C512,C511)</f>
        <v>0.53541666666666654</v>
      </c>
      <c r="D513" s="501">
        <f>SUM(D512,D511)</f>
        <v>0.5430555555555554</v>
      </c>
      <c r="E513" s="501">
        <f>SUM(E512,E511)</f>
        <v>0.55138888888888871</v>
      </c>
      <c r="F513" s="501">
        <f t="shared" ref="F513" si="183">SUM(F512,F511)</f>
        <v>0.55833333333333313</v>
      </c>
      <c r="G513" s="501">
        <f t="shared" ref="G513" si="184">SUM(G512,G511)</f>
        <v>0.56388888888888866</v>
      </c>
      <c r="H513" s="501">
        <f t="shared" ref="H513" si="185">SUM(H512,H511)</f>
        <v>0.57361111111111085</v>
      </c>
      <c r="I513" s="521"/>
    </row>
    <row r="514" spans="1:9" ht="48" hidden="1" customHeight="1" x14ac:dyDescent="0.25">
      <c r="A514" s="520" t="s">
        <v>226</v>
      </c>
      <c r="B514" s="504"/>
      <c r="C514" s="504"/>
      <c r="D514" s="504"/>
      <c r="E514" s="504"/>
      <c r="F514" s="504"/>
      <c r="G514" s="504"/>
      <c r="H514" s="504"/>
      <c r="I514" s="521"/>
    </row>
    <row r="515" spans="1:9" ht="48" hidden="1" customHeight="1" x14ac:dyDescent="0.25">
      <c r="A515" s="520" t="s">
        <v>228</v>
      </c>
      <c r="B515" s="505"/>
      <c r="C515" s="493"/>
      <c r="D515" s="493"/>
      <c r="E515" s="493"/>
      <c r="F515" s="493"/>
      <c r="G515" s="493"/>
      <c r="H515" s="493"/>
      <c r="I515" s="522"/>
    </row>
    <row r="516" spans="1:9" ht="48" hidden="1" customHeight="1" x14ac:dyDescent="0.25">
      <c r="A516" s="523" t="s">
        <v>230</v>
      </c>
      <c r="B516" s="508"/>
      <c r="C516" s="508"/>
      <c r="D516" s="508"/>
      <c r="E516" s="508"/>
      <c r="F516" s="508"/>
      <c r="G516" s="508"/>
      <c r="H516" s="515"/>
      <c r="I516" s="524"/>
    </row>
    <row r="517" spans="1:9" ht="48" hidden="1" customHeight="1" thickBot="1" x14ac:dyDescent="0.3">
      <c r="A517" s="645" t="s">
        <v>239</v>
      </c>
      <c r="B517" s="646"/>
      <c r="C517" s="646"/>
      <c r="D517" s="646"/>
      <c r="E517" s="646"/>
      <c r="F517" s="646"/>
      <c r="G517" s="646"/>
      <c r="H517" s="647"/>
      <c r="I517" s="648"/>
    </row>
    <row r="518" spans="1:9" ht="48" hidden="1" customHeight="1" x14ac:dyDescent="0.25">
      <c r="A518" s="526"/>
      <c r="B518" s="516" t="s">
        <v>215</v>
      </c>
      <c r="C518" s="517">
        <f>$P$6+$P$8*(B519-1)</f>
        <v>0.52916666666666667</v>
      </c>
      <c r="D518" s="516" t="s">
        <v>216</v>
      </c>
      <c r="E518" s="516"/>
      <c r="F518" s="517"/>
      <c r="G518" s="649">
        <f>H524+S$11</f>
        <v>0.5791666666666665</v>
      </c>
      <c r="H518" s="649"/>
      <c r="I518" s="527">
        <f>G518+T$11</f>
        <v>0.58611111111111092</v>
      </c>
    </row>
    <row r="519" spans="1:9" ht="48" hidden="1" customHeight="1" x14ac:dyDescent="0.25">
      <c r="A519" s="529" t="s">
        <v>217</v>
      </c>
      <c r="B519" s="514">
        <f>B508+1</f>
        <v>48</v>
      </c>
      <c r="C519" s="650" t="e">
        <f>VLOOKUP($B519,СтартОсобиста!$A$10:$E$257,4,0)</f>
        <v>#N/A</v>
      </c>
      <c r="D519" s="650"/>
      <c r="E519" s="650"/>
      <c r="F519" s="513" t="e">
        <f>VLOOKUP($B519,СтартОсобиста!$A$10:$E$257,2,0)</f>
        <v>#N/A</v>
      </c>
      <c r="G519" s="651" t="s">
        <v>218</v>
      </c>
      <c r="H519" s="651"/>
      <c r="I519" s="518" t="s">
        <v>219</v>
      </c>
    </row>
    <row r="520" spans="1:9" ht="48" hidden="1" customHeight="1" x14ac:dyDescent="0.25">
      <c r="A520" s="652" t="s">
        <v>220</v>
      </c>
      <c r="B520" s="493">
        <v>1</v>
      </c>
      <c r="C520" s="493">
        <v>2</v>
      </c>
      <c r="D520" s="493">
        <v>3</v>
      </c>
      <c r="E520" s="493">
        <v>4</v>
      </c>
      <c r="F520" s="493">
        <v>5</v>
      </c>
      <c r="G520" s="493">
        <v>6</v>
      </c>
      <c r="H520" s="493">
        <v>7</v>
      </c>
      <c r="I520" s="525">
        <v>8</v>
      </c>
    </row>
    <row r="521" spans="1:9" ht="143.25" hidden="1" customHeight="1" x14ac:dyDescent="0.25">
      <c r="A521" s="652"/>
      <c r="B521" s="495" t="str">
        <f>$L$4</f>
        <v>Навісна п-ва ч-з яр (судд.)</v>
      </c>
      <c r="C521" s="495" t="str">
        <f>$M$4</f>
        <v>Переправа по колоді через яр</v>
      </c>
      <c r="D521" s="495" t="str">
        <f>$N$4</f>
        <v>П-ва по мотузці з пер. ч-з яр</v>
      </c>
      <c r="E521" s="495" t="str">
        <f>$O$4</f>
        <v>Підйом по схилу</v>
      </c>
      <c r="F521" s="495" t="str">
        <f>$P$4</f>
        <v>Рух  по жердинах</v>
      </c>
      <c r="G521" s="495" t="str">
        <f>$Q$4</f>
        <v>Вязання вузлів</v>
      </c>
      <c r="H521" s="495" t="str">
        <f>$R$4</f>
        <v>Підйом по верт. пер. + крут. п-ва</v>
      </c>
      <c r="I521" s="519" t="str">
        <f>S$4</f>
        <v>Орієнтування</v>
      </c>
    </row>
    <row r="522" spans="1:9" ht="48" hidden="1" customHeight="1" x14ac:dyDescent="0.25">
      <c r="A522" s="520" t="s">
        <v>222</v>
      </c>
      <c r="B522" s="498">
        <f>$L$5</f>
        <v>1.3888888888888889E-3</v>
      </c>
      <c r="C522" s="498">
        <f>$M$5</f>
        <v>2.7777777777777779E-3</v>
      </c>
      <c r="D522" s="498">
        <f>$N$5</f>
        <v>3.472222222222222E-3</v>
      </c>
      <c r="E522" s="498">
        <f>$O$5</f>
        <v>2.7777777777777779E-3</v>
      </c>
      <c r="F522" s="498">
        <f>$P$5</f>
        <v>2.0833333333333333E-3</v>
      </c>
      <c r="G522" s="498">
        <f>$Q$5</f>
        <v>1.3888888888888889E-3</v>
      </c>
      <c r="H522" s="498">
        <f>$R$5</f>
        <v>4.1666666666666666E-3</v>
      </c>
      <c r="I522" s="521"/>
    </row>
    <row r="523" spans="1:9" ht="48" hidden="1" customHeight="1" x14ac:dyDescent="0.25">
      <c r="A523" s="520" t="s">
        <v>223</v>
      </c>
      <c r="B523" s="501">
        <f>$C518+L$11</f>
        <v>0.53055555555555556</v>
      </c>
      <c r="C523" s="501">
        <f t="shared" ref="C523:H523" si="186">B524+M$11</f>
        <v>0.53680555555555554</v>
      </c>
      <c r="D523" s="501">
        <f t="shared" si="186"/>
        <v>0.54374999999999996</v>
      </c>
      <c r="E523" s="501">
        <f t="shared" si="186"/>
        <v>0.5527777777777777</v>
      </c>
      <c r="F523" s="501">
        <f t="shared" si="186"/>
        <v>0.56041666666666656</v>
      </c>
      <c r="G523" s="501">
        <f t="shared" si="186"/>
        <v>0.56666666666666654</v>
      </c>
      <c r="H523" s="501">
        <f t="shared" si="186"/>
        <v>0.57361111111111096</v>
      </c>
      <c r="I523" s="521"/>
    </row>
    <row r="524" spans="1:9" ht="48" hidden="1" customHeight="1" x14ac:dyDescent="0.25">
      <c r="A524" s="520" t="s">
        <v>225</v>
      </c>
      <c r="B524" s="501">
        <f>SUM(B523,B522)</f>
        <v>0.53194444444444444</v>
      </c>
      <c r="C524" s="501">
        <f>SUM(C523,C522)</f>
        <v>0.5395833333333333</v>
      </c>
      <c r="D524" s="501">
        <f>SUM(D523,D522)</f>
        <v>0.54722222222222217</v>
      </c>
      <c r="E524" s="501">
        <f>SUM(E523,E522)</f>
        <v>0.55555555555555547</v>
      </c>
      <c r="F524" s="501">
        <f t="shared" ref="F524" si="187">SUM(F523,F522)</f>
        <v>0.56249999999999989</v>
      </c>
      <c r="G524" s="501">
        <f t="shared" ref="G524" si="188">SUM(G523,G522)</f>
        <v>0.56805555555555542</v>
      </c>
      <c r="H524" s="501">
        <f t="shared" ref="H524" si="189">SUM(H523,H522)</f>
        <v>0.57777777777777761</v>
      </c>
      <c r="I524" s="521"/>
    </row>
    <row r="525" spans="1:9" ht="48" hidden="1" customHeight="1" x14ac:dyDescent="0.25">
      <c r="A525" s="520" t="s">
        <v>226</v>
      </c>
      <c r="B525" s="504"/>
      <c r="C525" s="504"/>
      <c r="D525" s="504"/>
      <c r="E525" s="504"/>
      <c r="F525" s="504"/>
      <c r="G525" s="504"/>
      <c r="H525" s="504"/>
      <c r="I525" s="521"/>
    </row>
    <row r="526" spans="1:9" ht="48" hidden="1" customHeight="1" x14ac:dyDescent="0.25">
      <c r="A526" s="520" t="s">
        <v>228</v>
      </c>
      <c r="B526" s="505"/>
      <c r="C526" s="493"/>
      <c r="D526" s="493"/>
      <c r="E526" s="493"/>
      <c r="F526" s="493"/>
      <c r="G526" s="493"/>
      <c r="H526" s="493"/>
      <c r="I526" s="522"/>
    </row>
    <row r="527" spans="1:9" ht="48" hidden="1" customHeight="1" x14ac:dyDescent="0.25">
      <c r="A527" s="523" t="s">
        <v>230</v>
      </c>
      <c r="B527" s="508"/>
      <c r="C527" s="508"/>
      <c r="D527" s="508"/>
      <c r="E527" s="508"/>
      <c r="F527" s="508"/>
      <c r="G527" s="508"/>
      <c r="H527" s="515"/>
      <c r="I527" s="524"/>
    </row>
    <row r="528" spans="1:9" ht="48" hidden="1" customHeight="1" thickBot="1" x14ac:dyDescent="0.3">
      <c r="A528" s="645" t="s">
        <v>239</v>
      </c>
      <c r="B528" s="646"/>
      <c r="C528" s="646"/>
      <c r="D528" s="646"/>
      <c r="E528" s="646"/>
      <c r="F528" s="646"/>
      <c r="G528" s="646"/>
      <c r="H528" s="647"/>
      <c r="I528" s="648"/>
    </row>
    <row r="529" spans="1:9" ht="48" hidden="1" customHeight="1" x14ac:dyDescent="0.25">
      <c r="A529" s="526"/>
      <c r="B529" s="516" t="s">
        <v>215</v>
      </c>
      <c r="C529" s="517">
        <f>$P$6+$P$8*(B530-1)</f>
        <v>0.53333333333333333</v>
      </c>
      <c r="D529" s="516" t="s">
        <v>216</v>
      </c>
      <c r="E529" s="516"/>
      <c r="F529" s="517"/>
      <c r="G529" s="649">
        <f>H535+S$11</f>
        <v>0.58333333333333315</v>
      </c>
      <c r="H529" s="649"/>
      <c r="I529" s="527">
        <f>G529+T$11</f>
        <v>0.59027777777777757</v>
      </c>
    </row>
    <row r="530" spans="1:9" ht="48" hidden="1" customHeight="1" x14ac:dyDescent="0.25">
      <c r="A530" s="529" t="s">
        <v>217</v>
      </c>
      <c r="B530" s="514">
        <f>B519+1</f>
        <v>49</v>
      </c>
      <c r="C530" s="650" t="e">
        <f>VLOOKUP($B530,СтартОсобиста!$A$10:$E$257,4,0)</f>
        <v>#N/A</v>
      </c>
      <c r="D530" s="650"/>
      <c r="E530" s="650"/>
      <c r="F530" s="513" t="e">
        <f>VLOOKUP($B530,СтартОсобиста!$A$10:$E$257,2,0)</f>
        <v>#N/A</v>
      </c>
      <c r="G530" s="651" t="s">
        <v>218</v>
      </c>
      <c r="H530" s="651"/>
      <c r="I530" s="518" t="s">
        <v>219</v>
      </c>
    </row>
    <row r="531" spans="1:9" ht="48" hidden="1" customHeight="1" x14ac:dyDescent="0.25">
      <c r="A531" s="652" t="s">
        <v>220</v>
      </c>
      <c r="B531" s="493">
        <v>1</v>
      </c>
      <c r="C531" s="493">
        <v>2</v>
      </c>
      <c r="D531" s="493">
        <v>3</v>
      </c>
      <c r="E531" s="493">
        <v>4</v>
      </c>
      <c r="F531" s="493">
        <v>5</v>
      </c>
      <c r="G531" s="493">
        <v>6</v>
      </c>
      <c r="H531" s="493">
        <v>7</v>
      </c>
      <c r="I531" s="525">
        <v>8</v>
      </c>
    </row>
    <row r="532" spans="1:9" ht="143.25" hidden="1" customHeight="1" x14ac:dyDescent="0.25">
      <c r="A532" s="652"/>
      <c r="B532" s="495" t="str">
        <f>$L$4</f>
        <v>Навісна п-ва ч-з яр (судд.)</v>
      </c>
      <c r="C532" s="495" t="str">
        <f>$M$4</f>
        <v>Переправа по колоді через яр</v>
      </c>
      <c r="D532" s="495" t="str">
        <f>$N$4</f>
        <v>П-ва по мотузці з пер. ч-з яр</v>
      </c>
      <c r="E532" s="495" t="str">
        <f>$O$4</f>
        <v>Підйом по схилу</v>
      </c>
      <c r="F532" s="495" t="str">
        <f>$P$4</f>
        <v>Рух  по жердинах</v>
      </c>
      <c r="G532" s="495" t="str">
        <f>$Q$4</f>
        <v>Вязання вузлів</v>
      </c>
      <c r="H532" s="495" t="str">
        <f>$R$4</f>
        <v>Підйом по верт. пер. + крут. п-ва</v>
      </c>
      <c r="I532" s="519" t="str">
        <f>S$4</f>
        <v>Орієнтування</v>
      </c>
    </row>
    <row r="533" spans="1:9" ht="48" hidden="1" customHeight="1" x14ac:dyDescent="0.25">
      <c r="A533" s="520" t="s">
        <v>222</v>
      </c>
      <c r="B533" s="498">
        <f>$L$5</f>
        <v>1.3888888888888889E-3</v>
      </c>
      <c r="C533" s="498">
        <f>$M$5</f>
        <v>2.7777777777777779E-3</v>
      </c>
      <c r="D533" s="498">
        <f>$N$5</f>
        <v>3.472222222222222E-3</v>
      </c>
      <c r="E533" s="498">
        <f>$O$5</f>
        <v>2.7777777777777779E-3</v>
      </c>
      <c r="F533" s="498">
        <f>$P$5</f>
        <v>2.0833333333333333E-3</v>
      </c>
      <c r="G533" s="498">
        <f>$Q$5</f>
        <v>1.3888888888888889E-3</v>
      </c>
      <c r="H533" s="498">
        <f>$R$5</f>
        <v>4.1666666666666666E-3</v>
      </c>
      <c r="I533" s="521"/>
    </row>
    <row r="534" spans="1:9" ht="48" hidden="1" customHeight="1" x14ac:dyDescent="0.25">
      <c r="A534" s="520" t="s">
        <v>223</v>
      </c>
      <c r="B534" s="501">
        <f>$C529+L$11</f>
        <v>0.53472222222222221</v>
      </c>
      <c r="C534" s="501">
        <f t="shared" ref="C534:H534" si="190">B535+M$11</f>
        <v>0.54097222222222219</v>
      </c>
      <c r="D534" s="501">
        <f t="shared" si="190"/>
        <v>0.54791666666666661</v>
      </c>
      <c r="E534" s="501">
        <f t="shared" si="190"/>
        <v>0.55694444444444435</v>
      </c>
      <c r="F534" s="501">
        <f t="shared" si="190"/>
        <v>0.56458333333333321</v>
      </c>
      <c r="G534" s="501">
        <f t="shared" si="190"/>
        <v>0.57083333333333319</v>
      </c>
      <c r="H534" s="501">
        <f t="shared" si="190"/>
        <v>0.57777777777777761</v>
      </c>
      <c r="I534" s="521"/>
    </row>
    <row r="535" spans="1:9" ht="48" hidden="1" customHeight="1" x14ac:dyDescent="0.25">
      <c r="A535" s="520" t="s">
        <v>225</v>
      </c>
      <c r="B535" s="501">
        <f>SUM(B534,B533)</f>
        <v>0.53611111111111109</v>
      </c>
      <c r="C535" s="501">
        <f>SUM(C534,C533)</f>
        <v>0.54374999999999996</v>
      </c>
      <c r="D535" s="501">
        <f>SUM(D534,D533)</f>
        <v>0.55138888888888882</v>
      </c>
      <c r="E535" s="501">
        <f>SUM(E534,E533)</f>
        <v>0.55972222222222212</v>
      </c>
      <c r="F535" s="501">
        <f t="shared" ref="F535" si="191">SUM(F534,F533)</f>
        <v>0.56666666666666654</v>
      </c>
      <c r="G535" s="501">
        <f t="shared" ref="G535" si="192">SUM(G534,G533)</f>
        <v>0.57222222222222208</v>
      </c>
      <c r="H535" s="501">
        <f t="shared" ref="H535" si="193">SUM(H534,H533)</f>
        <v>0.58194444444444426</v>
      </c>
      <c r="I535" s="521"/>
    </row>
    <row r="536" spans="1:9" ht="48" hidden="1" customHeight="1" x14ac:dyDescent="0.25">
      <c r="A536" s="520" t="s">
        <v>226</v>
      </c>
      <c r="B536" s="504"/>
      <c r="C536" s="504"/>
      <c r="D536" s="504"/>
      <c r="E536" s="504"/>
      <c r="F536" s="504"/>
      <c r="G536" s="504"/>
      <c r="H536" s="504"/>
      <c r="I536" s="521"/>
    </row>
    <row r="537" spans="1:9" ht="48" hidden="1" customHeight="1" x14ac:dyDescent="0.25">
      <c r="A537" s="520" t="s">
        <v>228</v>
      </c>
      <c r="B537" s="505"/>
      <c r="C537" s="493"/>
      <c r="D537" s="493"/>
      <c r="E537" s="493"/>
      <c r="F537" s="493"/>
      <c r="G537" s="493"/>
      <c r="H537" s="493"/>
      <c r="I537" s="522"/>
    </row>
    <row r="538" spans="1:9" ht="48" hidden="1" customHeight="1" x14ac:dyDescent="0.25">
      <c r="A538" s="523" t="s">
        <v>230</v>
      </c>
      <c r="B538" s="508"/>
      <c r="C538" s="508"/>
      <c r="D538" s="508"/>
      <c r="E538" s="508"/>
      <c r="F538" s="508"/>
      <c r="G538" s="508"/>
      <c r="H538" s="515"/>
      <c r="I538" s="524"/>
    </row>
    <row r="539" spans="1:9" ht="48" hidden="1" customHeight="1" thickBot="1" x14ac:dyDescent="0.3">
      <c r="A539" s="645" t="s">
        <v>239</v>
      </c>
      <c r="B539" s="646"/>
      <c r="C539" s="646"/>
      <c r="D539" s="646"/>
      <c r="E539" s="646"/>
      <c r="F539" s="646"/>
      <c r="G539" s="646"/>
      <c r="H539" s="647"/>
      <c r="I539" s="648"/>
    </row>
    <row r="540" spans="1:9" ht="48" hidden="1" customHeight="1" x14ac:dyDescent="0.25">
      <c r="A540" s="526"/>
      <c r="B540" s="516" t="s">
        <v>215</v>
      </c>
      <c r="C540" s="517">
        <f>$P$6+$P$8*(B541-1)</f>
        <v>0.53749999999999998</v>
      </c>
      <c r="D540" s="516" t="s">
        <v>216</v>
      </c>
      <c r="E540" s="516"/>
      <c r="F540" s="517"/>
      <c r="G540" s="649">
        <f>H546+S$11</f>
        <v>0.5874999999999998</v>
      </c>
      <c r="H540" s="649"/>
      <c r="I540" s="527">
        <f>G540+T$11</f>
        <v>0.59444444444444422</v>
      </c>
    </row>
    <row r="541" spans="1:9" ht="48" hidden="1" customHeight="1" x14ac:dyDescent="0.25">
      <c r="A541" s="529" t="s">
        <v>217</v>
      </c>
      <c r="B541" s="514">
        <f>B530+1</f>
        <v>50</v>
      </c>
      <c r="C541" s="650" t="e">
        <f>VLOOKUP($B541,СтартОсобиста!$A$10:$E$257,4,0)</f>
        <v>#N/A</v>
      </c>
      <c r="D541" s="650"/>
      <c r="E541" s="650"/>
      <c r="F541" s="513" t="e">
        <f>VLOOKUP($B541,СтартОсобиста!$A$10:$E$257,2,0)</f>
        <v>#N/A</v>
      </c>
      <c r="G541" s="651" t="s">
        <v>218</v>
      </c>
      <c r="H541" s="651"/>
      <c r="I541" s="518" t="s">
        <v>219</v>
      </c>
    </row>
    <row r="542" spans="1:9" ht="48" hidden="1" customHeight="1" x14ac:dyDescent="0.25">
      <c r="A542" s="652" t="s">
        <v>220</v>
      </c>
      <c r="B542" s="493">
        <v>1</v>
      </c>
      <c r="C542" s="493">
        <v>2</v>
      </c>
      <c r="D542" s="493">
        <v>3</v>
      </c>
      <c r="E542" s="493">
        <v>4</v>
      </c>
      <c r="F542" s="493">
        <v>5</v>
      </c>
      <c r="G542" s="493">
        <v>6</v>
      </c>
      <c r="H542" s="493">
        <v>7</v>
      </c>
      <c r="I542" s="525">
        <v>8</v>
      </c>
    </row>
    <row r="543" spans="1:9" ht="143.25" hidden="1" customHeight="1" x14ac:dyDescent="0.25">
      <c r="A543" s="652"/>
      <c r="B543" s="495" t="str">
        <f>$L$4</f>
        <v>Навісна п-ва ч-з яр (судд.)</v>
      </c>
      <c r="C543" s="495" t="str">
        <f>$M$4</f>
        <v>Переправа по колоді через яр</v>
      </c>
      <c r="D543" s="495" t="str">
        <f>$N$4</f>
        <v>П-ва по мотузці з пер. ч-з яр</v>
      </c>
      <c r="E543" s="495" t="str">
        <f>$O$4</f>
        <v>Підйом по схилу</v>
      </c>
      <c r="F543" s="495" t="str">
        <f>$P$4</f>
        <v>Рух  по жердинах</v>
      </c>
      <c r="G543" s="495" t="str">
        <f>$Q$4</f>
        <v>Вязання вузлів</v>
      </c>
      <c r="H543" s="495" t="str">
        <f>$R$4</f>
        <v>Підйом по верт. пер. + крут. п-ва</v>
      </c>
      <c r="I543" s="519" t="str">
        <f>S$4</f>
        <v>Орієнтування</v>
      </c>
    </row>
    <row r="544" spans="1:9" ht="48" hidden="1" customHeight="1" x14ac:dyDescent="0.25">
      <c r="A544" s="520" t="s">
        <v>222</v>
      </c>
      <c r="B544" s="498">
        <f>$L$5</f>
        <v>1.3888888888888889E-3</v>
      </c>
      <c r="C544" s="498">
        <f>$M$5</f>
        <v>2.7777777777777779E-3</v>
      </c>
      <c r="D544" s="498">
        <f>$N$5</f>
        <v>3.472222222222222E-3</v>
      </c>
      <c r="E544" s="498">
        <f>$O$5</f>
        <v>2.7777777777777779E-3</v>
      </c>
      <c r="F544" s="498">
        <f>$P$5</f>
        <v>2.0833333333333333E-3</v>
      </c>
      <c r="G544" s="498">
        <f>$Q$5</f>
        <v>1.3888888888888889E-3</v>
      </c>
      <c r="H544" s="498">
        <f>$R$5</f>
        <v>4.1666666666666666E-3</v>
      </c>
      <c r="I544" s="521"/>
    </row>
    <row r="545" spans="1:9" ht="48" hidden="1" customHeight="1" x14ac:dyDescent="0.25">
      <c r="A545" s="520" t="s">
        <v>223</v>
      </c>
      <c r="B545" s="501">
        <f>$C540+L$11</f>
        <v>0.53888888888888886</v>
      </c>
      <c r="C545" s="501">
        <f t="shared" ref="C545:H545" si="194">B546+M$11</f>
        <v>0.54513888888888884</v>
      </c>
      <c r="D545" s="501">
        <f t="shared" si="194"/>
        <v>0.55208333333333326</v>
      </c>
      <c r="E545" s="501">
        <f t="shared" si="194"/>
        <v>0.56111111111111101</v>
      </c>
      <c r="F545" s="501">
        <f t="shared" si="194"/>
        <v>0.56874999999999987</v>
      </c>
      <c r="G545" s="501">
        <f t="shared" si="194"/>
        <v>0.57499999999999984</v>
      </c>
      <c r="H545" s="501">
        <f t="shared" si="194"/>
        <v>0.58194444444444426</v>
      </c>
      <c r="I545" s="521"/>
    </row>
    <row r="546" spans="1:9" ht="48" hidden="1" customHeight="1" x14ac:dyDescent="0.25">
      <c r="A546" s="520" t="s">
        <v>225</v>
      </c>
      <c r="B546" s="501">
        <f>SUM(B545,B544)</f>
        <v>0.54027777777777775</v>
      </c>
      <c r="C546" s="501">
        <f>SUM(C545,C544)</f>
        <v>0.54791666666666661</v>
      </c>
      <c r="D546" s="501">
        <f>SUM(D545,D544)</f>
        <v>0.55555555555555547</v>
      </c>
      <c r="E546" s="501">
        <f>SUM(E545,E544)</f>
        <v>0.56388888888888877</v>
      </c>
      <c r="F546" s="501">
        <f t="shared" ref="F546" si="195">SUM(F545,F544)</f>
        <v>0.57083333333333319</v>
      </c>
      <c r="G546" s="501">
        <f t="shared" ref="G546" si="196">SUM(G545,G544)</f>
        <v>0.57638888888888873</v>
      </c>
      <c r="H546" s="501">
        <f t="shared" ref="H546" si="197">SUM(H545,H544)</f>
        <v>0.58611111111111092</v>
      </c>
      <c r="I546" s="521"/>
    </row>
    <row r="547" spans="1:9" ht="48" hidden="1" customHeight="1" x14ac:dyDescent="0.25">
      <c r="A547" s="520" t="s">
        <v>226</v>
      </c>
      <c r="B547" s="504"/>
      <c r="C547" s="504"/>
      <c r="D547" s="504"/>
      <c r="E547" s="504"/>
      <c r="F547" s="504"/>
      <c r="G547" s="504"/>
      <c r="H547" s="504"/>
      <c r="I547" s="521"/>
    </row>
    <row r="548" spans="1:9" ht="48" hidden="1" customHeight="1" x14ac:dyDescent="0.25">
      <c r="A548" s="520" t="s">
        <v>228</v>
      </c>
      <c r="B548" s="505"/>
      <c r="C548" s="493"/>
      <c r="D548" s="493"/>
      <c r="E548" s="493"/>
      <c r="F548" s="493"/>
      <c r="G548" s="493"/>
      <c r="H548" s="493"/>
      <c r="I548" s="522"/>
    </row>
    <row r="549" spans="1:9" ht="48" hidden="1" customHeight="1" x14ac:dyDescent="0.25">
      <c r="A549" s="523" t="s">
        <v>230</v>
      </c>
      <c r="B549" s="508"/>
      <c r="C549" s="508"/>
      <c r="D549" s="508"/>
      <c r="E549" s="508"/>
      <c r="F549" s="508"/>
      <c r="G549" s="508"/>
      <c r="H549" s="515"/>
      <c r="I549" s="524"/>
    </row>
    <row r="550" spans="1:9" ht="48" hidden="1" customHeight="1" thickBot="1" x14ac:dyDescent="0.3">
      <c r="A550" s="645" t="s">
        <v>239</v>
      </c>
      <c r="B550" s="646"/>
      <c r="C550" s="646"/>
      <c r="D550" s="646"/>
      <c r="E550" s="646"/>
      <c r="F550" s="646"/>
      <c r="G550" s="646"/>
      <c r="H550" s="647"/>
      <c r="I550" s="648"/>
    </row>
    <row r="551" spans="1:9" ht="48" hidden="1" customHeight="1" x14ac:dyDescent="0.25">
      <c r="A551" s="526"/>
      <c r="B551" s="516" t="s">
        <v>215</v>
      </c>
      <c r="C551" s="517">
        <f>$P$6+$P$8*(B552-1)</f>
        <v>0.54166666666666663</v>
      </c>
      <c r="D551" s="516" t="s">
        <v>216</v>
      </c>
      <c r="E551" s="516"/>
      <c r="F551" s="517"/>
      <c r="G551" s="649">
        <f>H557+S$11</f>
        <v>0.59166666666666645</v>
      </c>
      <c r="H551" s="649"/>
      <c r="I551" s="527">
        <f>G551+T$11</f>
        <v>0.59861111111111087</v>
      </c>
    </row>
    <row r="552" spans="1:9" ht="48" hidden="1" customHeight="1" x14ac:dyDescent="0.25">
      <c r="A552" s="529" t="s">
        <v>217</v>
      </c>
      <c r="B552" s="514">
        <f>B541+1</f>
        <v>51</v>
      </c>
      <c r="C552" s="650" t="e">
        <f>VLOOKUP($B552,СтартОсобиста!$A$10:$E$257,4,0)</f>
        <v>#N/A</v>
      </c>
      <c r="D552" s="650"/>
      <c r="E552" s="650"/>
      <c r="F552" s="513" t="e">
        <f>VLOOKUP($B552,СтартОсобиста!$A$10:$E$257,2,0)</f>
        <v>#N/A</v>
      </c>
      <c r="G552" s="651" t="s">
        <v>218</v>
      </c>
      <c r="H552" s="651"/>
      <c r="I552" s="518" t="s">
        <v>219</v>
      </c>
    </row>
    <row r="553" spans="1:9" ht="48" hidden="1" customHeight="1" x14ac:dyDescent="0.25">
      <c r="A553" s="652" t="s">
        <v>220</v>
      </c>
      <c r="B553" s="493">
        <v>1</v>
      </c>
      <c r="C553" s="493">
        <v>2</v>
      </c>
      <c r="D553" s="493">
        <v>3</v>
      </c>
      <c r="E553" s="493">
        <v>4</v>
      </c>
      <c r="F553" s="493">
        <v>5</v>
      </c>
      <c r="G553" s="493">
        <v>6</v>
      </c>
      <c r="H553" s="493">
        <v>7</v>
      </c>
      <c r="I553" s="525">
        <v>8</v>
      </c>
    </row>
    <row r="554" spans="1:9" ht="143.25" hidden="1" customHeight="1" x14ac:dyDescent="0.25">
      <c r="A554" s="652"/>
      <c r="B554" s="495" t="str">
        <f>$L$4</f>
        <v>Навісна п-ва ч-з яр (судд.)</v>
      </c>
      <c r="C554" s="495" t="str">
        <f>$M$4</f>
        <v>Переправа по колоді через яр</v>
      </c>
      <c r="D554" s="495" t="str">
        <f>$N$4</f>
        <v>П-ва по мотузці з пер. ч-з яр</v>
      </c>
      <c r="E554" s="495" t="str">
        <f>$O$4</f>
        <v>Підйом по схилу</v>
      </c>
      <c r="F554" s="495" t="str">
        <f>$P$4</f>
        <v>Рух  по жердинах</v>
      </c>
      <c r="G554" s="495" t="str">
        <f>$Q$4</f>
        <v>Вязання вузлів</v>
      </c>
      <c r="H554" s="495" t="str">
        <f>$R$4</f>
        <v>Підйом по верт. пер. + крут. п-ва</v>
      </c>
      <c r="I554" s="519" t="str">
        <f>S$4</f>
        <v>Орієнтування</v>
      </c>
    </row>
    <row r="555" spans="1:9" ht="48" hidden="1" customHeight="1" x14ac:dyDescent="0.25">
      <c r="A555" s="520" t="s">
        <v>222</v>
      </c>
      <c r="B555" s="498">
        <f>$L$5</f>
        <v>1.3888888888888889E-3</v>
      </c>
      <c r="C555" s="498">
        <f>$M$5</f>
        <v>2.7777777777777779E-3</v>
      </c>
      <c r="D555" s="498">
        <f>$N$5</f>
        <v>3.472222222222222E-3</v>
      </c>
      <c r="E555" s="498">
        <f>$O$5</f>
        <v>2.7777777777777779E-3</v>
      </c>
      <c r="F555" s="498">
        <f>$P$5</f>
        <v>2.0833333333333333E-3</v>
      </c>
      <c r="G555" s="498">
        <f>$Q$5</f>
        <v>1.3888888888888889E-3</v>
      </c>
      <c r="H555" s="498">
        <f>$R$5</f>
        <v>4.1666666666666666E-3</v>
      </c>
      <c r="I555" s="521"/>
    </row>
    <row r="556" spans="1:9" ht="48" hidden="1" customHeight="1" x14ac:dyDescent="0.25">
      <c r="A556" s="520" t="s">
        <v>223</v>
      </c>
      <c r="B556" s="501">
        <f>$C551+L$11</f>
        <v>0.54305555555555551</v>
      </c>
      <c r="C556" s="501">
        <f t="shared" ref="C556:H556" si="198">B557+M$11</f>
        <v>0.54930555555555549</v>
      </c>
      <c r="D556" s="501">
        <f t="shared" si="198"/>
        <v>0.55624999999999991</v>
      </c>
      <c r="E556" s="501">
        <f t="shared" si="198"/>
        <v>0.56527777777777766</v>
      </c>
      <c r="F556" s="501">
        <f t="shared" si="198"/>
        <v>0.57291666666666652</v>
      </c>
      <c r="G556" s="501">
        <f t="shared" si="198"/>
        <v>0.5791666666666665</v>
      </c>
      <c r="H556" s="501">
        <f t="shared" si="198"/>
        <v>0.58611111111111092</v>
      </c>
      <c r="I556" s="521"/>
    </row>
    <row r="557" spans="1:9" ht="48" hidden="1" customHeight="1" x14ac:dyDescent="0.25">
      <c r="A557" s="520" t="s">
        <v>225</v>
      </c>
      <c r="B557" s="501">
        <f>SUM(B556,B555)</f>
        <v>0.5444444444444444</v>
      </c>
      <c r="C557" s="501">
        <f>SUM(C556,C555)</f>
        <v>0.55208333333333326</v>
      </c>
      <c r="D557" s="501">
        <f>SUM(D556,D555)</f>
        <v>0.55972222222222212</v>
      </c>
      <c r="E557" s="501">
        <f>SUM(E556,E555)</f>
        <v>0.56805555555555542</v>
      </c>
      <c r="F557" s="501">
        <f t="shared" ref="F557" si="199">SUM(F556,F555)</f>
        <v>0.57499999999999984</v>
      </c>
      <c r="G557" s="501">
        <f t="shared" ref="G557" si="200">SUM(G556,G555)</f>
        <v>0.58055555555555538</v>
      </c>
      <c r="H557" s="501">
        <f t="shared" ref="H557" si="201">SUM(H556,H555)</f>
        <v>0.59027777777777757</v>
      </c>
      <c r="I557" s="521"/>
    </row>
    <row r="558" spans="1:9" ht="48" hidden="1" customHeight="1" x14ac:dyDescent="0.25">
      <c r="A558" s="520" t="s">
        <v>226</v>
      </c>
      <c r="B558" s="504"/>
      <c r="C558" s="504"/>
      <c r="D558" s="504"/>
      <c r="E558" s="504"/>
      <c r="F558" s="504"/>
      <c r="G558" s="504"/>
      <c r="H558" s="504"/>
      <c r="I558" s="521"/>
    </row>
    <row r="559" spans="1:9" ht="48" hidden="1" customHeight="1" x14ac:dyDescent="0.25">
      <c r="A559" s="520" t="s">
        <v>228</v>
      </c>
      <c r="B559" s="505"/>
      <c r="C559" s="493"/>
      <c r="D559" s="493"/>
      <c r="E559" s="493"/>
      <c r="F559" s="493"/>
      <c r="G559" s="493"/>
      <c r="H559" s="493"/>
      <c r="I559" s="522"/>
    </row>
    <row r="560" spans="1:9" ht="48" hidden="1" customHeight="1" x14ac:dyDescent="0.25">
      <c r="A560" s="523" t="s">
        <v>230</v>
      </c>
      <c r="B560" s="508"/>
      <c r="C560" s="508"/>
      <c r="D560" s="508"/>
      <c r="E560" s="508"/>
      <c r="F560" s="508"/>
      <c r="G560" s="508"/>
      <c r="H560" s="515"/>
      <c r="I560" s="524"/>
    </row>
    <row r="561" spans="1:9" ht="48" hidden="1" customHeight="1" thickBot="1" x14ac:dyDescent="0.3">
      <c r="A561" s="645" t="s">
        <v>239</v>
      </c>
      <c r="B561" s="646"/>
      <c r="C561" s="646"/>
      <c r="D561" s="646"/>
      <c r="E561" s="646"/>
      <c r="F561" s="646"/>
      <c r="G561" s="646"/>
      <c r="H561" s="647"/>
      <c r="I561" s="648"/>
    </row>
    <row r="562" spans="1:9" ht="48" hidden="1" customHeight="1" x14ac:dyDescent="0.25">
      <c r="A562" s="526"/>
      <c r="B562" s="516" t="s">
        <v>215</v>
      </c>
      <c r="C562" s="517">
        <f>$P$6+$P$8*(B563-1)</f>
        <v>0.54583333333333328</v>
      </c>
      <c r="D562" s="516" t="s">
        <v>216</v>
      </c>
      <c r="E562" s="516"/>
      <c r="F562" s="517"/>
      <c r="G562" s="649">
        <f>H568+S$11</f>
        <v>0.5958333333333331</v>
      </c>
      <c r="H562" s="649"/>
      <c r="I562" s="527">
        <f>G562+T$11</f>
        <v>0.60277777777777752</v>
      </c>
    </row>
    <row r="563" spans="1:9" ht="48" hidden="1" customHeight="1" x14ac:dyDescent="0.25">
      <c r="A563" s="529" t="s">
        <v>217</v>
      </c>
      <c r="B563" s="514">
        <f>B552+1</f>
        <v>52</v>
      </c>
      <c r="C563" s="650" t="e">
        <f>VLOOKUP($B563,СтартОсобиста!$A$10:$E$257,4,0)</f>
        <v>#N/A</v>
      </c>
      <c r="D563" s="650"/>
      <c r="E563" s="650"/>
      <c r="F563" s="513" t="e">
        <f>VLOOKUP($B563,СтартОсобиста!$A$10:$E$257,2,0)</f>
        <v>#N/A</v>
      </c>
      <c r="G563" s="651" t="s">
        <v>218</v>
      </c>
      <c r="H563" s="651"/>
      <c r="I563" s="518" t="s">
        <v>219</v>
      </c>
    </row>
    <row r="564" spans="1:9" ht="48" hidden="1" customHeight="1" x14ac:dyDescent="0.25">
      <c r="A564" s="652" t="s">
        <v>220</v>
      </c>
      <c r="B564" s="493">
        <v>1</v>
      </c>
      <c r="C564" s="493">
        <v>2</v>
      </c>
      <c r="D564" s="493">
        <v>3</v>
      </c>
      <c r="E564" s="493">
        <v>4</v>
      </c>
      <c r="F564" s="493">
        <v>5</v>
      </c>
      <c r="G564" s="493">
        <v>6</v>
      </c>
      <c r="H564" s="493">
        <v>7</v>
      </c>
      <c r="I564" s="525">
        <v>8</v>
      </c>
    </row>
    <row r="565" spans="1:9" ht="143.25" hidden="1" customHeight="1" x14ac:dyDescent="0.25">
      <c r="A565" s="652"/>
      <c r="B565" s="495" t="str">
        <f>$L$4</f>
        <v>Навісна п-ва ч-з яр (судд.)</v>
      </c>
      <c r="C565" s="495" t="str">
        <f>$M$4</f>
        <v>Переправа по колоді через яр</v>
      </c>
      <c r="D565" s="495" t="str">
        <f>$N$4</f>
        <v>П-ва по мотузці з пер. ч-з яр</v>
      </c>
      <c r="E565" s="495" t="str">
        <f>$O$4</f>
        <v>Підйом по схилу</v>
      </c>
      <c r="F565" s="495" t="str">
        <f>$P$4</f>
        <v>Рух  по жердинах</v>
      </c>
      <c r="G565" s="495" t="str">
        <f>$Q$4</f>
        <v>Вязання вузлів</v>
      </c>
      <c r="H565" s="495" t="str">
        <f>$R$4</f>
        <v>Підйом по верт. пер. + крут. п-ва</v>
      </c>
      <c r="I565" s="519" t="str">
        <f>S$4</f>
        <v>Орієнтування</v>
      </c>
    </row>
    <row r="566" spans="1:9" ht="48" hidden="1" customHeight="1" x14ac:dyDescent="0.25">
      <c r="A566" s="520" t="s">
        <v>222</v>
      </c>
      <c r="B566" s="498">
        <f>$L$5</f>
        <v>1.3888888888888889E-3</v>
      </c>
      <c r="C566" s="498">
        <f>$M$5</f>
        <v>2.7777777777777779E-3</v>
      </c>
      <c r="D566" s="498">
        <f>$N$5</f>
        <v>3.472222222222222E-3</v>
      </c>
      <c r="E566" s="498">
        <f>$O$5</f>
        <v>2.7777777777777779E-3</v>
      </c>
      <c r="F566" s="498">
        <f>$P$5</f>
        <v>2.0833333333333333E-3</v>
      </c>
      <c r="G566" s="498">
        <f>$Q$5</f>
        <v>1.3888888888888889E-3</v>
      </c>
      <c r="H566" s="498">
        <f>$R$5</f>
        <v>4.1666666666666666E-3</v>
      </c>
      <c r="I566" s="521"/>
    </row>
    <row r="567" spans="1:9" ht="48" hidden="1" customHeight="1" x14ac:dyDescent="0.25">
      <c r="A567" s="520" t="s">
        <v>223</v>
      </c>
      <c r="B567" s="501">
        <f>$C562+L$11</f>
        <v>0.54722222222222217</v>
      </c>
      <c r="C567" s="501">
        <f t="shared" ref="C567:H567" si="202">B568+M$11</f>
        <v>0.55347222222222214</v>
      </c>
      <c r="D567" s="501">
        <f t="shared" si="202"/>
        <v>0.56041666666666656</v>
      </c>
      <c r="E567" s="501">
        <f t="shared" si="202"/>
        <v>0.56944444444444431</v>
      </c>
      <c r="F567" s="501">
        <f t="shared" si="202"/>
        <v>0.57708333333333317</v>
      </c>
      <c r="G567" s="501">
        <f t="shared" si="202"/>
        <v>0.58333333333333315</v>
      </c>
      <c r="H567" s="501">
        <f t="shared" si="202"/>
        <v>0.59027777777777757</v>
      </c>
      <c r="I567" s="521"/>
    </row>
    <row r="568" spans="1:9" ht="48" hidden="1" customHeight="1" x14ac:dyDescent="0.25">
      <c r="A568" s="520" t="s">
        <v>225</v>
      </c>
      <c r="B568" s="501">
        <f>SUM(B567,B566)</f>
        <v>0.54861111111111105</v>
      </c>
      <c r="C568" s="501">
        <f>SUM(C567,C566)</f>
        <v>0.55624999999999991</v>
      </c>
      <c r="D568" s="501">
        <f>SUM(D567,D566)</f>
        <v>0.56388888888888877</v>
      </c>
      <c r="E568" s="501">
        <f>SUM(E567,E566)</f>
        <v>0.57222222222222208</v>
      </c>
      <c r="F568" s="501">
        <f t="shared" ref="F568" si="203">SUM(F567,F566)</f>
        <v>0.5791666666666665</v>
      </c>
      <c r="G568" s="501">
        <f t="shared" ref="G568" si="204">SUM(G567,G566)</f>
        <v>0.58472222222222203</v>
      </c>
      <c r="H568" s="501">
        <f t="shared" ref="H568" si="205">SUM(H567,H566)</f>
        <v>0.59444444444444422</v>
      </c>
      <c r="I568" s="521"/>
    </row>
    <row r="569" spans="1:9" ht="48" hidden="1" customHeight="1" x14ac:dyDescent="0.25">
      <c r="A569" s="520" t="s">
        <v>226</v>
      </c>
      <c r="B569" s="504"/>
      <c r="C569" s="504"/>
      <c r="D569" s="504"/>
      <c r="E569" s="504"/>
      <c r="F569" s="504"/>
      <c r="G569" s="504"/>
      <c r="H569" s="504"/>
      <c r="I569" s="521"/>
    </row>
    <row r="570" spans="1:9" ht="48" hidden="1" customHeight="1" x14ac:dyDescent="0.25">
      <c r="A570" s="520" t="s">
        <v>228</v>
      </c>
      <c r="B570" s="505"/>
      <c r="C570" s="493"/>
      <c r="D570" s="493"/>
      <c r="E570" s="493"/>
      <c r="F570" s="493"/>
      <c r="G570" s="493"/>
      <c r="H570" s="493"/>
      <c r="I570" s="522"/>
    </row>
    <row r="571" spans="1:9" ht="48" hidden="1" customHeight="1" x14ac:dyDescent="0.25">
      <c r="A571" s="523" t="s">
        <v>230</v>
      </c>
      <c r="B571" s="508"/>
      <c r="C571" s="508"/>
      <c r="D571" s="508"/>
      <c r="E571" s="508"/>
      <c r="F571" s="508"/>
      <c r="G571" s="508"/>
      <c r="H571" s="515"/>
      <c r="I571" s="524"/>
    </row>
    <row r="572" spans="1:9" ht="48" hidden="1" customHeight="1" thickBot="1" x14ac:dyDescent="0.3">
      <c r="A572" s="645" t="s">
        <v>239</v>
      </c>
      <c r="B572" s="646"/>
      <c r="C572" s="646"/>
      <c r="D572" s="646"/>
      <c r="E572" s="646"/>
      <c r="F572" s="646"/>
      <c r="G572" s="646"/>
      <c r="H572" s="647"/>
      <c r="I572" s="648"/>
    </row>
    <row r="573" spans="1:9" ht="48" hidden="1" customHeight="1" x14ac:dyDescent="0.25">
      <c r="A573" s="526"/>
      <c r="B573" s="516" t="s">
        <v>215</v>
      </c>
      <c r="C573" s="517">
        <f>$P$6+$P$8*(B574-1)</f>
        <v>0.55000000000000004</v>
      </c>
      <c r="D573" s="516" t="s">
        <v>216</v>
      </c>
      <c r="E573" s="516"/>
      <c r="F573" s="517"/>
      <c r="G573" s="649">
        <f>H579+S$11</f>
        <v>0.59999999999999987</v>
      </c>
      <c r="H573" s="649"/>
      <c r="I573" s="527">
        <f>G573+T$11</f>
        <v>0.60694444444444429</v>
      </c>
    </row>
    <row r="574" spans="1:9" ht="48" hidden="1" customHeight="1" x14ac:dyDescent="0.25">
      <c r="A574" s="529" t="s">
        <v>217</v>
      </c>
      <c r="B574" s="514">
        <f>B563+1</f>
        <v>53</v>
      </c>
      <c r="C574" s="650" t="e">
        <f>VLOOKUP($B574,СтартОсобиста!$A$10:$E$257,4,0)</f>
        <v>#N/A</v>
      </c>
      <c r="D574" s="650"/>
      <c r="E574" s="650"/>
      <c r="F574" s="513" t="e">
        <f>VLOOKUP($B574,СтартОсобиста!$A$10:$E$257,2,0)</f>
        <v>#N/A</v>
      </c>
      <c r="G574" s="651" t="s">
        <v>218</v>
      </c>
      <c r="H574" s="651"/>
      <c r="I574" s="518" t="s">
        <v>219</v>
      </c>
    </row>
    <row r="575" spans="1:9" ht="48" hidden="1" customHeight="1" x14ac:dyDescent="0.25">
      <c r="A575" s="652" t="s">
        <v>220</v>
      </c>
      <c r="B575" s="493">
        <v>1</v>
      </c>
      <c r="C575" s="493">
        <v>2</v>
      </c>
      <c r="D575" s="493">
        <v>3</v>
      </c>
      <c r="E575" s="493">
        <v>4</v>
      </c>
      <c r="F575" s="493">
        <v>5</v>
      </c>
      <c r="G575" s="493">
        <v>6</v>
      </c>
      <c r="H575" s="493">
        <v>7</v>
      </c>
      <c r="I575" s="525">
        <v>8</v>
      </c>
    </row>
    <row r="576" spans="1:9" ht="143.25" hidden="1" customHeight="1" x14ac:dyDescent="0.25">
      <c r="A576" s="652"/>
      <c r="B576" s="495" t="str">
        <f>$L$4</f>
        <v>Навісна п-ва ч-з яр (судд.)</v>
      </c>
      <c r="C576" s="495" t="str">
        <f>$M$4</f>
        <v>Переправа по колоді через яр</v>
      </c>
      <c r="D576" s="495" t="str">
        <f>$N$4</f>
        <v>П-ва по мотузці з пер. ч-з яр</v>
      </c>
      <c r="E576" s="495" t="str">
        <f>$O$4</f>
        <v>Підйом по схилу</v>
      </c>
      <c r="F576" s="495" t="str">
        <f>$P$4</f>
        <v>Рух  по жердинах</v>
      </c>
      <c r="G576" s="495" t="str">
        <f>$Q$4</f>
        <v>Вязання вузлів</v>
      </c>
      <c r="H576" s="495" t="str">
        <f>$R$4</f>
        <v>Підйом по верт. пер. + крут. п-ва</v>
      </c>
      <c r="I576" s="519" t="str">
        <f>S$4</f>
        <v>Орієнтування</v>
      </c>
    </row>
    <row r="577" spans="1:9" ht="48" hidden="1" customHeight="1" x14ac:dyDescent="0.25">
      <c r="A577" s="520" t="s">
        <v>222</v>
      </c>
      <c r="B577" s="498">
        <f>$L$5</f>
        <v>1.3888888888888889E-3</v>
      </c>
      <c r="C577" s="498">
        <f>$M$5</f>
        <v>2.7777777777777779E-3</v>
      </c>
      <c r="D577" s="498">
        <f>$N$5</f>
        <v>3.472222222222222E-3</v>
      </c>
      <c r="E577" s="498">
        <f>$O$5</f>
        <v>2.7777777777777779E-3</v>
      </c>
      <c r="F577" s="498">
        <f>$P$5</f>
        <v>2.0833333333333333E-3</v>
      </c>
      <c r="G577" s="498">
        <f>$Q$5</f>
        <v>1.3888888888888889E-3</v>
      </c>
      <c r="H577" s="498">
        <f>$R$5</f>
        <v>4.1666666666666666E-3</v>
      </c>
      <c r="I577" s="521"/>
    </row>
    <row r="578" spans="1:9" ht="48" hidden="1" customHeight="1" x14ac:dyDescent="0.25">
      <c r="A578" s="520" t="s">
        <v>223</v>
      </c>
      <c r="B578" s="501">
        <f>$C573+L$11</f>
        <v>0.55138888888888893</v>
      </c>
      <c r="C578" s="501">
        <f t="shared" ref="C578:H578" si="206">B579+M$11</f>
        <v>0.55763888888888891</v>
      </c>
      <c r="D578" s="501">
        <f t="shared" si="206"/>
        <v>0.56458333333333333</v>
      </c>
      <c r="E578" s="501">
        <f t="shared" si="206"/>
        <v>0.57361111111111107</v>
      </c>
      <c r="F578" s="501">
        <f t="shared" si="206"/>
        <v>0.58124999999999993</v>
      </c>
      <c r="G578" s="501">
        <f t="shared" si="206"/>
        <v>0.58749999999999991</v>
      </c>
      <c r="H578" s="501">
        <f t="shared" si="206"/>
        <v>0.59444444444444433</v>
      </c>
      <c r="I578" s="521"/>
    </row>
    <row r="579" spans="1:9" ht="48" hidden="1" customHeight="1" x14ac:dyDescent="0.25">
      <c r="A579" s="520" t="s">
        <v>225</v>
      </c>
      <c r="B579" s="501">
        <f>SUM(B578,B577)</f>
        <v>0.55277777777777781</v>
      </c>
      <c r="C579" s="501">
        <f>SUM(C578,C577)</f>
        <v>0.56041666666666667</v>
      </c>
      <c r="D579" s="501">
        <f>SUM(D578,D577)</f>
        <v>0.56805555555555554</v>
      </c>
      <c r="E579" s="501">
        <f>SUM(E578,E577)</f>
        <v>0.57638888888888884</v>
      </c>
      <c r="F579" s="501">
        <f t="shared" ref="F579" si="207">SUM(F578,F577)</f>
        <v>0.58333333333333326</v>
      </c>
      <c r="G579" s="501">
        <f t="shared" ref="G579" si="208">SUM(G578,G577)</f>
        <v>0.5888888888888888</v>
      </c>
      <c r="H579" s="501">
        <f t="shared" ref="H579" si="209">SUM(H578,H577)</f>
        <v>0.59861111111111098</v>
      </c>
      <c r="I579" s="521"/>
    </row>
    <row r="580" spans="1:9" ht="48" hidden="1" customHeight="1" x14ac:dyDescent="0.25">
      <c r="A580" s="520" t="s">
        <v>226</v>
      </c>
      <c r="B580" s="504"/>
      <c r="C580" s="504"/>
      <c r="D580" s="504"/>
      <c r="E580" s="504"/>
      <c r="F580" s="504"/>
      <c r="G580" s="504"/>
      <c r="H580" s="504"/>
      <c r="I580" s="521"/>
    </row>
    <row r="581" spans="1:9" ht="48" hidden="1" customHeight="1" x14ac:dyDescent="0.25">
      <c r="A581" s="520" t="s">
        <v>228</v>
      </c>
      <c r="B581" s="505"/>
      <c r="C581" s="493"/>
      <c r="D581" s="493"/>
      <c r="E581" s="493"/>
      <c r="F581" s="493"/>
      <c r="G581" s="493"/>
      <c r="H581" s="493"/>
      <c r="I581" s="522"/>
    </row>
    <row r="582" spans="1:9" ht="48" hidden="1" customHeight="1" x14ac:dyDescent="0.25">
      <c r="A582" s="523" t="s">
        <v>230</v>
      </c>
      <c r="B582" s="508"/>
      <c r="C582" s="508"/>
      <c r="D582" s="508"/>
      <c r="E582" s="508"/>
      <c r="F582" s="508"/>
      <c r="G582" s="508"/>
      <c r="H582" s="515"/>
      <c r="I582" s="524"/>
    </row>
    <row r="583" spans="1:9" ht="48" hidden="1" customHeight="1" thickBot="1" x14ac:dyDescent="0.3">
      <c r="A583" s="645" t="s">
        <v>239</v>
      </c>
      <c r="B583" s="646"/>
      <c r="C583" s="646"/>
      <c r="D583" s="646"/>
      <c r="E583" s="646"/>
      <c r="F583" s="646"/>
      <c r="G583" s="646"/>
      <c r="H583" s="647"/>
      <c r="I583" s="648"/>
    </row>
    <row r="584" spans="1:9" ht="48" hidden="1" customHeight="1" x14ac:dyDescent="0.25">
      <c r="A584" s="526"/>
      <c r="B584" s="516" t="s">
        <v>215</v>
      </c>
      <c r="C584" s="517">
        <f>$P$6+$P$8*(B585-1)</f>
        <v>0.5541666666666667</v>
      </c>
      <c r="D584" s="516" t="s">
        <v>216</v>
      </c>
      <c r="E584" s="516"/>
      <c r="F584" s="517"/>
      <c r="G584" s="649">
        <f>H590+S$11</f>
        <v>0.60416666666666652</v>
      </c>
      <c r="H584" s="649"/>
      <c r="I584" s="527">
        <f>G584+T$11</f>
        <v>0.61111111111111094</v>
      </c>
    </row>
    <row r="585" spans="1:9" ht="48" hidden="1" customHeight="1" x14ac:dyDescent="0.25">
      <c r="A585" s="529" t="s">
        <v>217</v>
      </c>
      <c r="B585" s="514">
        <f>B574+1</f>
        <v>54</v>
      </c>
      <c r="C585" s="650" t="e">
        <f>VLOOKUP($B585,СтартОсобиста!$A$10:$E$257,4,0)</f>
        <v>#N/A</v>
      </c>
      <c r="D585" s="650"/>
      <c r="E585" s="650"/>
      <c r="F585" s="513" t="e">
        <f>VLOOKUP($B585,СтартОсобиста!$A$10:$E$257,2,0)</f>
        <v>#N/A</v>
      </c>
      <c r="G585" s="651" t="s">
        <v>218</v>
      </c>
      <c r="H585" s="651"/>
      <c r="I585" s="518" t="s">
        <v>219</v>
      </c>
    </row>
    <row r="586" spans="1:9" ht="48" hidden="1" customHeight="1" x14ac:dyDescent="0.25">
      <c r="A586" s="652" t="s">
        <v>220</v>
      </c>
      <c r="B586" s="493">
        <v>1</v>
      </c>
      <c r="C586" s="493">
        <v>2</v>
      </c>
      <c r="D586" s="493">
        <v>3</v>
      </c>
      <c r="E586" s="493">
        <v>4</v>
      </c>
      <c r="F586" s="493">
        <v>5</v>
      </c>
      <c r="G586" s="493">
        <v>6</v>
      </c>
      <c r="H586" s="493">
        <v>7</v>
      </c>
      <c r="I586" s="525">
        <v>8</v>
      </c>
    </row>
    <row r="587" spans="1:9" ht="143.25" hidden="1" customHeight="1" x14ac:dyDescent="0.25">
      <c r="A587" s="652"/>
      <c r="B587" s="495" t="str">
        <f>$L$4</f>
        <v>Навісна п-ва ч-з яр (судд.)</v>
      </c>
      <c r="C587" s="495" t="str">
        <f>$M$4</f>
        <v>Переправа по колоді через яр</v>
      </c>
      <c r="D587" s="495" t="str">
        <f>$N$4</f>
        <v>П-ва по мотузці з пер. ч-з яр</v>
      </c>
      <c r="E587" s="495" t="str">
        <f>$O$4</f>
        <v>Підйом по схилу</v>
      </c>
      <c r="F587" s="495" t="str">
        <f>$P$4</f>
        <v>Рух  по жердинах</v>
      </c>
      <c r="G587" s="495" t="str">
        <f>$Q$4</f>
        <v>Вязання вузлів</v>
      </c>
      <c r="H587" s="495" t="str">
        <f>$R$4</f>
        <v>Підйом по верт. пер. + крут. п-ва</v>
      </c>
      <c r="I587" s="519" t="str">
        <f>S$4</f>
        <v>Орієнтування</v>
      </c>
    </row>
    <row r="588" spans="1:9" ht="48" hidden="1" customHeight="1" x14ac:dyDescent="0.25">
      <c r="A588" s="520" t="s">
        <v>222</v>
      </c>
      <c r="B588" s="498">
        <f>$L$5</f>
        <v>1.3888888888888889E-3</v>
      </c>
      <c r="C588" s="498">
        <f>$M$5</f>
        <v>2.7777777777777779E-3</v>
      </c>
      <c r="D588" s="498">
        <f>$N$5</f>
        <v>3.472222222222222E-3</v>
      </c>
      <c r="E588" s="498">
        <f>$O$5</f>
        <v>2.7777777777777779E-3</v>
      </c>
      <c r="F588" s="498">
        <f>$P$5</f>
        <v>2.0833333333333333E-3</v>
      </c>
      <c r="G588" s="498">
        <f>$Q$5</f>
        <v>1.3888888888888889E-3</v>
      </c>
      <c r="H588" s="498">
        <f>$R$5</f>
        <v>4.1666666666666666E-3</v>
      </c>
      <c r="I588" s="521"/>
    </row>
    <row r="589" spans="1:9" ht="48" hidden="1" customHeight="1" x14ac:dyDescent="0.25">
      <c r="A589" s="520" t="s">
        <v>223</v>
      </c>
      <c r="B589" s="501">
        <f>$C584+L$11</f>
        <v>0.55555555555555558</v>
      </c>
      <c r="C589" s="501">
        <f t="shared" ref="C589:H589" si="210">B590+M$11</f>
        <v>0.56180555555555556</v>
      </c>
      <c r="D589" s="501">
        <f t="shared" si="210"/>
        <v>0.56874999999999998</v>
      </c>
      <c r="E589" s="501">
        <f t="shared" si="210"/>
        <v>0.57777777777777772</v>
      </c>
      <c r="F589" s="501">
        <f t="shared" si="210"/>
        <v>0.58541666666666659</v>
      </c>
      <c r="G589" s="501">
        <f t="shared" si="210"/>
        <v>0.59166666666666656</v>
      </c>
      <c r="H589" s="501">
        <f t="shared" si="210"/>
        <v>0.59861111111111098</v>
      </c>
      <c r="I589" s="521"/>
    </row>
    <row r="590" spans="1:9" ht="48" hidden="1" customHeight="1" x14ac:dyDescent="0.25">
      <c r="A590" s="520" t="s">
        <v>225</v>
      </c>
      <c r="B590" s="501">
        <f>SUM(B589,B588)</f>
        <v>0.55694444444444446</v>
      </c>
      <c r="C590" s="501">
        <f>SUM(C589,C588)</f>
        <v>0.56458333333333333</v>
      </c>
      <c r="D590" s="501">
        <f>SUM(D589,D588)</f>
        <v>0.57222222222222219</v>
      </c>
      <c r="E590" s="501">
        <f>SUM(E589,E588)</f>
        <v>0.58055555555555549</v>
      </c>
      <c r="F590" s="501">
        <f t="shared" ref="F590" si="211">SUM(F589,F588)</f>
        <v>0.58749999999999991</v>
      </c>
      <c r="G590" s="501">
        <f t="shared" ref="G590" si="212">SUM(G589,G588)</f>
        <v>0.59305555555555545</v>
      </c>
      <c r="H590" s="501">
        <f t="shared" ref="H590" si="213">SUM(H589,H588)</f>
        <v>0.60277777777777763</v>
      </c>
      <c r="I590" s="521"/>
    </row>
    <row r="591" spans="1:9" ht="48" hidden="1" customHeight="1" x14ac:dyDescent="0.25">
      <c r="A591" s="520" t="s">
        <v>226</v>
      </c>
      <c r="B591" s="504"/>
      <c r="C591" s="504"/>
      <c r="D591" s="504"/>
      <c r="E591" s="504"/>
      <c r="F591" s="504"/>
      <c r="G591" s="504"/>
      <c r="H591" s="504"/>
      <c r="I591" s="521"/>
    </row>
    <row r="592" spans="1:9" ht="48" hidden="1" customHeight="1" x14ac:dyDescent="0.25">
      <c r="A592" s="520" t="s">
        <v>228</v>
      </c>
      <c r="B592" s="505"/>
      <c r="C592" s="493"/>
      <c r="D592" s="493"/>
      <c r="E592" s="493"/>
      <c r="F592" s="493"/>
      <c r="G592" s="493"/>
      <c r="H592" s="493"/>
      <c r="I592" s="522"/>
    </row>
    <row r="593" spans="1:9" ht="48" hidden="1" customHeight="1" x14ac:dyDescent="0.25">
      <c r="A593" s="523" t="s">
        <v>230</v>
      </c>
      <c r="B593" s="508"/>
      <c r="C593" s="508"/>
      <c r="D593" s="508"/>
      <c r="E593" s="508"/>
      <c r="F593" s="508"/>
      <c r="G593" s="508"/>
      <c r="H593" s="515"/>
      <c r="I593" s="524"/>
    </row>
    <row r="594" spans="1:9" ht="48" hidden="1" customHeight="1" thickBot="1" x14ac:dyDescent="0.3">
      <c r="A594" s="645" t="s">
        <v>239</v>
      </c>
      <c r="B594" s="646"/>
      <c r="C594" s="646"/>
      <c r="D594" s="646"/>
      <c r="E594" s="646"/>
      <c r="F594" s="646"/>
      <c r="G594" s="646"/>
      <c r="H594" s="647"/>
      <c r="I594" s="648"/>
    </row>
    <row r="595" spans="1:9" ht="48" hidden="1" customHeight="1" x14ac:dyDescent="0.25">
      <c r="A595" s="526"/>
      <c r="B595" s="516" t="s">
        <v>215</v>
      </c>
      <c r="C595" s="517">
        <f>$P$6+$P$8*(B596-1)</f>
        <v>0.55833333333333335</v>
      </c>
      <c r="D595" s="516" t="s">
        <v>216</v>
      </c>
      <c r="E595" s="516"/>
      <c r="F595" s="517"/>
      <c r="G595" s="649">
        <f>H601+S$11</f>
        <v>0.60833333333333317</v>
      </c>
      <c r="H595" s="649"/>
      <c r="I595" s="527">
        <f>G595+T$11</f>
        <v>0.61527777777777759</v>
      </c>
    </row>
    <row r="596" spans="1:9" ht="48" hidden="1" customHeight="1" x14ac:dyDescent="0.25">
      <c r="A596" s="529" t="s">
        <v>217</v>
      </c>
      <c r="B596" s="514">
        <f>B585+1</f>
        <v>55</v>
      </c>
      <c r="C596" s="650" t="e">
        <f>VLOOKUP($B596,СтартОсобиста!$A$10:$E$257,4,0)</f>
        <v>#N/A</v>
      </c>
      <c r="D596" s="650"/>
      <c r="E596" s="650"/>
      <c r="F596" s="513" t="e">
        <f>VLOOKUP($B596,СтартОсобиста!$A$10:$E$257,2,0)</f>
        <v>#N/A</v>
      </c>
      <c r="G596" s="651" t="s">
        <v>218</v>
      </c>
      <c r="H596" s="651"/>
      <c r="I596" s="518" t="s">
        <v>219</v>
      </c>
    </row>
    <row r="597" spans="1:9" ht="48" hidden="1" customHeight="1" x14ac:dyDescent="0.25">
      <c r="A597" s="652" t="s">
        <v>220</v>
      </c>
      <c r="B597" s="493">
        <v>1</v>
      </c>
      <c r="C597" s="493">
        <v>2</v>
      </c>
      <c r="D597" s="493">
        <v>3</v>
      </c>
      <c r="E597" s="493">
        <v>4</v>
      </c>
      <c r="F597" s="493">
        <v>5</v>
      </c>
      <c r="G597" s="493">
        <v>6</v>
      </c>
      <c r="H597" s="493">
        <v>7</v>
      </c>
      <c r="I597" s="525">
        <v>8</v>
      </c>
    </row>
    <row r="598" spans="1:9" ht="143.25" hidden="1" customHeight="1" x14ac:dyDescent="0.25">
      <c r="A598" s="652"/>
      <c r="B598" s="495" t="str">
        <f>$L$4</f>
        <v>Навісна п-ва ч-з яр (судд.)</v>
      </c>
      <c r="C598" s="495" t="str">
        <f>$M$4</f>
        <v>Переправа по колоді через яр</v>
      </c>
      <c r="D598" s="495" t="str">
        <f>$N$4</f>
        <v>П-ва по мотузці з пер. ч-з яр</v>
      </c>
      <c r="E598" s="495" t="str">
        <f>$O$4</f>
        <v>Підйом по схилу</v>
      </c>
      <c r="F598" s="495" t="str">
        <f>$P$4</f>
        <v>Рух  по жердинах</v>
      </c>
      <c r="G598" s="495" t="str">
        <f>$Q$4</f>
        <v>Вязання вузлів</v>
      </c>
      <c r="H598" s="495" t="str">
        <f>$R$4</f>
        <v>Підйом по верт. пер. + крут. п-ва</v>
      </c>
      <c r="I598" s="519" t="str">
        <f>S$4</f>
        <v>Орієнтування</v>
      </c>
    </row>
    <row r="599" spans="1:9" ht="48" hidden="1" customHeight="1" x14ac:dyDescent="0.25">
      <c r="A599" s="520" t="s">
        <v>222</v>
      </c>
      <c r="B599" s="498">
        <f>$L$5</f>
        <v>1.3888888888888889E-3</v>
      </c>
      <c r="C599" s="498">
        <f>$M$5</f>
        <v>2.7777777777777779E-3</v>
      </c>
      <c r="D599" s="498">
        <f>$N$5</f>
        <v>3.472222222222222E-3</v>
      </c>
      <c r="E599" s="498">
        <f>$O$5</f>
        <v>2.7777777777777779E-3</v>
      </c>
      <c r="F599" s="498">
        <f>$P$5</f>
        <v>2.0833333333333333E-3</v>
      </c>
      <c r="G599" s="498">
        <f>$Q$5</f>
        <v>1.3888888888888889E-3</v>
      </c>
      <c r="H599" s="498">
        <f>$R$5</f>
        <v>4.1666666666666666E-3</v>
      </c>
      <c r="I599" s="521"/>
    </row>
    <row r="600" spans="1:9" ht="48" hidden="1" customHeight="1" x14ac:dyDescent="0.25">
      <c r="A600" s="520" t="s">
        <v>223</v>
      </c>
      <c r="B600" s="501">
        <f>$C595+L$11</f>
        <v>0.55972222222222223</v>
      </c>
      <c r="C600" s="501">
        <f t="shared" ref="C600:H600" si="214">B601+M$11</f>
        <v>0.56597222222222221</v>
      </c>
      <c r="D600" s="501">
        <f t="shared" si="214"/>
        <v>0.57291666666666663</v>
      </c>
      <c r="E600" s="501">
        <f t="shared" si="214"/>
        <v>0.58194444444444438</v>
      </c>
      <c r="F600" s="501">
        <f t="shared" si="214"/>
        <v>0.58958333333333324</v>
      </c>
      <c r="G600" s="501">
        <f t="shared" si="214"/>
        <v>0.59583333333333321</v>
      </c>
      <c r="H600" s="501">
        <f t="shared" si="214"/>
        <v>0.60277777777777763</v>
      </c>
      <c r="I600" s="521"/>
    </row>
    <row r="601" spans="1:9" ht="48" hidden="1" customHeight="1" x14ac:dyDescent="0.25">
      <c r="A601" s="520" t="s">
        <v>225</v>
      </c>
      <c r="B601" s="501">
        <f>SUM(B600,B599)</f>
        <v>0.56111111111111112</v>
      </c>
      <c r="C601" s="501">
        <f>SUM(C600,C599)</f>
        <v>0.56874999999999998</v>
      </c>
      <c r="D601" s="501">
        <f>SUM(D600,D599)</f>
        <v>0.57638888888888884</v>
      </c>
      <c r="E601" s="501">
        <f>SUM(E600,E599)</f>
        <v>0.58472222222222214</v>
      </c>
      <c r="F601" s="501">
        <f t="shared" ref="F601" si="215">SUM(F600,F599)</f>
        <v>0.59166666666666656</v>
      </c>
      <c r="G601" s="501">
        <f t="shared" ref="G601" si="216">SUM(G600,G599)</f>
        <v>0.5972222222222221</v>
      </c>
      <c r="H601" s="501">
        <f t="shared" ref="H601" si="217">SUM(H600,H599)</f>
        <v>0.60694444444444429</v>
      </c>
      <c r="I601" s="521"/>
    </row>
    <row r="602" spans="1:9" ht="48" hidden="1" customHeight="1" x14ac:dyDescent="0.25">
      <c r="A602" s="520" t="s">
        <v>226</v>
      </c>
      <c r="B602" s="504"/>
      <c r="C602" s="504"/>
      <c r="D602" s="504"/>
      <c r="E602" s="504"/>
      <c r="F602" s="504"/>
      <c r="G602" s="504"/>
      <c r="H602" s="504"/>
      <c r="I602" s="521"/>
    </row>
    <row r="603" spans="1:9" ht="48" hidden="1" customHeight="1" x14ac:dyDescent="0.25">
      <c r="A603" s="520" t="s">
        <v>228</v>
      </c>
      <c r="B603" s="505"/>
      <c r="C603" s="493"/>
      <c r="D603" s="493"/>
      <c r="E603" s="493"/>
      <c r="F603" s="493"/>
      <c r="G603" s="493"/>
      <c r="H603" s="493"/>
      <c r="I603" s="522"/>
    </row>
    <row r="604" spans="1:9" ht="48" hidden="1" customHeight="1" x14ac:dyDescent="0.25">
      <c r="A604" s="523" t="s">
        <v>230</v>
      </c>
      <c r="B604" s="508"/>
      <c r="C604" s="508"/>
      <c r="D604" s="508"/>
      <c r="E604" s="508"/>
      <c r="F604" s="508"/>
      <c r="G604" s="508"/>
      <c r="H604" s="515"/>
      <c r="I604" s="524"/>
    </row>
    <row r="605" spans="1:9" ht="48" hidden="1" customHeight="1" thickBot="1" x14ac:dyDescent="0.3">
      <c r="A605" s="645" t="s">
        <v>239</v>
      </c>
      <c r="B605" s="646"/>
      <c r="C605" s="646"/>
      <c r="D605" s="646"/>
      <c r="E605" s="646"/>
      <c r="F605" s="646"/>
      <c r="G605" s="646"/>
      <c r="H605" s="647"/>
      <c r="I605" s="648"/>
    </row>
    <row r="606" spans="1:9" ht="48" hidden="1" customHeight="1" x14ac:dyDescent="0.25">
      <c r="A606" s="526"/>
      <c r="B606" s="516" t="s">
        <v>215</v>
      </c>
      <c r="C606" s="517">
        <f>$P$6+$P$8*(B607-1)</f>
        <v>0.5625</v>
      </c>
      <c r="D606" s="516" t="s">
        <v>216</v>
      </c>
      <c r="E606" s="516"/>
      <c r="F606" s="517"/>
      <c r="G606" s="649">
        <f>H612+S$11</f>
        <v>0.61249999999999982</v>
      </c>
      <c r="H606" s="649"/>
      <c r="I606" s="527">
        <f>G606+T$11</f>
        <v>0.61944444444444424</v>
      </c>
    </row>
    <row r="607" spans="1:9" ht="48" hidden="1" customHeight="1" x14ac:dyDescent="0.25">
      <c r="A607" s="529" t="s">
        <v>217</v>
      </c>
      <c r="B607" s="514">
        <f>B596+1</f>
        <v>56</v>
      </c>
      <c r="C607" s="650" t="e">
        <f>VLOOKUP($B607,СтартОсобиста!$A$10:$E$257,4,0)</f>
        <v>#N/A</v>
      </c>
      <c r="D607" s="650"/>
      <c r="E607" s="650"/>
      <c r="F607" s="513" t="e">
        <f>VLOOKUP($B607,СтартОсобиста!$A$10:$E$257,2,0)</f>
        <v>#N/A</v>
      </c>
      <c r="G607" s="651" t="s">
        <v>218</v>
      </c>
      <c r="H607" s="651"/>
      <c r="I607" s="518" t="s">
        <v>219</v>
      </c>
    </row>
    <row r="608" spans="1:9" ht="48" hidden="1" customHeight="1" x14ac:dyDescent="0.25">
      <c r="A608" s="652" t="s">
        <v>220</v>
      </c>
      <c r="B608" s="493">
        <v>1</v>
      </c>
      <c r="C608" s="493">
        <v>2</v>
      </c>
      <c r="D608" s="493">
        <v>3</v>
      </c>
      <c r="E608" s="493">
        <v>4</v>
      </c>
      <c r="F608" s="493">
        <v>5</v>
      </c>
      <c r="G608" s="493">
        <v>6</v>
      </c>
      <c r="H608" s="493">
        <v>7</v>
      </c>
      <c r="I608" s="525">
        <v>8</v>
      </c>
    </row>
    <row r="609" spans="1:9" ht="143.25" hidden="1" customHeight="1" x14ac:dyDescent="0.25">
      <c r="A609" s="652"/>
      <c r="B609" s="495" t="str">
        <f>$L$4</f>
        <v>Навісна п-ва ч-з яр (судд.)</v>
      </c>
      <c r="C609" s="495" t="str">
        <f>$M$4</f>
        <v>Переправа по колоді через яр</v>
      </c>
      <c r="D609" s="495" t="str">
        <f>$N$4</f>
        <v>П-ва по мотузці з пер. ч-з яр</v>
      </c>
      <c r="E609" s="495" t="str">
        <f>$O$4</f>
        <v>Підйом по схилу</v>
      </c>
      <c r="F609" s="495" t="str">
        <f>$P$4</f>
        <v>Рух  по жердинах</v>
      </c>
      <c r="G609" s="495" t="str">
        <f>$Q$4</f>
        <v>Вязання вузлів</v>
      </c>
      <c r="H609" s="495" t="str">
        <f>$R$4</f>
        <v>Підйом по верт. пер. + крут. п-ва</v>
      </c>
      <c r="I609" s="519" t="str">
        <f>S$4</f>
        <v>Орієнтування</v>
      </c>
    </row>
    <row r="610" spans="1:9" ht="48" hidden="1" customHeight="1" x14ac:dyDescent="0.25">
      <c r="A610" s="520" t="s">
        <v>222</v>
      </c>
      <c r="B610" s="498">
        <f>$L$5</f>
        <v>1.3888888888888889E-3</v>
      </c>
      <c r="C610" s="498">
        <f>$M$5</f>
        <v>2.7777777777777779E-3</v>
      </c>
      <c r="D610" s="498">
        <f>$N$5</f>
        <v>3.472222222222222E-3</v>
      </c>
      <c r="E610" s="498">
        <f>$O$5</f>
        <v>2.7777777777777779E-3</v>
      </c>
      <c r="F610" s="498">
        <f>$P$5</f>
        <v>2.0833333333333333E-3</v>
      </c>
      <c r="G610" s="498">
        <f>$Q$5</f>
        <v>1.3888888888888889E-3</v>
      </c>
      <c r="H610" s="498">
        <f>$R$5</f>
        <v>4.1666666666666666E-3</v>
      </c>
      <c r="I610" s="521"/>
    </row>
    <row r="611" spans="1:9" ht="48" hidden="1" customHeight="1" x14ac:dyDescent="0.25">
      <c r="A611" s="520" t="s">
        <v>223</v>
      </c>
      <c r="B611" s="501">
        <f>$C606+L$11</f>
        <v>0.56388888888888888</v>
      </c>
      <c r="C611" s="501">
        <f t="shared" ref="C611:H611" si="218">B612+M$11</f>
        <v>0.57013888888888886</v>
      </c>
      <c r="D611" s="501">
        <f t="shared" si="218"/>
        <v>0.57708333333333328</v>
      </c>
      <c r="E611" s="501">
        <f t="shared" si="218"/>
        <v>0.58611111111111103</v>
      </c>
      <c r="F611" s="501">
        <f t="shared" si="218"/>
        <v>0.59374999999999989</v>
      </c>
      <c r="G611" s="501">
        <f t="shared" si="218"/>
        <v>0.59999999999999987</v>
      </c>
      <c r="H611" s="501">
        <f t="shared" si="218"/>
        <v>0.60694444444444429</v>
      </c>
      <c r="I611" s="521"/>
    </row>
    <row r="612" spans="1:9" ht="48" hidden="1" customHeight="1" x14ac:dyDescent="0.25">
      <c r="A612" s="520" t="s">
        <v>225</v>
      </c>
      <c r="B612" s="501">
        <f>SUM(B611,B610)</f>
        <v>0.56527777777777777</v>
      </c>
      <c r="C612" s="501">
        <f>SUM(C611,C610)</f>
        <v>0.57291666666666663</v>
      </c>
      <c r="D612" s="501">
        <f>SUM(D611,D610)</f>
        <v>0.58055555555555549</v>
      </c>
      <c r="E612" s="501">
        <f>SUM(E611,E610)</f>
        <v>0.5888888888888888</v>
      </c>
      <c r="F612" s="501">
        <f t="shared" ref="F612" si="219">SUM(F611,F610)</f>
        <v>0.59583333333333321</v>
      </c>
      <c r="G612" s="501">
        <f t="shared" ref="G612" si="220">SUM(G611,G610)</f>
        <v>0.60138888888888875</v>
      </c>
      <c r="H612" s="501">
        <f t="shared" ref="H612" si="221">SUM(H611,H610)</f>
        <v>0.61111111111111094</v>
      </c>
      <c r="I612" s="521"/>
    </row>
    <row r="613" spans="1:9" ht="48" hidden="1" customHeight="1" x14ac:dyDescent="0.25">
      <c r="A613" s="520" t="s">
        <v>226</v>
      </c>
      <c r="B613" s="504"/>
      <c r="C613" s="504"/>
      <c r="D613" s="504"/>
      <c r="E613" s="504"/>
      <c r="F613" s="504"/>
      <c r="G613" s="504"/>
      <c r="H613" s="504"/>
      <c r="I613" s="521"/>
    </row>
    <row r="614" spans="1:9" ht="48" hidden="1" customHeight="1" x14ac:dyDescent="0.25">
      <c r="A614" s="520" t="s">
        <v>228</v>
      </c>
      <c r="B614" s="505"/>
      <c r="C614" s="493"/>
      <c r="D614" s="493"/>
      <c r="E614" s="493"/>
      <c r="F614" s="493"/>
      <c r="G614" s="493"/>
      <c r="H614" s="493"/>
      <c r="I614" s="522"/>
    </row>
    <row r="615" spans="1:9" ht="48" hidden="1" customHeight="1" x14ac:dyDescent="0.25">
      <c r="A615" s="523" t="s">
        <v>230</v>
      </c>
      <c r="B615" s="508"/>
      <c r="C615" s="508"/>
      <c r="D615" s="508"/>
      <c r="E615" s="508"/>
      <c r="F615" s="508"/>
      <c r="G615" s="508"/>
      <c r="H615" s="515"/>
      <c r="I615" s="524"/>
    </row>
    <row r="616" spans="1:9" ht="48" hidden="1" customHeight="1" thickBot="1" x14ac:dyDescent="0.3">
      <c r="A616" s="645" t="s">
        <v>239</v>
      </c>
      <c r="B616" s="646"/>
      <c r="C616" s="646"/>
      <c r="D616" s="646"/>
      <c r="E616" s="646"/>
      <c r="F616" s="646"/>
      <c r="G616" s="646"/>
      <c r="H616" s="647"/>
      <c r="I616" s="648"/>
    </row>
    <row r="617" spans="1:9" ht="48" hidden="1" customHeight="1" x14ac:dyDescent="0.25">
      <c r="A617" s="526"/>
      <c r="B617" s="516" t="s">
        <v>215</v>
      </c>
      <c r="C617" s="517">
        <f>$P$6+$P$8*(B618-1)</f>
        <v>0.56666666666666665</v>
      </c>
      <c r="D617" s="516" t="s">
        <v>216</v>
      </c>
      <c r="E617" s="516"/>
      <c r="F617" s="517"/>
      <c r="G617" s="649">
        <f>H623+S$11</f>
        <v>0.61666666666666647</v>
      </c>
      <c r="H617" s="649"/>
      <c r="I617" s="527">
        <f>G617+T$11</f>
        <v>0.62361111111111089</v>
      </c>
    </row>
    <row r="618" spans="1:9" ht="48" hidden="1" customHeight="1" x14ac:dyDescent="0.25">
      <c r="A618" s="529" t="s">
        <v>217</v>
      </c>
      <c r="B618" s="514">
        <f>B607+1</f>
        <v>57</v>
      </c>
      <c r="C618" s="650" t="e">
        <f>VLOOKUP($B618,СтартОсобиста!$A$10:$E$257,4,0)</f>
        <v>#N/A</v>
      </c>
      <c r="D618" s="650"/>
      <c r="E618" s="650"/>
      <c r="F618" s="513" t="e">
        <f>VLOOKUP($B618,СтартОсобиста!$A$10:$E$257,2,0)</f>
        <v>#N/A</v>
      </c>
      <c r="G618" s="651" t="s">
        <v>218</v>
      </c>
      <c r="H618" s="651"/>
      <c r="I618" s="518" t="s">
        <v>219</v>
      </c>
    </row>
    <row r="619" spans="1:9" ht="48" hidden="1" customHeight="1" x14ac:dyDescent="0.25">
      <c r="A619" s="652" t="s">
        <v>220</v>
      </c>
      <c r="B619" s="493">
        <v>1</v>
      </c>
      <c r="C619" s="493">
        <v>2</v>
      </c>
      <c r="D619" s="493">
        <v>3</v>
      </c>
      <c r="E619" s="493">
        <v>4</v>
      </c>
      <c r="F619" s="493">
        <v>5</v>
      </c>
      <c r="G619" s="493">
        <v>6</v>
      </c>
      <c r="H619" s="493">
        <v>7</v>
      </c>
      <c r="I619" s="525">
        <v>8</v>
      </c>
    </row>
    <row r="620" spans="1:9" ht="143.25" hidden="1" customHeight="1" x14ac:dyDescent="0.25">
      <c r="A620" s="652"/>
      <c r="B620" s="495" t="str">
        <f>$L$4</f>
        <v>Навісна п-ва ч-з яр (судд.)</v>
      </c>
      <c r="C620" s="495" t="str">
        <f>$M$4</f>
        <v>Переправа по колоді через яр</v>
      </c>
      <c r="D620" s="495" t="str">
        <f>$N$4</f>
        <v>П-ва по мотузці з пер. ч-з яр</v>
      </c>
      <c r="E620" s="495" t="str">
        <f>$O$4</f>
        <v>Підйом по схилу</v>
      </c>
      <c r="F620" s="495" t="str">
        <f>$P$4</f>
        <v>Рух  по жердинах</v>
      </c>
      <c r="G620" s="495" t="str">
        <f>$Q$4</f>
        <v>Вязання вузлів</v>
      </c>
      <c r="H620" s="495" t="str">
        <f>$R$4</f>
        <v>Підйом по верт. пер. + крут. п-ва</v>
      </c>
      <c r="I620" s="519" t="str">
        <f>S$4</f>
        <v>Орієнтування</v>
      </c>
    </row>
    <row r="621" spans="1:9" ht="48" hidden="1" customHeight="1" x14ac:dyDescent="0.25">
      <c r="A621" s="520" t="s">
        <v>222</v>
      </c>
      <c r="B621" s="498">
        <f>$L$5</f>
        <v>1.3888888888888889E-3</v>
      </c>
      <c r="C621" s="498">
        <f>$M$5</f>
        <v>2.7777777777777779E-3</v>
      </c>
      <c r="D621" s="498">
        <f>$N$5</f>
        <v>3.472222222222222E-3</v>
      </c>
      <c r="E621" s="498">
        <f>$O$5</f>
        <v>2.7777777777777779E-3</v>
      </c>
      <c r="F621" s="498">
        <f>$P$5</f>
        <v>2.0833333333333333E-3</v>
      </c>
      <c r="G621" s="498">
        <f>$Q$5</f>
        <v>1.3888888888888889E-3</v>
      </c>
      <c r="H621" s="498">
        <f>$R$5</f>
        <v>4.1666666666666666E-3</v>
      </c>
      <c r="I621" s="521"/>
    </row>
    <row r="622" spans="1:9" ht="48" hidden="1" customHeight="1" x14ac:dyDescent="0.25">
      <c r="A622" s="520" t="s">
        <v>223</v>
      </c>
      <c r="B622" s="501">
        <f>$C617+L$11</f>
        <v>0.56805555555555554</v>
      </c>
      <c r="C622" s="501">
        <f t="shared" ref="C622:H622" si="222">B623+M$11</f>
        <v>0.57430555555555551</v>
      </c>
      <c r="D622" s="501">
        <f t="shared" si="222"/>
        <v>0.58124999999999993</v>
      </c>
      <c r="E622" s="501">
        <f t="shared" si="222"/>
        <v>0.59027777777777768</v>
      </c>
      <c r="F622" s="501">
        <f t="shared" si="222"/>
        <v>0.59791666666666654</v>
      </c>
      <c r="G622" s="501">
        <f t="shared" si="222"/>
        <v>0.60416666666666652</v>
      </c>
      <c r="H622" s="501">
        <f t="shared" si="222"/>
        <v>0.61111111111111094</v>
      </c>
      <c r="I622" s="521"/>
    </row>
    <row r="623" spans="1:9" ht="48" hidden="1" customHeight="1" x14ac:dyDescent="0.25">
      <c r="A623" s="520" t="s">
        <v>225</v>
      </c>
      <c r="B623" s="501">
        <f>SUM(B622,B621)</f>
        <v>0.56944444444444442</v>
      </c>
      <c r="C623" s="501">
        <f>SUM(C622,C621)</f>
        <v>0.57708333333333328</v>
      </c>
      <c r="D623" s="501">
        <f>SUM(D622,D621)</f>
        <v>0.58472222222222214</v>
      </c>
      <c r="E623" s="501">
        <f>SUM(E622,E621)</f>
        <v>0.59305555555555545</v>
      </c>
      <c r="F623" s="501">
        <f t="shared" ref="F623" si="223">SUM(F622,F621)</f>
        <v>0.59999999999999987</v>
      </c>
      <c r="G623" s="501">
        <f t="shared" ref="G623" si="224">SUM(G622,G621)</f>
        <v>0.6055555555555554</v>
      </c>
      <c r="H623" s="501">
        <f t="shared" ref="H623" si="225">SUM(H622,H621)</f>
        <v>0.61527777777777759</v>
      </c>
      <c r="I623" s="521"/>
    </row>
    <row r="624" spans="1:9" ht="48" hidden="1" customHeight="1" x14ac:dyDescent="0.25">
      <c r="A624" s="520" t="s">
        <v>226</v>
      </c>
      <c r="B624" s="504"/>
      <c r="C624" s="504"/>
      <c r="D624" s="504"/>
      <c r="E624" s="504"/>
      <c r="F624" s="504"/>
      <c r="G624" s="504"/>
      <c r="H624" s="504"/>
      <c r="I624" s="521"/>
    </row>
    <row r="625" spans="1:9" ht="48" hidden="1" customHeight="1" x14ac:dyDescent="0.25">
      <c r="A625" s="520" t="s">
        <v>228</v>
      </c>
      <c r="B625" s="505"/>
      <c r="C625" s="493"/>
      <c r="D625" s="493"/>
      <c r="E625" s="493"/>
      <c r="F625" s="493"/>
      <c r="G625" s="493"/>
      <c r="H625" s="493"/>
      <c r="I625" s="522"/>
    </row>
    <row r="626" spans="1:9" ht="48" hidden="1" customHeight="1" x14ac:dyDescent="0.25">
      <c r="A626" s="523" t="s">
        <v>230</v>
      </c>
      <c r="B626" s="508"/>
      <c r="C626" s="508"/>
      <c r="D626" s="508"/>
      <c r="E626" s="508"/>
      <c r="F626" s="508"/>
      <c r="G626" s="508"/>
      <c r="H626" s="515"/>
      <c r="I626" s="524"/>
    </row>
    <row r="627" spans="1:9" ht="48" hidden="1" customHeight="1" thickBot="1" x14ac:dyDescent="0.3">
      <c r="A627" s="645" t="s">
        <v>239</v>
      </c>
      <c r="B627" s="646"/>
      <c r="C627" s="646"/>
      <c r="D627" s="646"/>
      <c r="E627" s="646"/>
      <c r="F627" s="646"/>
      <c r="G627" s="646"/>
      <c r="H627" s="647"/>
      <c r="I627" s="648"/>
    </row>
    <row r="628" spans="1:9" ht="48" hidden="1" customHeight="1" x14ac:dyDescent="0.25">
      <c r="A628" s="526"/>
      <c r="B628" s="516" t="s">
        <v>215</v>
      </c>
      <c r="C628" s="517">
        <f>$P$6+$P$8*(B629-1)</f>
        <v>0.5708333333333333</v>
      </c>
      <c r="D628" s="516" t="s">
        <v>216</v>
      </c>
      <c r="E628" s="516"/>
      <c r="F628" s="517"/>
      <c r="G628" s="649">
        <f>H634+S$11</f>
        <v>0.62083333333333313</v>
      </c>
      <c r="H628" s="649"/>
      <c r="I628" s="527">
        <f>G628+T$11</f>
        <v>0.62777777777777755</v>
      </c>
    </row>
    <row r="629" spans="1:9" ht="48" hidden="1" customHeight="1" x14ac:dyDescent="0.25">
      <c r="A629" s="529" t="s">
        <v>217</v>
      </c>
      <c r="B629" s="514">
        <f>B618+1</f>
        <v>58</v>
      </c>
      <c r="C629" s="650" t="e">
        <f>VLOOKUP($B629,СтартОсобиста!$A$10:$E$257,4,0)</f>
        <v>#N/A</v>
      </c>
      <c r="D629" s="650"/>
      <c r="E629" s="650"/>
      <c r="F629" s="513" t="e">
        <f>VLOOKUP($B629,СтартОсобиста!$A$10:$E$257,2,0)</f>
        <v>#N/A</v>
      </c>
      <c r="G629" s="651" t="s">
        <v>218</v>
      </c>
      <c r="H629" s="651"/>
      <c r="I629" s="518" t="s">
        <v>219</v>
      </c>
    </row>
    <row r="630" spans="1:9" ht="48" hidden="1" customHeight="1" x14ac:dyDescent="0.25">
      <c r="A630" s="652" t="s">
        <v>220</v>
      </c>
      <c r="B630" s="493">
        <v>1</v>
      </c>
      <c r="C630" s="493">
        <v>2</v>
      </c>
      <c r="D630" s="493">
        <v>3</v>
      </c>
      <c r="E630" s="493">
        <v>4</v>
      </c>
      <c r="F630" s="493">
        <v>5</v>
      </c>
      <c r="G630" s="493">
        <v>6</v>
      </c>
      <c r="H630" s="493">
        <v>7</v>
      </c>
      <c r="I630" s="525">
        <v>8</v>
      </c>
    </row>
    <row r="631" spans="1:9" ht="143.25" hidden="1" customHeight="1" x14ac:dyDescent="0.25">
      <c r="A631" s="652"/>
      <c r="B631" s="495" t="str">
        <f>$L$4</f>
        <v>Навісна п-ва ч-з яр (судд.)</v>
      </c>
      <c r="C631" s="495" t="str">
        <f>$M$4</f>
        <v>Переправа по колоді через яр</v>
      </c>
      <c r="D631" s="495" t="str">
        <f>$N$4</f>
        <v>П-ва по мотузці з пер. ч-з яр</v>
      </c>
      <c r="E631" s="495" t="str">
        <f>$O$4</f>
        <v>Підйом по схилу</v>
      </c>
      <c r="F631" s="495" t="str">
        <f>$P$4</f>
        <v>Рух  по жердинах</v>
      </c>
      <c r="G631" s="495" t="str">
        <f>$Q$4</f>
        <v>Вязання вузлів</v>
      </c>
      <c r="H631" s="495" t="str">
        <f>$R$4</f>
        <v>Підйом по верт. пер. + крут. п-ва</v>
      </c>
      <c r="I631" s="519" t="str">
        <f>S$4</f>
        <v>Орієнтування</v>
      </c>
    </row>
    <row r="632" spans="1:9" ht="48" hidden="1" customHeight="1" x14ac:dyDescent="0.25">
      <c r="A632" s="520" t="s">
        <v>222</v>
      </c>
      <c r="B632" s="498">
        <f>$L$5</f>
        <v>1.3888888888888889E-3</v>
      </c>
      <c r="C632" s="498">
        <f>$M$5</f>
        <v>2.7777777777777779E-3</v>
      </c>
      <c r="D632" s="498">
        <f>$N$5</f>
        <v>3.472222222222222E-3</v>
      </c>
      <c r="E632" s="498">
        <f>$O$5</f>
        <v>2.7777777777777779E-3</v>
      </c>
      <c r="F632" s="498">
        <f>$P$5</f>
        <v>2.0833333333333333E-3</v>
      </c>
      <c r="G632" s="498">
        <f>$Q$5</f>
        <v>1.3888888888888889E-3</v>
      </c>
      <c r="H632" s="498">
        <f>$R$5</f>
        <v>4.1666666666666666E-3</v>
      </c>
      <c r="I632" s="521"/>
    </row>
    <row r="633" spans="1:9" ht="48" hidden="1" customHeight="1" x14ac:dyDescent="0.25">
      <c r="A633" s="520" t="s">
        <v>223</v>
      </c>
      <c r="B633" s="501">
        <f>$C628+L$11</f>
        <v>0.57222222222222219</v>
      </c>
      <c r="C633" s="501">
        <f t="shared" ref="C633:H633" si="226">B634+M$11</f>
        <v>0.57847222222222217</v>
      </c>
      <c r="D633" s="501">
        <f t="shared" si="226"/>
        <v>0.58541666666666659</v>
      </c>
      <c r="E633" s="501">
        <f t="shared" si="226"/>
        <v>0.59444444444444433</v>
      </c>
      <c r="F633" s="501">
        <f t="shared" si="226"/>
        <v>0.60208333333333319</v>
      </c>
      <c r="G633" s="501">
        <f t="shared" si="226"/>
        <v>0.60833333333333317</v>
      </c>
      <c r="H633" s="501">
        <f t="shared" si="226"/>
        <v>0.61527777777777759</v>
      </c>
      <c r="I633" s="521"/>
    </row>
    <row r="634" spans="1:9" ht="48" hidden="1" customHeight="1" x14ac:dyDescent="0.25">
      <c r="A634" s="520" t="s">
        <v>225</v>
      </c>
      <c r="B634" s="501">
        <f>SUM(B633,B632)</f>
        <v>0.57361111111111107</v>
      </c>
      <c r="C634" s="501">
        <f>SUM(C633,C632)</f>
        <v>0.58124999999999993</v>
      </c>
      <c r="D634" s="501">
        <f>SUM(D633,D632)</f>
        <v>0.5888888888888888</v>
      </c>
      <c r="E634" s="501">
        <f>SUM(E633,E632)</f>
        <v>0.5972222222222221</v>
      </c>
      <c r="F634" s="501">
        <f t="shared" ref="F634" si="227">SUM(F633,F632)</f>
        <v>0.60416666666666652</v>
      </c>
      <c r="G634" s="501">
        <f t="shared" ref="G634" si="228">SUM(G633,G632)</f>
        <v>0.60972222222222205</v>
      </c>
      <c r="H634" s="501">
        <f t="shared" ref="H634" si="229">SUM(H633,H632)</f>
        <v>0.61944444444444424</v>
      </c>
      <c r="I634" s="521"/>
    </row>
    <row r="635" spans="1:9" ht="48" hidden="1" customHeight="1" x14ac:dyDescent="0.25">
      <c r="A635" s="520" t="s">
        <v>226</v>
      </c>
      <c r="B635" s="504"/>
      <c r="C635" s="504"/>
      <c r="D635" s="504"/>
      <c r="E635" s="504"/>
      <c r="F635" s="504"/>
      <c r="G635" s="504"/>
      <c r="H635" s="504"/>
      <c r="I635" s="521"/>
    </row>
    <row r="636" spans="1:9" ht="48" hidden="1" customHeight="1" x14ac:dyDescent="0.25">
      <c r="A636" s="520" t="s">
        <v>228</v>
      </c>
      <c r="B636" s="505"/>
      <c r="C636" s="493"/>
      <c r="D636" s="493"/>
      <c r="E636" s="493"/>
      <c r="F636" s="493"/>
      <c r="G636" s="493"/>
      <c r="H636" s="493"/>
      <c r="I636" s="522"/>
    </row>
    <row r="637" spans="1:9" ht="48" hidden="1" customHeight="1" x14ac:dyDescent="0.25">
      <c r="A637" s="523" t="s">
        <v>230</v>
      </c>
      <c r="B637" s="508"/>
      <c r="C637" s="508"/>
      <c r="D637" s="508"/>
      <c r="E637" s="508"/>
      <c r="F637" s="508"/>
      <c r="G637" s="508"/>
      <c r="H637" s="515"/>
      <c r="I637" s="524"/>
    </row>
    <row r="638" spans="1:9" ht="48" hidden="1" customHeight="1" thickBot="1" x14ac:dyDescent="0.3">
      <c r="A638" s="645" t="s">
        <v>239</v>
      </c>
      <c r="B638" s="646"/>
      <c r="C638" s="646"/>
      <c r="D638" s="646"/>
      <c r="E638" s="646"/>
      <c r="F638" s="646"/>
      <c r="G638" s="646"/>
      <c r="H638" s="647"/>
      <c r="I638" s="648"/>
    </row>
    <row r="639" spans="1:9" ht="48" hidden="1" customHeight="1" x14ac:dyDescent="0.25">
      <c r="A639" s="526"/>
      <c r="B639" s="516" t="s">
        <v>215</v>
      </c>
      <c r="C639" s="517">
        <f>$P$6+$P$8*(B640-1)</f>
        <v>0.57499999999999996</v>
      </c>
      <c r="D639" s="516" t="s">
        <v>216</v>
      </c>
      <c r="E639" s="516"/>
      <c r="F639" s="517"/>
      <c r="G639" s="649">
        <f>H645+S$11</f>
        <v>0.62499999999999978</v>
      </c>
      <c r="H639" s="649"/>
      <c r="I639" s="527">
        <f>G639+T$11</f>
        <v>0.6319444444444442</v>
      </c>
    </row>
    <row r="640" spans="1:9" ht="48" hidden="1" customHeight="1" x14ac:dyDescent="0.25">
      <c r="A640" s="529" t="s">
        <v>217</v>
      </c>
      <c r="B640" s="514">
        <f>B629+1</f>
        <v>59</v>
      </c>
      <c r="C640" s="650" t="e">
        <f>VLOOKUP($B640,СтартОсобиста!$A$10:$E$257,4,0)</f>
        <v>#N/A</v>
      </c>
      <c r="D640" s="650"/>
      <c r="E640" s="650"/>
      <c r="F640" s="513" t="e">
        <f>VLOOKUP($B640,СтартОсобиста!$A$10:$E$257,2,0)</f>
        <v>#N/A</v>
      </c>
      <c r="G640" s="651" t="s">
        <v>218</v>
      </c>
      <c r="H640" s="651"/>
      <c r="I640" s="518" t="s">
        <v>219</v>
      </c>
    </row>
    <row r="641" spans="1:9" ht="48" hidden="1" customHeight="1" x14ac:dyDescent="0.25">
      <c r="A641" s="652" t="s">
        <v>220</v>
      </c>
      <c r="B641" s="493">
        <v>1</v>
      </c>
      <c r="C641" s="493">
        <v>2</v>
      </c>
      <c r="D641" s="493">
        <v>3</v>
      </c>
      <c r="E641" s="493">
        <v>4</v>
      </c>
      <c r="F641" s="493">
        <v>5</v>
      </c>
      <c r="G641" s="493">
        <v>6</v>
      </c>
      <c r="H641" s="493">
        <v>7</v>
      </c>
      <c r="I641" s="525">
        <v>8</v>
      </c>
    </row>
    <row r="642" spans="1:9" ht="143.25" hidden="1" customHeight="1" x14ac:dyDescent="0.25">
      <c r="A642" s="652"/>
      <c r="B642" s="495" t="str">
        <f>$L$4</f>
        <v>Навісна п-ва ч-з яр (судд.)</v>
      </c>
      <c r="C642" s="495" t="str">
        <f>$M$4</f>
        <v>Переправа по колоді через яр</v>
      </c>
      <c r="D642" s="495" t="str">
        <f>$N$4</f>
        <v>П-ва по мотузці з пер. ч-з яр</v>
      </c>
      <c r="E642" s="495" t="str">
        <f>$O$4</f>
        <v>Підйом по схилу</v>
      </c>
      <c r="F642" s="495" t="str">
        <f>$P$4</f>
        <v>Рух  по жердинах</v>
      </c>
      <c r="G642" s="495" t="str">
        <f>$Q$4</f>
        <v>Вязання вузлів</v>
      </c>
      <c r="H642" s="495" t="str">
        <f>$R$4</f>
        <v>Підйом по верт. пер. + крут. п-ва</v>
      </c>
      <c r="I642" s="519" t="str">
        <f>S$4</f>
        <v>Орієнтування</v>
      </c>
    </row>
    <row r="643" spans="1:9" ht="48" hidden="1" customHeight="1" x14ac:dyDescent="0.25">
      <c r="A643" s="520" t="s">
        <v>222</v>
      </c>
      <c r="B643" s="498">
        <f>$L$5</f>
        <v>1.3888888888888889E-3</v>
      </c>
      <c r="C643" s="498">
        <f>$M$5</f>
        <v>2.7777777777777779E-3</v>
      </c>
      <c r="D643" s="498">
        <f>$N$5</f>
        <v>3.472222222222222E-3</v>
      </c>
      <c r="E643" s="498">
        <f>$O$5</f>
        <v>2.7777777777777779E-3</v>
      </c>
      <c r="F643" s="498">
        <f>$P$5</f>
        <v>2.0833333333333333E-3</v>
      </c>
      <c r="G643" s="498">
        <f>$Q$5</f>
        <v>1.3888888888888889E-3</v>
      </c>
      <c r="H643" s="498">
        <f>$R$5</f>
        <v>4.1666666666666666E-3</v>
      </c>
      <c r="I643" s="521"/>
    </row>
    <row r="644" spans="1:9" ht="48" hidden="1" customHeight="1" x14ac:dyDescent="0.25">
      <c r="A644" s="520" t="s">
        <v>223</v>
      </c>
      <c r="B644" s="501">
        <f>$C639+L$11</f>
        <v>0.57638888888888884</v>
      </c>
      <c r="C644" s="501">
        <f t="shared" ref="C644:H644" si="230">B645+M$11</f>
        <v>0.58263888888888882</v>
      </c>
      <c r="D644" s="501">
        <f t="shared" si="230"/>
        <v>0.58958333333333324</v>
      </c>
      <c r="E644" s="501">
        <f t="shared" si="230"/>
        <v>0.59861111111111098</v>
      </c>
      <c r="F644" s="501">
        <f t="shared" si="230"/>
        <v>0.60624999999999984</v>
      </c>
      <c r="G644" s="501">
        <f t="shared" si="230"/>
        <v>0.61249999999999982</v>
      </c>
      <c r="H644" s="501">
        <f t="shared" si="230"/>
        <v>0.61944444444444424</v>
      </c>
      <c r="I644" s="521"/>
    </row>
    <row r="645" spans="1:9" ht="48" hidden="1" customHeight="1" x14ac:dyDescent="0.25">
      <c r="A645" s="520" t="s">
        <v>225</v>
      </c>
      <c r="B645" s="501">
        <f>SUM(B644,B643)</f>
        <v>0.57777777777777772</v>
      </c>
      <c r="C645" s="501">
        <f>SUM(C644,C643)</f>
        <v>0.58541666666666659</v>
      </c>
      <c r="D645" s="501">
        <f>SUM(D644,D643)</f>
        <v>0.59305555555555545</v>
      </c>
      <c r="E645" s="501">
        <f>SUM(E644,E643)</f>
        <v>0.60138888888888875</v>
      </c>
      <c r="F645" s="501">
        <f t="shared" ref="F645" si="231">SUM(F644,F643)</f>
        <v>0.60833333333333317</v>
      </c>
      <c r="G645" s="501">
        <f t="shared" ref="G645" si="232">SUM(G644,G643)</f>
        <v>0.61388888888888871</v>
      </c>
      <c r="H645" s="501">
        <f t="shared" ref="H645" si="233">SUM(H644,H643)</f>
        <v>0.62361111111111089</v>
      </c>
      <c r="I645" s="521"/>
    </row>
    <row r="646" spans="1:9" ht="48" hidden="1" customHeight="1" x14ac:dyDescent="0.25">
      <c r="A646" s="520" t="s">
        <v>226</v>
      </c>
      <c r="B646" s="504"/>
      <c r="C646" s="504"/>
      <c r="D646" s="504"/>
      <c r="E646" s="504"/>
      <c r="F646" s="504"/>
      <c r="G646" s="504"/>
      <c r="H646" s="504"/>
      <c r="I646" s="521"/>
    </row>
    <row r="647" spans="1:9" ht="48" hidden="1" customHeight="1" x14ac:dyDescent="0.25">
      <c r="A647" s="520" t="s">
        <v>228</v>
      </c>
      <c r="B647" s="505"/>
      <c r="C647" s="493"/>
      <c r="D647" s="493"/>
      <c r="E647" s="493"/>
      <c r="F647" s="493"/>
      <c r="G647" s="493"/>
      <c r="H647" s="493"/>
      <c r="I647" s="522"/>
    </row>
    <row r="648" spans="1:9" ht="48" hidden="1" customHeight="1" x14ac:dyDescent="0.25">
      <c r="A648" s="523" t="s">
        <v>230</v>
      </c>
      <c r="B648" s="508"/>
      <c r="C648" s="508"/>
      <c r="D648" s="508"/>
      <c r="E648" s="508"/>
      <c r="F648" s="508"/>
      <c r="G648" s="508"/>
      <c r="H648" s="515"/>
      <c r="I648" s="524"/>
    </row>
    <row r="649" spans="1:9" ht="48" hidden="1" customHeight="1" thickBot="1" x14ac:dyDescent="0.3">
      <c r="A649" s="645" t="s">
        <v>239</v>
      </c>
      <c r="B649" s="646"/>
      <c r="C649" s="646"/>
      <c r="D649" s="646"/>
      <c r="E649" s="646"/>
      <c r="F649" s="646"/>
      <c r="G649" s="646"/>
      <c r="H649" s="647"/>
      <c r="I649" s="648"/>
    </row>
    <row r="650" spans="1:9" ht="48" hidden="1" customHeight="1" x14ac:dyDescent="0.25">
      <c r="A650" s="526"/>
      <c r="B650" s="516" t="s">
        <v>215</v>
      </c>
      <c r="C650" s="517">
        <f>$P$6+$P$8*(B651-1)</f>
        <v>0.57916666666666661</v>
      </c>
      <c r="D650" s="516" t="s">
        <v>216</v>
      </c>
      <c r="E650" s="516"/>
      <c r="F650" s="517"/>
      <c r="G650" s="649">
        <f>H656+S$11</f>
        <v>0.62916666666666643</v>
      </c>
      <c r="H650" s="649"/>
      <c r="I650" s="527">
        <f>G650+T$11</f>
        <v>0.63611111111111085</v>
      </c>
    </row>
    <row r="651" spans="1:9" ht="48" hidden="1" customHeight="1" x14ac:dyDescent="0.25">
      <c r="A651" s="529" t="s">
        <v>217</v>
      </c>
      <c r="B651" s="514">
        <f>B640+1</f>
        <v>60</v>
      </c>
      <c r="C651" s="650" t="e">
        <f>VLOOKUP($B651,СтартОсобиста!$A$10:$E$257,4,0)</f>
        <v>#N/A</v>
      </c>
      <c r="D651" s="650"/>
      <c r="E651" s="650"/>
      <c r="F651" s="513" t="e">
        <f>VLOOKUP($B651,СтартОсобиста!$A$10:$E$257,2,0)</f>
        <v>#N/A</v>
      </c>
      <c r="G651" s="651" t="s">
        <v>218</v>
      </c>
      <c r="H651" s="651"/>
      <c r="I651" s="518" t="s">
        <v>219</v>
      </c>
    </row>
    <row r="652" spans="1:9" ht="48" hidden="1" customHeight="1" x14ac:dyDescent="0.25">
      <c r="A652" s="652" t="s">
        <v>220</v>
      </c>
      <c r="B652" s="493">
        <v>1</v>
      </c>
      <c r="C652" s="493">
        <v>2</v>
      </c>
      <c r="D652" s="493">
        <v>3</v>
      </c>
      <c r="E652" s="493">
        <v>4</v>
      </c>
      <c r="F652" s="493">
        <v>5</v>
      </c>
      <c r="G652" s="493">
        <v>6</v>
      </c>
      <c r="H652" s="493">
        <v>7</v>
      </c>
      <c r="I652" s="525">
        <v>8</v>
      </c>
    </row>
    <row r="653" spans="1:9" ht="143.25" hidden="1" customHeight="1" x14ac:dyDescent="0.25">
      <c r="A653" s="652"/>
      <c r="B653" s="495" t="str">
        <f>$L$4</f>
        <v>Навісна п-ва ч-з яр (судд.)</v>
      </c>
      <c r="C653" s="495" t="str">
        <f>$M$4</f>
        <v>Переправа по колоді через яр</v>
      </c>
      <c r="D653" s="495" t="str">
        <f>$N$4</f>
        <v>П-ва по мотузці з пер. ч-з яр</v>
      </c>
      <c r="E653" s="495" t="str">
        <f>$O$4</f>
        <v>Підйом по схилу</v>
      </c>
      <c r="F653" s="495" t="str">
        <f>$P$4</f>
        <v>Рух  по жердинах</v>
      </c>
      <c r="G653" s="495" t="str">
        <f>$Q$4</f>
        <v>Вязання вузлів</v>
      </c>
      <c r="H653" s="495" t="str">
        <f>$R$4</f>
        <v>Підйом по верт. пер. + крут. п-ва</v>
      </c>
      <c r="I653" s="519" t="str">
        <f>S$4</f>
        <v>Орієнтування</v>
      </c>
    </row>
    <row r="654" spans="1:9" ht="48" hidden="1" customHeight="1" x14ac:dyDescent="0.25">
      <c r="A654" s="520" t="s">
        <v>222</v>
      </c>
      <c r="B654" s="498">
        <f>$L$5</f>
        <v>1.3888888888888889E-3</v>
      </c>
      <c r="C654" s="498">
        <f>$M$5</f>
        <v>2.7777777777777779E-3</v>
      </c>
      <c r="D654" s="498">
        <f>$N$5</f>
        <v>3.472222222222222E-3</v>
      </c>
      <c r="E654" s="498">
        <f>$O$5</f>
        <v>2.7777777777777779E-3</v>
      </c>
      <c r="F654" s="498">
        <f>$P$5</f>
        <v>2.0833333333333333E-3</v>
      </c>
      <c r="G654" s="498">
        <f>$Q$5</f>
        <v>1.3888888888888889E-3</v>
      </c>
      <c r="H654" s="498">
        <f>$R$5</f>
        <v>4.1666666666666666E-3</v>
      </c>
      <c r="I654" s="521"/>
    </row>
    <row r="655" spans="1:9" ht="48" hidden="1" customHeight="1" x14ac:dyDescent="0.25">
      <c r="A655" s="520" t="s">
        <v>223</v>
      </c>
      <c r="B655" s="501">
        <f>$C650+L$11</f>
        <v>0.58055555555555549</v>
      </c>
      <c r="C655" s="501">
        <f t="shared" ref="C655:H655" si="234">B656+M$11</f>
        <v>0.58680555555555547</v>
      </c>
      <c r="D655" s="501">
        <f t="shared" si="234"/>
        <v>0.59374999999999989</v>
      </c>
      <c r="E655" s="501">
        <f t="shared" si="234"/>
        <v>0.60277777777777763</v>
      </c>
      <c r="F655" s="501">
        <f t="shared" si="234"/>
        <v>0.6104166666666665</v>
      </c>
      <c r="G655" s="501">
        <f t="shared" si="234"/>
        <v>0.61666666666666647</v>
      </c>
      <c r="H655" s="501">
        <f t="shared" si="234"/>
        <v>0.62361111111111089</v>
      </c>
      <c r="I655" s="521"/>
    </row>
    <row r="656" spans="1:9" ht="48" hidden="1" customHeight="1" x14ac:dyDescent="0.25">
      <c r="A656" s="520" t="s">
        <v>225</v>
      </c>
      <c r="B656" s="501">
        <f>SUM(B655,B654)</f>
        <v>0.58194444444444438</v>
      </c>
      <c r="C656" s="501">
        <f>SUM(C655,C654)</f>
        <v>0.58958333333333324</v>
      </c>
      <c r="D656" s="501">
        <f>SUM(D655,D654)</f>
        <v>0.5972222222222221</v>
      </c>
      <c r="E656" s="501">
        <f>SUM(E655,E654)</f>
        <v>0.6055555555555554</v>
      </c>
      <c r="F656" s="501">
        <f t="shared" ref="F656" si="235">SUM(F655,F654)</f>
        <v>0.61249999999999982</v>
      </c>
      <c r="G656" s="501">
        <f t="shared" ref="G656" si="236">SUM(G655,G654)</f>
        <v>0.61805555555555536</v>
      </c>
      <c r="H656" s="501">
        <f t="shared" ref="H656" si="237">SUM(H655,H654)</f>
        <v>0.62777777777777755</v>
      </c>
      <c r="I656" s="521"/>
    </row>
    <row r="657" spans="1:9" ht="48" hidden="1" customHeight="1" x14ac:dyDescent="0.25">
      <c r="A657" s="520" t="s">
        <v>226</v>
      </c>
      <c r="B657" s="504"/>
      <c r="C657" s="504"/>
      <c r="D657" s="504"/>
      <c r="E657" s="504"/>
      <c r="F657" s="504"/>
      <c r="G657" s="504"/>
      <c r="H657" s="504"/>
      <c r="I657" s="521"/>
    </row>
    <row r="658" spans="1:9" ht="48" hidden="1" customHeight="1" x14ac:dyDescent="0.25">
      <c r="A658" s="520" t="s">
        <v>228</v>
      </c>
      <c r="B658" s="505"/>
      <c r="C658" s="493"/>
      <c r="D658" s="493"/>
      <c r="E658" s="493"/>
      <c r="F658" s="493"/>
      <c r="G658" s="493"/>
      <c r="H658" s="493"/>
      <c r="I658" s="522"/>
    </row>
    <row r="659" spans="1:9" ht="48" hidden="1" customHeight="1" x14ac:dyDescent="0.25">
      <c r="A659" s="523" t="s">
        <v>230</v>
      </c>
      <c r="B659" s="508"/>
      <c r="C659" s="508"/>
      <c r="D659" s="508"/>
      <c r="E659" s="508"/>
      <c r="F659" s="508"/>
      <c r="G659" s="508"/>
      <c r="H659" s="515"/>
      <c r="I659" s="524"/>
    </row>
    <row r="660" spans="1:9" ht="48" hidden="1" customHeight="1" thickBot="1" x14ac:dyDescent="0.3">
      <c r="A660" s="645" t="s">
        <v>239</v>
      </c>
      <c r="B660" s="646"/>
      <c r="C660" s="646"/>
      <c r="D660" s="646"/>
      <c r="E660" s="646"/>
      <c r="F660" s="646"/>
      <c r="G660" s="646"/>
      <c r="H660" s="647"/>
      <c r="I660" s="648"/>
    </row>
    <row r="661" spans="1:9" ht="48" hidden="1" customHeight="1" x14ac:dyDescent="0.25">
      <c r="A661" s="526"/>
      <c r="B661" s="516" t="s">
        <v>215</v>
      </c>
      <c r="C661" s="517">
        <f>$P$6+$P$8*(B662-1)</f>
        <v>0.58333333333333326</v>
      </c>
      <c r="D661" s="516" t="s">
        <v>216</v>
      </c>
      <c r="E661" s="516"/>
      <c r="F661" s="517"/>
      <c r="G661" s="649">
        <f>H667+S$11</f>
        <v>0.63333333333333308</v>
      </c>
      <c r="H661" s="649"/>
      <c r="I661" s="527">
        <f>G661+T$11</f>
        <v>0.6402777777777775</v>
      </c>
    </row>
    <row r="662" spans="1:9" ht="48" hidden="1" customHeight="1" x14ac:dyDescent="0.25">
      <c r="A662" s="529" t="s">
        <v>217</v>
      </c>
      <c r="B662" s="514">
        <f>B651+1</f>
        <v>61</v>
      </c>
      <c r="C662" s="650" t="e">
        <f>VLOOKUP($B662,СтартОсобиста!$A$10:$E$257,4,0)</f>
        <v>#N/A</v>
      </c>
      <c r="D662" s="650"/>
      <c r="E662" s="650"/>
      <c r="F662" s="513" t="e">
        <f>VLOOKUP($B662,СтартОсобиста!$A$10:$E$257,2,0)</f>
        <v>#N/A</v>
      </c>
      <c r="G662" s="651" t="s">
        <v>218</v>
      </c>
      <c r="H662" s="651"/>
      <c r="I662" s="518" t="s">
        <v>219</v>
      </c>
    </row>
    <row r="663" spans="1:9" ht="48" hidden="1" customHeight="1" x14ac:dyDescent="0.25">
      <c r="A663" s="652" t="s">
        <v>220</v>
      </c>
      <c r="B663" s="493">
        <v>1</v>
      </c>
      <c r="C663" s="493">
        <v>2</v>
      </c>
      <c r="D663" s="493">
        <v>3</v>
      </c>
      <c r="E663" s="493">
        <v>4</v>
      </c>
      <c r="F663" s="493">
        <v>5</v>
      </c>
      <c r="G663" s="493">
        <v>6</v>
      </c>
      <c r="H663" s="493">
        <v>7</v>
      </c>
      <c r="I663" s="525">
        <v>8</v>
      </c>
    </row>
    <row r="664" spans="1:9" ht="143.25" hidden="1" customHeight="1" x14ac:dyDescent="0.25">
      <c r="A664" s="652"/>
      <c r="B664" s="495" t="str">
        <f>$L$4</f>
        <v>Навісна п-ва ч-з яр (судд.)</v>
      </c>
      <c r="C664" s="495" t="str">
        <f>$M$4</f>
        <v>Переправа по колоді через яр</v>
      </c>
      <c r="D664" s="495" t="str">
        <f>$N$4</f>
        <v>П-ва по мотузці з пер. ч-з яр</v>
      </c>
      <c r="E664" s="495" t="str">
        <f>$O$4</f>
        <v>Підйом по схилу</v>
      </c>
      <c r="F664" s="495" t="str">
        <f>$P$4</f>
        <v>Рух  по жердинах</v>
      </c>
      <c r="G664" s="495" t="str">
        <f>$Q$4</f>
        <v>Вязання вузлів</v>
      </c>
      <c r="H664" s="495" t="str">
        <f>$R$4</f>
        <v>Підйом по верт. пер. + крут. п-ва</v>
      </c>
      <c r="I664" s="519" t="str">
        <f>S$4</f>
        <v>Орієнтування</v>
      </c>
    </row>
    <row r="665" spans="1:9" ht="48" hidden="1" customHeight="1" x14ac:dyDescent="0.25">
      <c r="A665" s="520" t="s">
        <v>222</v>
      </c>
      <c r="B665" s="498">
        <f>$L$5</f>
        <v>1.3888888888888889E-3</v>
      </c>
      <c r="C665" s="498">
        <f>$M$5</f>
        <v>2.7777777777777779E-3</v>
      </c>
      <c r="D665" s="498">
        <f>$N$5</f>
        <v>3.472222222222222E-3</v>
      </c>
      <c r="E665" s="498">
        <f>$O$5</f>
        <v>2.7777777777777779E-3</v>
      </c>
      <c r="F665" s="498">
        <f>$P$5</f>
        <v>2.0833333333333333E-3</v>
      </c>
      <c r="G665" s="498">
        <f>$Q$5</f>
        <v>1.3888888888888889E-3</v>
      </c>
      <c r="H665" s="498">
        <f>$R$5</f>
        <v>4.1666666666666666E-3</v>
      </c>
      <c r="I665" s="521"/>
    </row>
    <row r="666" spans="1:9" ht="48" hidden="1" customHeight="1" x14ac:dyDescent="0.25">
      <c r="A666" s="520" t="s">
        <v>223</v>
      </c>
      <c r="B666" s="501">
        <f>$C661+L$11</f>
        <v>0.58472222222222214</v>
      </c>
      <c r="C666" s="501">
        <f t="shared" ref="C666:H666" si="238">B667+M$11</f>
        <v>0.59097222222222212</v>
      </c>
      <c r="D666" s="501">
        <f t="shared" si="238"/>
        <v>0.59791666666666654</v>
      </c>
      <c r="E666" s="501">
        <f t="shared" si="238"/>
        <v>0.60694444444444429</v>
      </c>
      <c r="F666" s="501">
        <f t="shared" si="238"/>
        <v>0.61458333333333315</v>
      </c>
      <c r="G666" s="501">
        <f t="shared" si="238"/>
        <v>0.62083333333333313</v>
      </c>
      <c r="H666" s="501">
        <f t="shared" si="238"/>
        <v>0.62777777777777755</v>
      </c>
      <c r="I666" s="521"/>
    </row>
    <row r="667" spans="1:9" ht="48" hidden="1" customHeight="1" x14ac:dyDescent="0.25">
      <c r="A667" s="520" t="s">
        <v>225</v>
      </c>
      <c r="B667" s="501">
        <f>SUM(B666,B665)</f>
        <v>0.58611111111111103</v>
      </c>
      <c r="C667" s="501">
        <f>SUM(C666,C665)</f>
        <v>0.59374999999999989</v>
      </c>
      <c r="D667" s="501">
        <f>SUM(D666,D665)</f>
        <v>0.60138888888888875</v>
      </c>
      <c r="E667" s="501">
        <f>SUM(E666,E665)</f>
        <v>0.60972222222222205</v>
      </c>
      <c r="F667" s="501">
        <f t="shared" ref="F667" si="239">SUM(F666,F665)</f>
        <v>0.61666666666666647</v>
      </c>
      <c r="G667" s="501">
        <f t="shared" ref="G667" si="240">SUM(G666,G665)</f>
        <v>0.62222222222222201</v>
      </c>
      <c r="H667" s="501">
        <f t="shared" ref="H667" si="241">SUM(H666,H665)</f>
        <v>0.6319444444444442</v>
      </c>
      <c r="I667" s="521"/>
    </row>
    <row r="668" spans="1:9" ht="48" hidden="1" customHeight="1" x14ac:dyDescent="0.25">
      <c r="A668" s="520" t="s">
        <v>226</v>
      </c>
      <c r="B668" s="504"/>
      <c r="C668" s="504"/>
      <c r="D668" s="504"/>
      <c r="E668" s="504"/>
      <c r="F668" s="504"/>
      <c r="G668" s="504"/>
      <c r="H668" s="504"/>
      <c r="I668" s="521"/>
    </row>
    <row r="669" spans="1:9" ht="48" hidden="1" customHeight="1" x14ac:dyDescent="0.25">
      <c r="A669" s="520" t="s">
        <v>228</v>
      </c>
      <c r="B669" s="505"/>
      <c r="C669" s="493"/>
      <c r="D669" s="493"/>
      <c r="E669" s="493"/>
      <c r="F669" s="493"/>
      <c r="G669" s="493"/>
      <c r="H669" s="493"/>
      <c r="I669" s="522"/>
    </row>
    <row r="670" spans="1:9" ht="48" hidden="1" customHeight="1" x14ac:dyDescent="0.25">
      <c r="A670" s="523" t="s">
        <v>230</v>
      </c>
      <c r="B670" s="508"/>
      <c r="C670" s="508"/>
      <c r="D670" s="508"/>
      <c r="E670" s="508"/>
      <c r="F670" s="508"/>
      <c r="G670" s="508"/>
      <c r="H670" s="515"/>
      <c r="I670" s="524"/>
    </row>
    <row r="671" spans="1:9" ht="48" hidden="1" customHeight="1" thickBot="1" x14ac:dyDescent="0.3">
      <c r="A671" s="645" t="s">
        <v>239</v>
      </c>
      <c r="B671" s="646"/>
      <c r="C671" s="646"/>
      <c r="D671" s="646"/>
      <c r="E671" s="646"/>
      <c r="F671" s="646"/>
      <c r="G671" s="646"/>
      <c r="H671" s="647"/>
      <c r="I671" s="648"/>
    </row>
    <row r="672" spans="1:9" ht="48" hidden="1" customHeight="1" x14ac:dyDescent="0.25">
      <c r="A672" s="526"/>
      <c r="B672" s="516" t="s">
        <v>215</v>
      </c>
      <c r="C672" s="517">
        <f>$P$6+$P$8*(B673-1)</f>
        <v>0.58749999999999991</v>
      </c>
      <c r="D672" s="516" t="s">
        <v>216</v>
      </c>
      <c r="E672" s="516"/>
      <c r="F672" s="517"/>
      <c r="G672" s="649">
        <f>H678+S$11</f>
        <v>0.63749999999999973</v>
      </c>
      <c r="H672" s="649"/>
      <c r="I672" s="527">
        <f>G672+T$11</f>
        <v>0.64444444444444415</v>
      </c>
    </row>
    <row r="673" spans="1:9" ht="48" hidden="1" customHeight="1" x14ac:dyDescent="0.25">
      <c r="A673" s="529" t="s">
        <v>217</v>
      </c>
      <c r="B673" s="514">
        <f>B662+1</f>
        <v>62</v>
      </c>
      <c r="C673" s="650" t="e">
        <f>VLOOKUP($B673,СтартОсобиста!$A$10:$E$257,4,0)</f>
        <v>#N/A</v>
      </c>
      <c r="D673" s="650"/>
      <c r="E673" s="650"/>
      <c r="F673" s="513" t="e">
        <f>VLOOKUP($B673,СтартОсобиста!$A$10:$E$257,2,0)</f>
        <v>#N/A</v>
      </c>
      <c r="G673" s="651" t="s">
        <v>218</v>
      </c>
      <c r="H673" s="651"/>
      <c r="I673" s="518" t="s">
        <v>219</v>
      </c>
    </row>
    <row r="674" spans="1:9" ht="48" hidden="1" customHeight="1" x14ac:dyDescent="0.25">
      <c r="A674" s="652" t="s">
        <v>220</v>
      </c>
      <c r="B674" s="493">
        <v>1</v>
      </c>
      <c r="C674" s="493">
        <v>2</v>
      </c>
      <c r="D674" s="493">
        <v>3</v>
      </c>
      <c r="E674" s="493">
        <v>4</v>
      </c>
      <c r="F674" s="493">
        <v>5</v>
      </c>
      <c r="G674" s="493">
        <v>6</v>
      </c>
      <c r="H674" s="493">
        <v>7</v>
      </c>
      <c r="I674" s="525">
        <v>8</v>
      </c>
    </row>
    <row r="675" spans="1:9" ht="143.25" hidden="1" customHeight="1" x14ac:dyDescent="0.25">
      <c r="A675" s="652"/>
      <c r="B675" s="495" t="str">
        <f>$L$4</f>
        <v>Навісна п-ва ч-з яр (судд.)</v>
      </c>
      <c r="C675" s="495" t="str">
        <f>$M$4</f>
        <v>Переправа по колоді через яр</v>
      </c>
      <c r="D675" s="495" t="str">
        <f>$N$4</f>
        <v>П-ва по мотузці з пер. ч-з яр</v>
      </c>
      <c r="E675" s="495" t="str">
        <f>$O$4</f>
        <v>Підйом по схилу</v>
      </c>
      <c r="F675" s="495" t="str">
        <f>$P$4</f>
        <v>Рух  по жердинах</v>
      </c>
      <c r="G675" s="495" t="str">
        <f>$Q$4</f>
        <v>Вязання вузлів</v>
      </c>
      <c r="H675" s="495" t="str">
        <f>$R$4</f>
        <v>Підйом по верт. пер. + крут. п-ва</v>
      </c>
      <c r="I675" s="519" t="str">
        <f>S$4</f>
        <v>Орієнтування</v>
      </c>
    </row>
    <row r="676" spans="1:9" ht="48" hidden="1" customHeight="1" x14ac:dyDescent="0.25">
      <c r="A676" s="520" t="s">
        <v>222</v>
      </c>
      <c r="B676" s="498">
        <f>$L$5</f>
        <v>1.3888888888888889E-3</v>
      </c>
      <c r="C676" s="498">
        <f>$M$5</f>
        <v>2.7777777777777779E-3</v>
      </c>
      <c r="D676" s="498">
        <f>$N$5</f>
        <v>3.472222222222222E-3</v>
      </c>
      <c r="E676" s="498">
        <f>$O$5</f>
        <v>2.7777777777777779E-3</v>
      </c>
      <c r="F676" s="498">
        <f>$P$5</f>
        <v>2.0833333333333333E-3</v>
      </c>
      <c r="G676" s="498">
        <f>$Q$5</f>
        <v>1.3888888888888889E-3</v>
      </c>
      <c r="H676" s="498">
        <f>$R$5</f>
        <v>4.1666666666666666E-3</v>
      </c>
      <c r="I676" s="521"/>
    </row>
    <row r="677" spans="1:9" ht="48" hidden="1" customHeight="1" x14ac:dyDescent="0.25">
      <c r="A677" s="520" t="s">
        <v>223</v>
      </c>
      <c r="B677" s="501">
        <f>$C672+L$11</f>
        <v>0.5888888888888888</v>
      </c>
      <c r="C677" s="501">
        <f t="shared" ref="C677:H677" si="242">B678+M$11</f>
        <v>0.59513888888888877</v>
      </c>
      <c r="D677" s="501">
        <f t="shared" si="242"/>
        <v>0.60208333333333319</v>
      </c>
      <c r="E677" s="501">
        <f t="shared" si="242"/>
        <v>0.61111111111111094</v>
      </c>
      <c r="F677" s="501">
        <f t="shared" si="242"/>
        <v>0.6187499999999998</v>
      </c>
      <c r="G677" s="501">
        <f t="shared" si="242"/>
        <v>0.62499999999999978</v>
      </c>
      <c r="H677" s="501">
        <f t="shared" si="242"/>
        <v>0.6319444444444442</v>
      </c>
      <c r="I677" s="521"/>
    </row>
    <row r="678" spans="1:9" ht="48" hidden="1" customHeight="1" x14ac:dyDescent="0.25">
      <c r="A678" s="520" t="s">
        <v>225</v>
      </c>
      <c r="B678" s="501">
        <f>SUM(B677,B676)</f>
        <v>0.59027777777777768</v>
      </c>
      <c r="C678" s="501">
        <f>SUM(C677,C676)</f>
        <v>0.59791666666666654</v>
      </c>
      <c r="D678" s="501">
        <f>SUM(D677,D676)</f>
        <v>0.6055555555555554</v>
      </c>
      <c r="E678" s="501">
        <f>SUM(E677,E676)</f>
        <v>0.61388888888888871</v>
      </c>
      <c r="F678" s="501">
        <f t="shared" ref="F678" si="243">SUM(F677,F676)</f>
        <v>0.62083333333333313</v>
      </c>
      <c r="G678" s="501">
        <f t="shared" ref="G678" si="244">SUM(G677,G676)</f>
        <v>0.62638888888888866</v>
      </c>
      <c r="H678" s="501">
        <f t="shared" ref="H678" si="245">SUM(H677,H676)</f>
        <v>0.63611111111111085</v>
      </c>
      <c r="I678" s="521"/>
    </row>
    <row r="679" spans="1:9" ht="48" hidden="1" customHeight="1" x14ac:dyDescent="0.25">
      <c r="A679" s="520" t="s">
        <v>226</v>
      </c>
      <c r="B679" s="504"/>
      <c r="C679" s="504"/>
      <c r="D679" s="504"/>
      <c r="E679" s="504"/>
      <c r="F679" s="504"/>
      <c r="G679" s="504"/>
      <c r="H679" s="504"/>
      <c r="I679" s="521"/>
    </row>
    <row r="680" spans="1:9" ht="48" hidden="1" customHeight="1" x14ac:dyDescent="0.25">
      <c r="A680" s="520" t="s">
        <v>228</v>
      </c>
      <c r="B680" s="505"/>
      <c r="C680" s="493"/>
      <c r="D680" s="493"/>
      <c r="E680" s="493"/>
      <c r="F680" s="493"/>
      <c r="G680" s="493"/>
      <c r="H680" s="493"/>
      <c r="I680" s="522"/>
    </row>
    <row r="681" spans="1:9" ht="48" hidden="1" customHeight="1" x14ac:dyDescent="0.25">
      <c r="A681" s="523" t="s">
        <v>230</v>
      </c>
      <c r="B681" s="508"/>
      <c r="C681" s="508"/>
      <c r="D681" s="508"/>
      <c r="E681" s="508"/>
      <c r="F681" s="508"/>
      <c r="G681" s="508"/>
      <c r="H681" s="515"/>
      <c r="I681" s="524"/>
    </row>
    <row r="682" spans="1:9" ht="48" hidden="1" customHeight="1" thickBot="1" x14ac:dyDescent="0.3">
      <c r="A682" s="645" t="s">
        <v>239</v>
      </c>
      <c r="B682" s="646"/>
      <c r="C682" s="646"/>
      <c r="D682" s="646"/>
      <c r="E682" s="646"/>
      <c r="F682" s="646"/>
      <c r="G682" s="646"/>
      <c r="H682" s="647"/>
      <c r="I682" s="648"/>
    </row>
    <row r="683" spans="1:9" ht="48" hidden="1" customHeight="1" x14ac:dyDescent="0.25">
      <c r="A683" s="526"/>
      <c r="B683" s="516" t="s">
        <v>215</v>
      </c>
      <c r="C683" s="517">
        <f>$P$6+$P$8*(B684-1)</f>
        <v>0.59166666666666656</v>
      </c>
      <c r="D683" s="516" t="s">
        <v>216</v>
      </c>
      <c r="E683" s="516"/>
      <c r="F683" s="517"/>
      <c r="G683" s="649">
        <f>H689+S$11</f>
        <v>0.64166666666666639</v>
      </c>
      <c r="H683" s="649"/>
      <c r="I683" s="527">
        <f>G683+T$11</f>
        <v>0.64861111111111081</v>
      </c>
    </row>
    <row r="684" spans="1:9" ht="48" hidden="1" customHeight="1" x14ac:dyDescent="0.25">
      <c r="A684" s="529" t="s">
        <v>217</v>
      </c>
      <c r="B684" s="514">
        <f>B673+1</f>
        <v>63</v>
      </c>
      <c r="C684" s="650" t="e">
        <f>VLOOKUP($B684,СтартОсобиста!$A$10:$E$257,4,0)</f>
        <v>#N/A</v>
      </c>
      <c r="D684" s="650"/>
      <c r="E684" s="650"/>
      <c r="F684" s="513" t="e">
        <f>VLOOKUP($B684,СтартОсобиста!$A$10:$E$257,2,0)</f>
        <v>#N/A</v>
      </c>
      <c r="G684" s="651" t="s">
        <v>218</v>
      </c>
      <c r="H684" s="651"/>
      <c r="I684" s="518" t="s">
        <v>219</v>
      </c>
    </row>
    <row r="685" spans="1:9" ht="48" hidden="1" customHeight="1" x14ac:dyDescent="0.25">
      <c r="A685" s="652" t="s">
        <v>220</v>
      </c>
      <c r="B685" s="493">
        <v>1</v>
      </c>
      <c r="C685" s="493">
        <v>2</v>
      </c>
      <c r="D685" s="493">
        <v>3</v>
      </c>
      <c r="E685" s="493">
        <v>4</v>
      </c>
      <c r="F685" s="493">
        <v>5</v>
      </c>
      <c r="G685" s="493">
        <v>6</v>
      </c>
      <c r="H685" s="493">
        <v>7</v>
      </c>
      <c r="I685" s="525">
        <v>8</v>
      </c>
    </row>
    <row r="686" spans="1:9" ht="143.25" hidden="1" customHeight="1" x14ac:dyDescent="0.25">
      <c r="A686" s="652"/>
      <c r="B686" s="495" t="str">
        <f>$L$4</f>
        <v>Навісна п-ва ч-з яр (судд.)</v>
      </c>
      <c r="C686" s="495" t="str">
        <f>$M$4</f>
        <v>Переправа по колоді через яр</v>
      </c>
      <c r="D686" s="495" t="str">
        <f>$N$4</f>
        <v>П-ва по мотузці з пер. ч-з яр</v>
      </c>
      <c r="E686" s="495" t="str">
        <f>$O$4</f>
        <v>Підйом по схилу</v>
      </c>
      <c r="F686" s="495" t="str">
        <f>$P$4</f>
        <v>Рух  по жердинах</v>
      </c>
      <c r="G686" s="495" t="str">
        <f>$Q$4</f>
        <v>Вязання вузлів</v>
      </c>
      <c r="H686" s="495" t="str">
        <f>$R$4</f>
        <v>Підйом по верт. пер. + крут. п-ва</v>
      </c>
      <c r="I686" s="519" t="str">
        <f>S$4</f>
        <v>Орієнтування</v>
      </c>
    </row>
    <row r="687" spans="1:9" ht="48" hidden="1" customHeight="1" x14ac:dyDescent="0.25">
      <c r="A687" s="520" t="s">
        <v>222</v>
      </c>
      <c r="B687" s="498">
        <f>$L$5</f>
        <v>1.3888888888888889E-3</v>
      </c>
      <c r="C687" s="498">
        <f>$M$5</f>
        <v>2.7777777777777779E-3</v>
      </c>
      <c r="D687" s="498">
        <f>$N$5</f>
        <v>3.472222222222222E-3</v>
      </c>
      <c r="E687" s="498">
        <f>$O$5</f>
        <v>2.7777777777777779E-3</v>
      </c>
      <c r="F687" s="498">
        <f>$P$5</f>
        <v>2.0833333333333333E-3</v>
      </c>
      <c r="G687" s="498">
        <f>$Q$5</f>
        <v>1.3888888888888889E-3</v>
      </c>
      <c r="H687" s="498">
        <f>$R$5</f>
        <v>4.1666666666666666E-3</v>
      </c>
      <c r="I687" s="521"/>
    </row>
    <row r="688" spans="1:9" ht="48" hidden="1" customHeight="1" x14ac:dyDescent="0.25">
      <c r="A688" s="520" t="s">
        <v>223</v>
      </c>
      <c r="B688" s="501">
        <f>$C683+L$11</f>
        <v>0.59305555555555545</v>
      </c>
      <c r="C688" s="501">
        <f t="shared" ref="C688:H688" si="246">B689+M$11</f>
        <v>0.59930555555555542</v>
      </c>
      <c r="D688" s="501">
        <f t="shared" si="246"/>
        <v>0.60624999999999984</v>
      </c>
      <c r="E688" s="501">
        <f t="shared" si="246"/>
        <v>0.61527777777777759</v>
      </c>
      <c r="F688" s="501">
        <f t="shared" si="246"/>
        <v>0.62291666666666645</v>
      </c>
      <c r="G688" s="501">
        <f t="shared" si="246"/>
        <v>0.62916666666666643</v>
      </c>
      <c r="H688" s="501">
        <f t="shared" si="246"/>
        <v>0.63611111111111085</v>
      </c>
      <c r="I688" s="521"/>
    </row>
    <row r="689" spans="1:9" ht="48" hidden="1" customHeight="1" x14ac:dyDescent="0.25">
      <c r="A689" s="520" t="s">
        <v>225</v>
      </c>
      <c r="B689" s="501">
        <f>SUM(B688,B687)</f>
        <v>0.59444444444444433</v>
      </c>
      <c r="C689" s="501">
        <f>SUM(C688,C687)</f>
        <v>0.60208333333333319</v>
      </c>
      <c r="D689" s="501">
        <f>SUM(D688,D687)</f>
        <v>0.60972222222222205</v>
      </c>
      <c r="E689" s="501">
        <f>SUM(E688,E687)</f>
        <v>0.61805555555555536</v>
      </c>
      <c r="F689" s="501">
        <f t="shared" ref="F689" si="247">SUM(F688,F687)</f>
        <v>0.62499999999999978</v>
      </c>
      <c r="G689" s="501">
        <f t="shared" ref="G689" si="248">SUM(G688,G687)</f>
        <v>0.63055555555555531</v>
      </c>
      <c r="H689" s="501">
        <f t="shared" ref="H689" si="249">SUM(H688,H687)</f>
        <v>0.6402777777777775</v>
      </c>
      <c r="I689" s="521"/>
    </row>
    <row r="690" spans="1:9" ht="48" hidden="1" customHeight="1" x14ac:dyDescent="0.25">
      <c r="A690" s="520" t="s">
        <v>226</v>
      </c>
      <c r="B690" s="504"/>
      <c r="C690" s="504"/>
      <c r="D690" s="504"/>
      <c r="E690" s="504"/>
      <c r="F690" s="504"/>
      <c r="G690" s="504"/>
      <c r="H690" s="504"/>
      <c r="I690" s="521"/>
    </row>
    <row r="691" spans="1:9" ht="48" hidden="1" customHeight="1" x14ac:dyDescent="0.25">
      <c r="A691" s="520" t="s">
        <v>228</v>
      </c>
      <c r="B691" s="505"/>
      <c r="C691" s="493"/>
      <c r="D691" s="493"/>
      <c r="E691" s="493"/>
      <c r="F691" s="493"/>
      <c r="G691" s="493"/>
      <c r="H691" s="493"/>
      <c r="I691" s="522"/>
    </row>
    <row r="692" spans="1:9" ht="48" hidden="1" customHeight="1" x14ac:dyDescent="0.25">
      <c r="A692" s="523" t="s">
        <v>230</v>
      </c>
      <c r="B692" s="508"/>
      <c r="C692" s="508"/>
      <c r="D692" s="508"/>
      <c r="E692" s="508"/>
      <c r="F692" s="508"/>
      <c r="G692" s="508"/>
      <c r="H692" s="515"/>
      <c r="I692" s="524"/>
    </row>
    <row r="693" spans="1:9" ht="48" hidden="1" customHeight="1" thickBot="1" x14ac:dyDescent="0.3">
      <c r="A693" s="645" t="s">
        <v>239</v>
      </c>
      <c r="B693" s="646"/>
      <c r="C693" s="646"/>
      <c r="D693" s="646"/>
      <c r="E693" s="646"/>
      <c r="F693" s="646"/>
      <c r="G693" s="646"/>
      <c r="H693" s="647"/>
      <c r="I693" s="648"/>
    </row>
    <row r="694" spans="1:9" ht="48" hidden="1" customHeight="1" x14ac:dyDescent="0.25">
      <c r="A694" s="526"/>
      <c r="B694" s="516" t="s">
        <v>215</v>
      </c>
      <c r="C694" s="517">
        <f>$P$6+$P$8*(B695-1)</f>
        <v>0.59583333333333333</v>
      </c>
      <c r="D694" s="516" t="s">
        <v>216</v>
      </c>
      <c r="E694" s="516"/>
      <c r="F694" s="517"/>
      <c r="G694" s="649">
        <f>H700+S$11</f>
        <v>0.64583333333333315</v>
      </c>
      <c r="H694" s="649"/>
      <c r="I694" s="527">
        <f>G694+T$11</f>
        <v>0.65277777777777757</v>
      </c>
    </row>
    <row r="695" spans="1:9" ht="48" hidden="1" customHeight="1" x14ac:dyDescent="0.25">
      <c r="A695" s="529" t="s">
        <v>217</v>
      </c>
      <c r="B695" s="514">
        <f>B684+1</f>
        <v>64</v>
      </c>
      <c r="C695" s="650" t="e">
        <f>VLOOKUP($B695,СтартОсобиста!$A$10:$E$257,4,0)</f>
        <v>#N/A</v>
      </c>
      <c r="D695" s="650"/>
      <c r="E695" s="650"/>
      <c r="F695" s="513" t="e">
        <f>VLOOKUP($B695,СтартОсобиста!$A$10:$E$257,2,0)</f>
        <v>#N/A</v>
      </c>
      <c r="G695" s="651" t="s">
        <v>218</v>
      </c>
      <c r="H695" s="651"/>
      <c r="I695" s="518" t="s">
        <v>219</v>
      </c>
    </row>
    <row r="696" spans="1:9" ht="48" hidden="1" customHeight="1" x14ac:dyDescent="0.25">
      <c r="A696" s="652" t="s">
        <v>220</v>
      </c>
      <c r="B696" s="493">
        <v>1</v>
      </c>
      <c r="C696" s="493">
        <v>2</v>
      </c>
      <c r="D696" s="493">
        <v>3</v>
      </c>
      <c r="E696" s="493">
        <v>4</v>
      </c>
      <c r="F696" s="493">
        <v>5</v>
      </c>
      <c r="G696" s="493">
        <v>6</v>
      </c>
      <c r="H696" s="493">
        <v>7</v>
      </c>
      <c r="I696" s="525">
        <v>8</v>
      </c>
    </row>
    <row r="697" spans="1:9" ht="143.25" hidden="1" customHeight="1" x14ac:dyDescent="0.25">
      <c r="A697" s="652"/>
      <c r="B697" s="495" t="str">
        <f>$L$4</f>
        <v>Навісна п-ва ч-з яр (судд.)</v>
      </c>
      <c r="C697" s="495" t="str">
        <f>$M$4</f>
        <v>Переправа по колоді через яр</v>
      </c>
      <c r="D697" s="495" t="str">
        <f>$N$4</f>
        <v>П-ва по мотузці з пер. ч-з яр</v>
      </c>
      <c r="E697" s="495" t="str">
        <f>$O$4</f>
        <v>Підйом по схилу</v>
      </c>
      <c r="F697" s="495" t="str">
        <f>$P$4</f>
        <v>Рух  по жердинах</v>
      </c>
      <c r="G697" s="495" t="str">
        <f>$Q$4</f>
        <v>Вязання вузлів</v>
      </c>
      <c r="H697" s="495" t="str">
        <f>$R$4</f>
        <v>Підйом по верт. пер. + крут. п-ва</v>
      </c>
      <c r="I697" s="519" t="str">
        <f>S$4</f>
        <v>Орієнтування</v>
      </c>
    </row>
    <row r="698" spans="1:9" ht="48" hidden="1" customHeight="1" x14ac:dyDescent="0.25">
      <c r="A698" s="520" t="s">
        <v>222</v>
      </c>
      <c r="B698" s="498">
        <f>$L$5</f>
        <v>1.3888888888888889E-3</v>
      </c>
      <c r="C698" s="498">
        <f>$M$5</f>
        <v>2.7777777777777779E-3</v>
      </c>
      <c r="D698" s="498">
        <f>$N$5</f>
        <v>3.472222222222222E-3</v>
      </c>
      <c r="E698" s="498">
        <f>$O$5</f>
        <v>2.7777777777777779E-3</v>
      </c>
      <c r="F698" s="498">
        <f>$P$5</f>
        <v>2.0833333333333333E-3</v>
      </c>
      <c r="G698" s="498">
        <f>$Q$5</f>
        <v>1.3888888888888889E-3</v>
      </c>
      <c r="H698" s="498">
        <f>$R$5</f>
        <v>4.1666666666666666E-3</v>
      </c>
      <c r="I698" s="521"/>
    </row>
    <row r="699" spans="1:9" ht="48" hidden="1" customHeight="1" x14ac:dyDescent="0.25">
      <c r="A699" s="520" t="s">
        <v>223</v>
      </c>
      <c r="B699" s="501">
        <f>$C694+L$11</f>
        <v>0.59722222222222221</v>
      </c>
      <c r="C699" s="501">
        <f t="shared" ref="C699:H699" si="250">B700+M$11</f>
        <v>0.60347222222222219</v>
      </c>
      <c r="D699" s="501">
        <f t="shared" si="250"/>
        <v>0.61041666666666661</v>
      </c>
      <c r="E699" s="501">
        <f t="shared" si="250"/>
        <v>0.61944444444444435</v>
      </c>
      <c r="F699" s="501">
        <f t="shared" si="250"/>
        <v>0.62708333333333321</v>
      </c>
      <c r="G699" s="501">
        <f t="shared" si="250"/>
        <v>0.63333333333333319</v>
      </c>
      <c r="H699" s="501">
        <f t="shared" si="250"/>
        <v>0.64027777777777761</v>
      </c>
      <c r="I699" s="521"/>
    </row>
    <row r="700" spans="1:9" ht="48" hidden="1" customHeight="1" x14ac:dyDescent="0.25">
      <c r="A700" s="520" t="s">
        <v>225</v>
      </c>
      <c r="B700" s="501">
        <f>SUM(B699,B698)</f>
        <v>0.59861111111111109</v>
      </c>
      <c r="C700" s="501">
        <f>SUM(C699,C698)</f>
        <v>0.60624999999999996</v>
      </c>
      <c r="D700" s="501">
        <f>SUM(D699,D698)</f>
        <v>0.61388888888888882</v>
      </c>
      <c r="E700" s="501">
        <f>SUM(E699,E698)</f>
        <v>0.62222222222222212</v>
      </c>
      <c r="F700" s="501">
        <f t="shared" ref="F700" si="251">SUM(F699,F698)</f>
        <v>0.62916666666666654</v>
      </c>
      <c r="G700" s="501">
        <f t="shared" ref="G700" si="252">SUM(G699,G698)</f>
        <v>0.63472222222222208</v>
      </c>
      <c r="H700" s="501">
        <f t="shared" ref="H700" si="253">SUM(H699,H698)</f>
        <v>0.64444444444444426</v>
      </c>
      <c r="I700" s="521"/>
    </row>
    <row r="701" spans="1:9" ht="48" hidden="1" customHeight="1" x14ac:dyDescent="0.25">
      <c r="A701" s="520" t="s">
        <v>226</v>
      </c>
      <c r="B701" s="504"/>
      <c r="C701" s="504"/>
      <c r="D701" s="504"/>
      <c r="E701" s="504"/>
      <c r="F701" s="504"/>
      <c r="G701" s="504"/>
      <c r="H701" s="504"/>
      <c r="I701" s="521"/>
    </row>
    <row r="702" spans="1:9" ht="48" hidden="1" customHeight="1" x14ac:dyDescent="0.25">
      <c r="A702" s="520" t="s">
        <v>228</v>
      </c>
      <c r="B702" s="505"/>
      <c r="C702" s="493"/>
      <c r="D702" s="493"/>
      <c r="E702" s="493"/>
      <c r="F702" s="493"/>
      <c r="G702" s="493"/>
      <c r="H702" s="493"/>
      <c r="I702" s="522"/>
    </row>
    <row r="703" spans="1:9" ht="48" hidden="1" customHeight="1" x14ac:dyDescent="0.25">
      <c r="A703" s="523" t="s">
        <v>230</v>
      </c>
      <c r="B703" s="508"/>
      <c r="C703" s="508"/>
      <c r="D703" s="508"/>
      <c r="E703" s="508"/>
      <c r="F703" s="508"/>
      <c r="G703" s="508"/>
      <c r="H703" s="515"/>
      <c r="I703" s="524"/>
    </row>
    <row r="704" spans="1:9" ht="48" hidden="1" customHeight="1" thickBot="1" x14ac:dyDescent="0.3">
      <c r="A704" s="645" t="s">
        <v>239</v>
      </c>
      <c r="B704" s="646"/>
      <c r="C704" s="646"/>
      <c r="D704" s="646"/>
      <c r="E704" s="646"/>
      <c r="F704" s="646"/>
      <c r="G704" s="646"/>
      <c r="H704" s="647"/>
      <c r="I704" s="648"/>
    </row>
    <row r="705" spans="1:9" ht="48" hidden="1" customHeight="1" x14ac:dyDescent="0.25">
      <c r="A705" s="526"/>
      <c r="B705" s="516" t="s">
        <v>215</v>
      </c>
      <c r="C705" s="517">
        <f>$P$6+$P$8*(B706-1)</f>
        <v>0.6</v>
      </c>
      <c r="D705" s="516" t="s">
        <v>216</v>
      </c>
      <c r="E705" s="516"/>
      <c r="F705" s="517"/>
      <c r="G705" s="649">
        <f>H711+S$11</f>
        <v>0.6499999999999998</v>
      </c>
      <c r="H705" s="649"/>
      <c r="I705" s="527">
        <f>G705+T$11</f>
        <v>0.65694444444444422</v>
      </c>
    </row>
    <row r="706" spans="1:9" ht="48" hidden="1" customHeight="1" x14ac:dyDescent="0.25">
      <c r="A706" s="529" t="s">
        <v>217</v>
      </c>
      <c r="B706" s="514">
        <f>B695+1</f>
        <v>65</v>
      </c>
      <c r="C706" s="650" t="e">
        <f>VLOOKUP($B706,СтартОсобиста!$A$10:$E$257,4,0)</f>
        <v>#N/A</v>
      </c>
      <c r="D706" s="650"/>
      <c r="E706" s="650"/>
      <c r="F706" s="513" t="e">
        <f>VLOOKUP($B706,СтартОсобиста!$A$10:$E$257,2,0)</f>
        <v>#N/A</v>
      </c>
      <c r="G706" s="651" t="s">
        <v>218</v>
      </c>
      <c r="H706" s="651"/>
      <c r="I706" s="518" t="s">
        <v>219</v>
      </c>
    </row>
    <row r="707" spans="1:9" ht="48" hidden="1" customHeight="1" x14ac:dyDescent="0.25">
      <c r="A707" s="652" t="s">
        <v>220</v>
      </c>
      <c r="B707" s="493">
        <v>1</v>
      </c>
      <c r="C707" s="493">
        <v>2</v>
      </c>
      <c r="D707" s="493">
        <v>3</v>
      </c>
      <c r="E707" s="493">
        <v>4</v>
      </c>
      <c r="F707" s="493">
        <v>5</v>
      </c>
      <c r="G707" s="493">
        <v>6</v>
      </c>
      <c r="H707" s="493">
        <v>7</v>
      </c>
      <c r="I707" s="525">
        <v>8</v>
      </c>
    </row>
    <row r="708" spans="1:9" ht="143.25" hidden="1" customHeight="1" x14ac:dyDescent="0.25">
      <c r="A708" s="652"/>
      <c r="B708" s="495" t="str">
        <f>$L$4</f>
        <v>Навісна п-ва ч-з яр (судд.)</v>
      </c>
      <c r="C708" s="495" t="str">
        <f>$M$4</f>
        <v>Переправа по колоді через яр</v>
      </c>
      <c r="D708" s="495" t="str">
        <f>$N$4</f>
        <v>П-ва по мотузці з пер. ч-з яр</v>
      </c>
      <c r="E708" s="495" t="str">
        <f>$O$4</f>
        <v>Підйом по схилу</v>
      </c>
      <c r="F708" s="495" t="str">
        <f>$P$4</f>
        <v>Рух  по жердинах</v>
      </c>
      <c r="G708" s="495" t="str">
        <f>$Q$4</f>
        <v>Вязання вузлів</v>
      </c>
      <c r="H708" s="495" t="str">
        <f>$R$4</f>
        <v>Підйом по верт. пер. + крут. п-ва</v>
      </c>
      <c r="I708" s="519" t="str">
        <f>S$4</f>
        <v>Орієнтування</v>
      </c>
    </row>
    <row r="709" spans="1:9" ht="48" hidden="1" customHeight="1" x14ac:dyDescent="0.25">
      <c r="A709" s="520" t="s">
        <v>222</v>
      </c>
      <c r="B709" s="498">
        <f>$L$5</f>
        <v>1.3888888888888889E-3</v>
      </c>
      <c r="C709" s="498">
        <f>$M$5</f>
        <v>2.7777777777777779E-3</v>
      </c>
      <c r="D709" s="498">
        <f>$N$5</f>
        <v>3.472222222222222E-3</v>
      </c>
      <c r="E709" s="498">
        <f>$O$5</f>
        <v>2.7777777777777779E-3</v>
      </c>
      <c r="F709" s="498">
        <f>$P$5</f>
        <v>2.0833333333333333E-3</v>
      </c>
      <c r="G709" s="498">
        <f>$Q$5</f>
        <v>1.3888888888888889E-3</v>
      </c>
      <c r="H709" s="498">
        <f>$R$5</f>
        <v>4.1666666666666666E-3</v>
      </c>
      <c r="I709" s="521"/>
    </row>
    <row r="710" spans="1:9" ht="48" hidden="1" customHeight="1" x14ac:dyDescent="0.25">
      <c r="A710" s="520" t="s">
        <v>223</v>
      </c>
      <c r="B710" s="501">
        <f>$C705+L$11</f>
        <v>0.60138888888888886</v>
      </c>
      <c r="C710" s="501">
        <f t="shared" ref="C710:H710" si="254">B711+M$11</f>
        <v>0.60763888888888884</v>
      </c>
      <c r="D710" s="501">
        <f t="shared" si="254"/>
        <v>0.61458333333333326</v>
      </c>
      <c r="E710" s="501">
        <f t="shared" si="254"/>
        <v>0.62361111111111101</v>
      </c>
      <c r="F710" s="501">
        <f t="shared" si="254"/>
        <v>0.63124999999999987</v>
      </c>
      <c r="G710" s="501">
        <f t="shared" si="254"/>
        <v>0.63749999999999984</v>
      </c>
      <c r="H710" s="501">
        <f t="shared" si="254"/>
        <v>0.64444444444444426</v>
      </c>
      <c r="I710" s="521"/>
    </row>
    <row r="711" spans="1:9" ht="48" hidden="1" customHeight="1" x14ac:dyDescent="0.25">
      <c r="A711" s="520" t="s">
        <v>225</v>
      </c>
      <c r="B711" s="501">
        <f>SUM(B710,B709)</f>
        <v>0.60277777777777775</v>
      </c>
      <c r="C711" s="501">
        <f>SUM(C710,C709)</f>
        <v>0.61041666666666661</v>
      </c>
      <c r="D711" s="501">
        <f>SUM(D710,D709)</f>
        <v>0.61805555555555547</v>
      </c>
      <c r="E711" s="501">
        <f>SUM(E710,E709)</f>
        <v>0.62638888888888877</v>
      </c>
      <c r="F711" s="501">
        <f t="shared" ref="F711" si="255">SUM(F710,F709)</f>
        <v>0.63333333333333319</v>
      </c>
      <c r="G711" s="501">
        <f t="shared" ref="G711" si="256">SUM(G710,G709)</f>
        <v>0.63888888888888873</v>
      </c>
      <c r="H711" s="501">
        <f t="shared" ref="H711" si="257">SUM(H710,H709)</f>
        <v>0.64861111111111092</v>
      </c>
      <c r="I711" s="521"/>
    </row>
    <row r="712" spans="1:9" ht="48" hidden="1" customHeight="1" x14ac:dyDescent="0.25">
      <c r="A712" s="520" t="s">
        <v>226</v>
      </c>
      <c r="B712" s="504"/>
      <c r="C712" s="504"/>
      <c r="D712" s="504"/>
      <c r="E712" s="504"/>
      <c r="F712" s="504"/>
      <c r="G712" s="504"/>
      <c r="H712" s="504"/>
      <c r="I712" s="521"/>
    </row>
    <row r="713" spans="1:9" ht="48" hidden="1" customHeight="1" x14ac:dyDescent="0.25">
      <c r="A713" s="520" t="s">
        <v>228</v>
      </c>
      <c r="B713" s="505"/>
      <c r="C713" s="493"/>
      <c r="D713" s="493"/>
      <c r="E713" s="493"/>
      <c r="F713" s="493"/>
      <c r="G713" s="493"/>
      <c r="H713" s="493"/>
      <c r="I713" s="522"/>
    </row>
    <row r="714" spans="1:9" ht="48" hidden="1" customHeight="1" x14ac:dyDescent="0.25">
      <c r="A714" s="523" t="s">
        <v>230</v>
      </c>
      <c r="B714" s="508"/>
      <c r="C714" s="508"/>
      <c r="D714" s="508"/>
      <c r="E714" s="508"/>
      <c r="F714" s="508"/>
      <c r="G714" s="508"/>
      <c r="H714" s="515"/>
      <c r="I714" s="524"/>
    </row>
    <row r="715" spans="1:9" ht="48" hidden="1" customHeight="1" thickBot="1" x14ac:dyDescent="0.3">
      <c r="A715" s="645" t="s">
        <v>239</v>
      </c>
      <c r="B715" s="646"/>
      <c r="C715" s="646"/>
      <c r="D715" s="646"/>
      <c r="E715" s="646"/>
      <c r="F715" s="646"/>
      <c r="G715" s="646"/>
      <c r="H715" s="647"/>
      <c r="I715" s="648"/>
    </row>
    <row r="716" spans="1:9" ht="48" hidden="1" customHeight="1" x14ac:dyDescent="0.25">
      <c r="A716" s="526"/>
      <c r="B716" s="516" t="s">
        <v>215</v>
      </c>
      <c r="C716" s="517">
        <f>$P$6+$P$8*(B717-1)</f>
        <v>0.60416666666666663</v>
      </c>
      <c r="D716" s="516" t="s">
        <v>216</v>
      </c>
      <c r="E716" s="516"/>
      <c r="F716" s="517"/>
      <c r="G716" s="649">
        <f>H722+S$11</f>
        <v>0.65416666666666645</v>
      </c>
      <c r="H716" s="649"/>
      <c r="I716" s="527">
        <f>G716+T$11</f>
        <v>0.66111111111111087</v>
      </c>
    </row>
    <row r="717" spans="1:9" ht="48" hidden="1" customHeight="1" x14ac:dyDescent="0.25">
      <c r="A717" s="529" t="s">
        <v>217</v>
      </c>
      <c r="B717" s="514">
        <f>B706+1</f>
        <v>66</v>
      </c>
      <c r="C717" s="650" t="e">
        <f>VLOOKUP($B717,СтартОсобиста!$A$10:$E$257,4,0)</f>
        <v>#N/A</v>
      </c>
      <c r="D717" s="650"/>
      <c r="E717" s="650"/>
      <c r="F717" s="513" t="e">
        <f>VLOOKUP($B717,СтартОсобиста!$A$10:$E$257,2,0)</f>
        <v>#N/A</v>
      </c>
      <c r="G717" s="651" t="s">
        <v>218</v>
      </c>
      <c r="H717" s="651"/>
      <c r="I717" s="518" t="s">
        <v>219</v>
      </c>
    </row>
    <row r="718" spans="1:9" ht="48" hidden="1" customHeight="1" x14ac:dyDescent="0.25">
      <c r="A718" s="652" t="s">
        <v>220</v>
      </c>
      <c r="B718" s="493">
        <v>1</v>
      </c>
      <c r="C718" s="493">
        <v>2</v>
      </c>
      <c r="D718" s="493">
        <v>3</v>
      </c>
      <c r="E718" s="493">
        <v>4</v>
      </c>
      <c r="F718" s="493">
        <v>5</v>
      </c>
      <c r="G718" s="493">
        <v>6</v>
      </c>
      <c r="H718" s="493">
        <v>7</v>
      </c>
      <c r="I718" s="525">
        <v>8</v>
      </c>
    </row>
    <row r="719" spans="1:9" ht="143.25" hidden="1" customHeight="1" x14ac:dyDescent="0.25">
      <c r="A719" s="652"/>
      <c r="B719" s="495" t="str">
        <f>$L$4</f>
        <v>Навісна п-ва ч-з яр (судд.)</v>
      </c>
      <c r="C719" s="495" t="str">
        <f>$M$4</f>
        <v>Переправа по колоді через яр</v>
      </c>
      <c r="D719" s="495" t="str">
        <f>$N$4</f>
        <v>П-ва по мотузці з пер. ч-з яр</v>
      </c>
      <c r="E719" s="495" t="str">
        <f>$O$4</f>
        <v>Підйом по схилу</v>
      </c>
      <c r="F719" s="495" t="str">
        <f>$P$4</f>
        <v>Рух  по жердинах</v>
      </c>
      <c r="G719" s="495" t="str">
        <f>$Q$4</f>
        <v>Вязання вузлів</v>
      </c>
      <c r="H719" s="495" t="str">
        <f>$R$4</f>
        <v>Підйом по верт. пер. + крут. п-ва</v>
      </c>
      <c r="I719" s="519" t="str">
        <f>S$4</f>
        <v>Орієнтування</v>
      </c>
    </row>
    <row r="720" spans="1:9" ht="48" hidden="1" customHeight="1" x14ac:dyDescent="0.25">
      <c r="A720" s="520" t="s">
        <v>222</v>
      </c>
      <c r="B720" s="498">
        <f>$L$5</f>
        <v>1.3888888888888889E-3</v>
      </c>
      <c r="C720" s="498">
        <f>$M$5</f>
        <v>2.7777777777777779E-3</v>
      </c>
      <c r="D720" s="498">
        <f>$N$5</f>
        <v>3.472222222222222E-3</v>
      </c>
      <c r="E720" s="498">
        <f>$O$5</f>
        <v>2.7777777777777779E-3</v>
      </c>
      <c r="F720" s="498">
        <f>$P$5</f>
        <v>2.0833333333333333E-3</v>
      </c>
      <c r="G720" s="498">
        <f>$Q$5</f>
        <v>1.3888888888888889E-3</v>
      </c>
      <c r="H720" s="498">
        <f>$R$5</f>
        <v>4.1666666666666666E-3</v>
      </c>
      <c r="I720" s="521"/>
    </row>
    <row r="721" spans="1:9" ht="48" hidden="1" customHeight="1" x14ac:dyDescent="0.25">
      <c r="A721" s="520" t="s">
        <v>223</v>
      </c>
      <c r="B721" s="501">
        <f>$C716+L$11</f>
        <v>0.60555555555555551</v>
      </c>
      <c r="C721" s="501">
        <f t="shared" ref="C721:H721" si="258">B722+M$11</f>
        <v>0.61180555555555549</v>
      </c>
      <c r="D721" s="501">
        <f t="shared" si="258"/>
        <v>0.61874999999999991</v>
      </c>
      <c r="E721" s="501">
        <f t="shared" si="258"/>
        <v>0.62777777777777766</v>
      </c>
      <c r="F721" s="501">
        <f t="shared" si="258"/>
        <v>0.63541666666666652</v>
      </c>
      <c r="G721" s="501">
        <f t="shared" si="258"/>
        <v>0.6416666666666665</v>
      </c>
      <c r="H721" s="501">
        <f t="shared" si="258"/>
        <v>0.64861111111111092</v>
      </c>
      <c r="I721" s="521"/>
    </row>
    <row r="722" spans="1:9" ht="48" hidden="1" customHeight="1" x14ac:dyDescent="0.25">
      <c r="A722" s="520" t="s">
        <v>225</v>
      </c>
      <c r="B722" s="501">
        <f>SUM(B721,B720)</f>
        <v>0.6069444444444444</v>
      </c>
      <c r="C722" s="501">
        <f>SUM(C721,C720)</f>
        <v>0.61458333333333326</v>
      </c>
      <c r="D722" s="501">
        <f>SUM(D721,D720)</f>
        <v>0.62222222222222212</v>
      </c>
      <c r="E722" s="501">
        <f>SUM(E721,E720)</f>
        <v>0.63055555555555542</v>
      </c>
      <c r="F722" s="501">
        <f t="shared" ref="F722" si="259">SUM(F721,F720)</f>
        <v>0.63749999999999984</v>
      </c>
      <c r="G722" s="501">
        <f t="shared" ref="G722" si="260">SUM(G721,G720)</f>
        <v>0.64305555555555538</v>
      </c>
      <c r="H722" s="501">
        <f t="shared" ref="H722" si="261">SUM(H721,H720)</f>
        <v>0.65277777777777757</v>
      </c>
      <c r="I722" s="521"/>
    </row>
    <row r="723" spans="1:9" ht="48" hidden="1" customHeight="1" x14ac:dyDescent="0.25">
      <c r="A723" s="520" t="s">
        <v>226</v>
      </c>
      <c r="B723" s="504"/>
      <c r="C723" s="504"/>
      <c r="D723" s="504"/>
      <c r="E723" s="504"/>
      <c r="F723" s="504"/>
      <c r="G723" s="504"/>
      <c r="H723" s="504"/>
      <c r="I723" s="521"/>
    </row>
    <row r="724" spans="1:9" ht="48" hidden="1" customHeight="1" x14ac:dyDescent="0.25">
      <c r="A724" s="520" t="s">
        <v>228</v>
      </c>
      <c r="B724" s="505"/>
      <c r="C724" s="493"/>
      <c r="D724" s="493"/>
      <c r="E724" s="493"/>
      <c r="F724" s="493"/>
      <c r="G724" s="493"/>
      <c r="H724" s="493"/>
      <c r="I724" s="522"/>
    </row>
    <row r="725" spans="1:9" ht="48" hidden="1" customHeight="1" x14ac:dyDescent="0.25">
      <c r="A725" s="523" t="s">
        <v>230</v>
      </c>
      <c r="B725" s="508"/>
      <c r="C725" s="508"/>
      <c r="D725" s="508"/>
      <c r="E725" s="508"/>
      <c r="F725" s="508"/>
      <c r="G725" s="508"/>
      <c r="H725" s="515"/>
      <c r="I725" s="524"/>
    </row>
    <row r="726" spans="1:9" ht="48" hidden="1" customHeight="1" thickBot="1" x14ac:dyDescent="0.3">
      <c r="A726" s="645" t="s">
        <v>239</v>
      </c>
      <c r="B726" s="646"/>
      <c r="C726" s="646"/>
      <c r="D726" s="646"/>
      <c r="E726" s="646"/>
      <c r="F726" s="646"/>
      <c r="G726" s="646"/>
      <c r="H726" s="647"/>
      <c r="I726" s="648"/>
    </row>
    <row r="727" spans="1:9" ht="48" hidden="1" customHeight="1" x14ac:dyDescent="0.25">
      <c r="A727" s="526"/>
      <c r="B727" s="516" t="s">
        <v>215</v>
      </c>
      <c r="C727" s="517">
        <f>$P$6+$P$8*(B728-1)</f>
        <v>0.60833333333333339</v>
      </c>
      <c r="D727" s="516" t="s">
        <v>216</v>
      </c>
      <c r="E727" s="516"/>
      <c r="F727" s="517"/>
      <c r="G727" s="649">
        <f>H733+S$11</f>
        <v>0.65833333333333321</v>
      </c>
      <c r="H727" s="649"/>
      <c r="I727" s="527">
        <f>G727+T$11</f>
        <v>0.66527777777777763</v>
      </c>
    </row>
    <row r="728" spans="1:9" ht="48" hidden="1" customHeight="1" x14ac:dyDescent="0.25">
      <c r="A728" s="529" t="s">
        <v>217</v>
      </c>
      <c r="B728" s="514">
        <f>B717+1</f>
        <v>67</v>
      </c>
      <c r="C728" s="650" t="e">
        <f>VLOOKUP($B728,СтартОсобиста!$A$10:$E$257,4,0)</f>
        <v>#N/A</v>
      </c>
      <c r="D728" s="650"/>
      <c r="E728" s="650"/>
      <c r="F728" s="513" t="e">
        <f>VLOOKUP($B728,СтартОсобиста!$A$10:$E$257,2,0)</f>
        <v>#N/A</v>
      </c>
      <c r="G728" s="651" t="s">
        <v>218</v>
      </c>
      <c r="H728" s="651"/>
      <c r="I728" s="518" t="s">
        <v>219</v>
      </c>
    </row>
    <row r="729" spans="1:9" ht="48" hidden="1" customHeight="1" x14ac:dyDescent="0.25">
      <c r="A729" s="652" t="s">
        <v>220</v>
      </c>
      <c r="B729" s="493">
        <v>1</v>
      </c>
      <c r="C729" s="493">
        <v>2</v>
      </c>
      <c r="D729" s="493">
        <v>3</v>
      </c>
      <c r="E729" s="493">
        <v>4</v>
      </c>
      <c r="F729" s="493">
        <v>5</v>
      </c>
      <c r="G729" s="493">
        <v>6</v>
      </c>
      <c r="H729" s="493">
        <v>7</v>
      </c>
      <c r="I729" s="525">
        <v>8</v>
      </c>
    </row>
    <row r="730" spans="1:9" ht="143.25" hidden="1" customHeight="1" x14ac:dyDescent="0.25">
      <c r="A730" s="652"/>
      <c r="B730" s="495" t="str">
        <f>$L$4</f>
        <v>Навісна п-ва ч-з яр (судд.)</v>
      </c>
      <c r="C730" s="495" t="str">
        <f>$M$4</f>
        <v>Переправа по колоді через яр</v>
      </c>
      <c r="D730" s="495" t="str">
        <f>$N$4</f>
        <v>П-ва по мотузці з пер. ч-з яр</v>
      </c>
      <c r="E730" s="495" t="str">
        <f>$O$4</f>
        <v>Підйом по схилу</v>
      </c>
      <c r="F730" s="495" t="str">
        <f>$P$4</f>
        <v>Рух  по жердинах</v>
      </c>
      <c r="G730" s="495" t="str">
        <f>$Q$4</f>
        <v>Вязання вузлів</v>
      </c>
      <c r="H730" s="495" t="str">
        <f>$R$4</f>
        <v>Підйом по верт. пер. + крут. п-ва</v>
      </c>
      <c r="I730" s="519" t="str">
        <f>S$4</f>
        <v>Орієнтування</v>
      </c>
    </row>
    <row r="731" spans="1:9" ht="48" hidden="1" customHeight="1" x14ac:dyDescent="0.25">
      <c r="A731" s="520" t="s">
        <v>222</v>
      </c>
      <c r="B731" s="498">
        <f>$L$5</f>
        <v>1.3888888888888889E-3</v>
      </c>
      <c r="C731" s="498">
        <f>$M$5</f>
        <v>2.7777777777777779E-3</v>
      </c>
      <c r="D731" s="498">
        <f>$N$5</f>
        <v>3.472222222222222E-3</v>
      </c>
      <c r="E731" s="498">
        <f>$O$5</f>
        <v>2.7777777777777779E-3</v>
      </c>
      <c r="F731" s="498">
        <f>$P$5</f>
        <v>2.0833333333333333E-3</v>
      </c>
      <c r="G731" s="498">
        <f>$Q$5</f>
        <v>1.3888888888888889E-3</v>
      </c>
      <c r="H731" s="498">
        <f>$R$5</f>
        <v>4.1666666666666666E-3</v>
      </c>
      <c r="I731" s="521"/>
    </row>
    <row r="732" spans="1:9" ht="48" hidden="1" customHeight="1" x14ac:dyDescent="0.25">
      <c r="A732" s="520" t="s">
        <v>223</v>
      </c>
      <c r="B732" s="501">
        <f>$C727+L$11</f>
        <v>0.60972222222222228</v>
      </c>
      <c r="C732" s="501">
        <f t="shared" ref="C732:H732" si="262">B733+M$11</f>
        <v>0.61597222222222225</v>
      </c>
      <c r="D732" s="501">
        <f t="shared" si="262"/>
        <v>0.62291666666666667</v>
      </c>
      <c r="E732" s="501">
        <f t="shared" si="262"/>
        <v>0.63194444444444442</v>
      </c>
      <c r="F732" s="501">
        <f t="shared" si="262"/>
        <v>0.63958333333333328</v>
      </c>
      <c r="G732" s="501">
        <f t="shared" si="262"/>
        <v>0.64583333333333326</v>
      </c>
      <c r="H732" s="501">
        <f t="shared" si="262"/>
        <v>0.65277777777777768</v>
      </c>
      <c r="I732" s="521"/>
    </row>
    <row r="733" spans="1:9" ht="48" hidden="1" customHeight="1" x14ac:dyDescent="0.25">
      <c r="A733" s="520" t="s">
        <v>225</v>
      </c>
      <c r="B733" s="501">
        <f>SUM(B732,B731)</f>
        <v>0.61111111111111116</v>
      </c>
      <c r="C733" s="501">
        <f>SUM(C732,C731)</f>
        <v>0.61875000000000002</v>
      </c>
      <c r="D733" s="501">
        <f>SUM(D732,D731)</f>
        <v>0.62638888888888888</v>
      </c>
      <c r="E733" s="501">
        <f>SUM(E732,E731)</f>
        <v>0.63472222222222219</v>
      </c>
      <c r="F733" s="501">
        <f t="shared" ref="F733" si="263">SUM(F732,F731)</f>
        <v>0.64166666666666661</v>
      </c>
      <c r="G733" s="501">
        <f t="shared" ref="G733" si="264">SUM(G732,G731)</f>
        <v>0.64722222222222214</v>
      </c>
      <c r="H733" s="501">
        <f t="shared" ref="H733" si="265">SUM(H732,H731)</f>
        <v>0.65694444444444433</v>
      </c>
      <c r="I733" s="521"/>
    </row>
    <row r="734" spans="1:9" ht="48" hidden="1" customHeight="1" x14ac:dyDescent="0.25">
      <c r="A734" s="520" t="s">
        <v>226</v>
      </c>
      <c r="B734" s="504"/>
      <c r="C734" s="504"/>
      <c r="D734" s="504"/>
      <c r="E734" s="504"/>
      <c r="F734" s="504"/>
      <c r="G734" s="504"/>
      <c r="H734" s="504"/>
      <c r="I734" s="521"/>
    </row>
    <row r="735" spans="1:9" ht="48" hidden="1" customHeight="1" x14ac:dyDescent="0.25">
      <c r="A735" s="520" t="s">
        <v>228</v>
      </c>
      <c r="B735" s="505"/>
      <c r="C735" s="493"/>
      <c r="D735" s="493"/>
      <c r="E735" s="493"/>
      <c r="F735" s="493"/>
      <c r="G735" s="493"/>
      <c r="H735" s="493"/>
      <c r="I735" s="522"/>
    </row>
    <row r="736" spans="1:9" ht="48" hidden="1" customHeight="1" x14ac:dyDescent="0.25">
      <c r="A736" s="523" t="s">
        <v>230</v>
      </c>
      <c r="B736" s="508"/>
      <c r="C736" s="508"/>
      <c r="D736" s="508"/>
      <c r="E736" s="508"/>
      <c r="F736" s="508"/>
      <c r="G736" s="508"/>
      <c r="H736" s="515"/>
      <c r="I736" s="524"/>
    </row>
    <row r="737" spans="1:9" ht="48" hidden="1" customHeight="1" thickBot="1" x14ac:dyDescent="0.3">
      <c r="A737" s="645" t="s">
        <v>239</v>
      </c>
      <c r="B737" s="646"/>
      <c r="C737" s="646"/>
      <c r="D737" s="646"/>
      <c r="E737" s="646"/>
      <c r="F737" s="646"/>
      <c r="G737" s="646"/>
      <c r="H737" s="647"/>
      <c r="I737" s="648"/>
    </row>
    <row r="738" spans="1:9" ht="48" hidden="1" customHeight="1" x14ac:dyDescent="0.25">
      <c r="A738" s="526"/>
      <c r="B738" s="516" t="s">
        <v>215</v>
      </c>
      <c r="C738" s="517">
        <f>$P$6+$P$8*(B739-1)</f>
        <v>0.61250000000000004</v>
      </c>
      <c r="D738" s="516" t="s">
        <v>216</v>
      </c>
      <c r="E738" s="516"/>
      <c r="F738" s="517"/>
      <c r="G738" s="649">
        <f>H744+S$11</f>
        <v>0.66249999999999987</v>
      </c>
      <c r="H738" s="649"/>
      <c r="I738" s="527">
        <f>G738+T$11</f>
        <v>0.66944444444444429</v>
      </c>
    </row>
    <row r="739" spans="1:9" ht="48" hidden="1" customHeight="1" x14ac:dyDescent="0.25">
      <c r="A739" s="529" t="s">
        <v>217</v>
      </c>
      <c r="B739" s="514">
        <f>B728+1</f>
        <v>68</v>
      </c>
      <c r="C739" s="650" t="e">
        <f>VLOOKUP($B739,СтартОсобиста!$A$10:$E$257,4,0)</f>
        <v>#N/A</v>
      </c>
      <c r="D739" s="650"/>
      <c r="E739" s="650"/>
      <c r="F739" s="513" t="e">
        <f>VLOOKUP($B739,СтартОсобиста!$A$10:$E$257,2,0)</f>
        <v>#N/A</v>
      </c>
      <c r="G739" s="651" t="s">
        <v>218</v>
      </c>
      <c r="H739" s="651"/>
      <c r="I739" s="518" t="s">
        <v>219</v>
      </c>
    </row>
    <row r="740" spans="1:9" ht="48" hidden="1" customHeight="1" x14ac:dyDescent="0.25">
      <c r="A740" s="652" t="s">
        <v>220</v>
      </c>
      <c r="B740" s="493">
        <v>1</v>
      </c>
      <c r="C740" s="493">
        <v>2</v>
      </c>
      <c r="D740" s="493">
        <v>3</v>
      </c>
      <c r="E740" s="493">
        <v>4</v>
      </c>
      <c r="F740" s="493">
        <v>5</v>
      </c>
      <c r="G740" s="493">
        <v>6</v>
      </c>
      <c r="H740" s="493">
        <v>7</v>
      </c>
      <c r="I740" s="525">
        <v>8</v>
      </c>
    </row>
    <row r="741" spans="1:9" ht="143.25" hidden="1" customHeight="1" x14ac:dyDescent="0.25">
      <c r="A741" s="652"/>
      <c r="B741" s="495" t="str">
        <f>$L$4</f>
        <v>Навісна п-ва ч-з яр (судд.)</v>
      </c>
      <c r="C741" s="495" t="str">
        <f>$M$4</f>
        <v>Переправа по колоді через яр</v>
      </c>
      <c r="D741" s="495" t="str">
        <f>$N$4</f>
        <v>П-ва по мотузці з пер. ч-з яр</v>
      </c>
      <c r="E741" s="495" t="str">
        <f>$O$4</f>
        <v>Підйом по схилу</v>
      </c>
      <c r="F741" s="495" t="str">
        <f>$P$4</f>
        <v>Рух  по жердинах</v>
      </c>
      <c r="G741" s="495" t="str">
        <f>$Q$4</f>
        <v>Вязання вузлів</v>
      </c>
      <c r="H741" s="495" t="str">
        <f>$R$4</f>
        <v>Підйом по верт. пер. + крут. п-ва</v>
      </c>
      <c r="I741" s="519" t="str">
        <f>S$4</f>
        <v>Орієнтування</v>
      </c>
    </row>
    <row r="742" spans="1:9" ht="48" hidden="1" customHeight="1" x14ac:dyDescent="0.25">
      <c r="A742" s="520" t="s">
        <v>222</v>
      </c>
      <c r="B742" s="498">
        <f>$L$5</f>
        <v>1.3888888888888889E-3</v>
      </c>
      <c r="C742" s="498">
        <f>$M$5</f>
        <v>2.7777777777777779E-3</v>
      </c>
      <c r="D742" s="498">
        <f>$N$5</f>
        <v>3.472222222222222E-3</v>
      </c>
      <c r="E742" s="498">
        <f>$O$5</f>
        <v>2.7777777777777779E-3</v>
      </c>
      <c r="F742" s="498">
        <f>$P$5</f>
        <v>2.0833333333333333E-3</v>
      </c>
      <c r="G742" s="498">
        <f>$Q$5</f>
        <v>1.3888888888888889E-3</v>
      </c>
      <c r="H742" s="498">
        <f>$R$5</f>
        <v>4.1666666666666666E-3</v>
      </c>
      <c r="I742" s="521"/>
    </row>
    <row r="743" spans="1:9" ht="48" hidden="1" customHeight="1" x14ac:dyDescent="0.25">
      <c r="A743" s="520" t="s">
        <v>223</v>
      </c>
      <c r="B743" s="501">
        <f>$C738+L$11</f>
        <v>0.61388888888888893</v>
      </c>
      <c r="C743" s="501">
        <f t="shared" ref="C743:H743" si="266">B744+M$11</f>
        <v>0.62013888888888891</v>
      </c>
      <c r="D743" s="501">
        <f t="shared" si="266"/>
        <v>0.62708333333333333</v>
      </c>
      <c r="E743" s="501">
        <f t="shared" si="266"/>
        <v>0.63611111111111107</v>
      </c>
      <c r="F743" s="501">
        <f t="shared" si="266"/>
        <v>0.64374999999999993</v>
      </c>
      <c r="G743" s="501">
        <f t="shared" si="266"/>
        <v>0.64999999999999991</v>
      </c>
      <c r="H743" s="501">
        <f t="shared" si="266"/>
        <v>0.65694444444444433</v>
      </c>
      <c r="I743" s="521"/>
    </row>
    <row r="744" spans="1:9" ht="48" hidden="1" customHeight="1" x14ac:dyDescent="0.25">
      <c r="A744" s="520" t="s">
        <v>225</v>
      </c>
      <c r="B744" s="501">
        <f>SUM(B743,B742)</f>
        <v>0.61527777777777781</v>
      </c>
      <c r="C744" s="501">
        <f>SUM(C743,C742)</f>
        <v>0.62291666666666667</v>
      </c>
      <c r="D744" s="501">
        <f>SUM(D743,D742)</f>
        <v>0.63055555555555554</v>
      </c>
      <c r="E744" s="501">
        <f>SUM(E743,E742)</f>
        <v>0.63888888888888884</v>
      </c>
      <c r="F744" s="501">
        <f t="shared" ref="F744" si="267">SUM(F743,F742)</f>
        <v>0.64583333333333326</v>
      </c>
      <c r="G744" s="501">
        <f t="shared" ref="G744" si="268">SUM(G743,G742)</f>
        <v>0.6513888888888888</v>
      </c>
      <c r="H744" s="501">
        <f t="shared" ref="H744" si="269">SUM(H743,H742)</f>
        <v>0.66111111111111098</v>
      </c>
      <c r="I744" s="521"/>
    </row>
    <row r="745" spans="1:9" ht="48" hidden="1" customHeight="1" x14ac:dyDescent="0.25">
      <c r="A745" s="520" t="s">
        <v>226</v>
      </c>
      <c r="B745" s="504"/>
      <c r="C745" s="504"/>
      <c r="D745" s="504"/>
      <c r="E745" s="504"/>
      <c r="F745" s="504"/>
      <c r="G745" s="504"/>
      <c r="H745" s="504"/>
      <c r="I745" s="521"/>
    </row>
    <row r="746" spans="1:9" ht="48" hidden="1" customHeight="1" x14ac:dyDescent="0.25">
      <c r="A746" s="520" t="s">
        <v>228</v>
      </c>
      <c r="B746" s="505"/>
      <c r="C746" s="493"/>
      <c r="D746" s="493"/>
      <c r="E746" s="493"/>
      <c r="F746" s="493"/>
      <c r="G746" s="493"/>
      <c r="H746" s="493"/>
      <c r="I746" s="522"/>
    </row>
    <row r="747" spans="1:9" ht="48" hidden="1" customHeight="1" x14ac:dyDescent="0.25">
      <c r="A747" s="523" t="s">
        <v>230</v>
      </c>
      <c r="B747" s="508"/>
      <c r="C747" s="508"/>
      <c r="D747" s="508"/>
      <c r="E747" s="508"/>
      <c r="F747" s="508"/>
      <c r="G747" s="508"/>
      <c r="H747" s="515"/>
      <c r="I747" s="524"/>
    </row>
    <row r="748" spans="1:9" ht="48" hidden="1" customHeight="1" thickBot="1" x14ac:dyDescent="0.3">
      <c r="A748" s="645" t="s">
        <v>239</v>
      </c>
      <c r="B748" s="646"/>
      <c r="C748" s="646"/>
      <c r="D748" s="646"/>
      <c r="E748" s="646"/>
      <c r="F748" s="646"/>
      <c r="G748" s="646"/>
      <c r="H748" s="647"/>
      <c r="I748" s="648"/>
    </row>
    <row r="749" spans="1:9" ht="48" hidden="1" customHeight="1" x14ac:dyDescent="0.25">
      <c r="A749" s="526"/>
      <c r="B749" s="516" t="s">
        <v>215</v>
      </c>
      <c r="C749" s="517">
        <f>$P$6+$P$8*(B750-1)</f>
        <v>0.6166666666666667</v>
      </c>
      <c r="D749" s="516" t="s">
        <v>216</v>
      </c>
      <c r="E749" s="516"/>
      <c r="F749" s="517"/>
      <c r="G749" s="649">
        <f>H755+S$11</f>
        <v>0.66666666666666652</v>
      </c>
      <c r="H749" s="649"/>
      <c r="I749" s="527">
        <f>G749+T$11</f>
        <v>0.67361111111111094</v>
      </c>
    </row>
    <row r="750" spans="1:9" ht="48" hidden="1" customHeight="1" x14ac:dyDescent="0.25">
      <c r="A750" s="529" t="s">
        <v>217</v>
      </c>
      <c r="B750" s="514">
        <f>B739+1</f>
        <v>69</v>
      </c>
      <c r="C750" s="650" t="e">
        <f>VLOOKUP($B750,СтартОсобиста!$A$10:$E$257,4,0)</f>
        <v>#N/A</v>
      </c>
      <c r="D750" s="650"/>
      <c r="E750" s="650"/>
      <c r="F750" s="513" t="e">
        <f>VLOOKUP($B750,СтартОсобиста!$A$10:$E$257,2,0)</f>
        <v>#N/A</v>
      </c>
      <c r="G750" s="651" t="s">
        <v>218</v>
      </c>
      <c r="H750" s="651"/>
      <c r="I750" s="518" t="s">
        <v>219</v>
      </c>
    </row>
    <row r="751" spans="1:9" ht="48" hidden="1" customHeight="1" x14ac:dyDescent="0.25">
      <c r="A751" s="652" t="s">
        <v>220</v>
      </c>
      <c r="B751" s="493">
        <v>1</v>
      </c>
      <c r="C751" s="493">
        <v>2</v>
      </c>
      <c r="D751" s="493">
        <v>3</v>
      </c>
      <c r="E751" s="493">
        <v>4</v>
      </c>
      <c r="F751" s="493">
        <v>5</v>
      </c>
      <c r="G751" s="493">
        <v>6</v>
      </c>
      <c r="H751" s="493">
        <v>7</v>
      </c>
      <c r="I751" s="525">
        <v>8</v>
      </c>
    </row>
    <row r="752" spans="1:9" ht="143.25" hidden="1" customHeight="1" x14ac:dyDescent="0.25">
      <c r="A752" s="652"/>
      <c r="B752" s="495" t="str">
        <f>$L$4</f>
        <v>Навісна п-ва ч-з яр (судд.)</v>
      </c>
      <c r="C752" s="495" t="str">
        <f>$M$4</f>
        <v>Переправа по колоді через яр</v>
      </c>
      <c r="D752" s="495" t="str">
        <f>$N$4</f>
        <v>П-ва по мотузці з пер. ч-з яр</v>
      </c>
      <c r="E752" s="495" t="str">
        <f>$O$4</f>
        <v>Підйом по схилу</v>
      </c>
      <c r="F752" s="495" t="str">
        <f>$P$4</f>
        <v>Рух  по жердинах</v>
      </c>
      <c r="G752" s="495" t="str">
        <f>$Q$4</f>
        <v>Вязання вузлів</v>
      </c>
      <c r="H752" s="495" t="str">
        <f>$R$4</f>
        <v>Підйом по верт. пер. + крут. п-ва</v>
      </c>
      <c r="I752" s="519" t="str">
        <f>S$4</f>
        <v>Орієнтування</v>
      </c>
    </row>
    <row r="753" spans="1:9" ht="48" hidden="1" customHeight="1" x14ac:dyDescent="0.25">
      <c r="A753" s="520" t="s">
        <v>222</v>
      </c>
      <c r="B753" s="498">
        <f>$L$5</f>
        <v>1.3888888888888889E-3</v>
      </c>
      <c r="C753" s="498">
        <f>$M$5</f>
        <v>2.7777777777777779E-3</v>
      </c>
      <c r="D753" s="498">
        <f>$N$5</f>
        <v>3.472222222222222E-3</v>
      </c>
      <c r="E753" s="498">
        <f>$O$5</f>
        <v>2.7777777777777779E-3</v>
      </c>
      <c r="F753" s="498">
        <f>$P$5</f>
        <v>2.0833333333333333E-3</v>
      </c>
      <c r="G753" s="498">
        <f>$Q$5</f>
        <v>1.3888888888888889E-3</v>
      </c>
      <c r="H753" s="498">
        <f>$R$5</f>
        <v>4.1666666666666666E-3</v>
      </c>
      <c r="I753" s="521"/>
    </row>
    <row r="754" spans="1:9" ht="48" hidden="1" customHeight="1" x14ac:dyDescent="0.25">
      <c r="A754" s="520" t="s">
        <v>223</v>
      </c>
      <c r="B754" s="501">
        <f>$C749+L$11</f>
        <v>0.61805555555555558</v>
      </c>
      <c r="C754" s="501">
        <f t="shared" ref="C754:H754" si="270">B755+M$11</f>
        <v>0.62430555555555556</v>
      </c>
      <c r="D754" s="501">
        <f t="shared" si="270"/>
        <v>0.63124999999999998</v>
      </c>
      <c r="E754" s="501">
        <f t="shared" si="270"/>
        <v>0.64027777777777772</v>
      </c>
      <c r="F754" s="501">
        <f t="shared" si="270"/>
        <v>0.64791666666666659</v>
      </c>
      <c r="G754" s="501">
        <f t="shared" si="270"/>
        <v>0.65416666666666656</v>
      </c>
      <c r="H754" s="501">
        <f t="shared" si="270"/>
        <v>0.66111111111111098</v>
      </c>
      <c r="I754" s="521"/>
    </row>
    <row r="755" spans="1:9" ht="48" hidden="1" customHeight="1" x14ac:dyDescent="0.25">
      <c r="A755" s="520" t="s">
        <v>225</v>
      </c>
      <c r="B755" s="501">
        <f>SUM(B754,B753)</f>
        <v>0.61944444444444446</v>
      </c>
      <c r="C755" s="501">
        <f>SUM(C754,C753)</f>
        <v>0.62708333333333333</v>
      </c>
      <c r="D755" s="501">
        <f>SUM(D754,D753)</f>
        <v>0.63472222222222219</v>
      </c>
      <c r="E755" s="501">
        <f>SUM(E754,E753)</f>
        <v>0.64305555555555549</v>
      </c>
      <c r="F755" s="501">
        <f t="shared" ref="F755" si="271">SUM(F754,F753)</f>
        <v>0.64999999999999991</v>
      </c>
      <c r="G755" s="501">
        <f t="shared" ref="G755" si="272">SUM(G754,G753)</f>
        <v>0.65555555555555545</v>
      </c>
      <c r="H755" s="501">
        <f t="shared" ref="H755" si="273">SUM(H754,H753)</f>
        <v>0.66527777777777763</v>
      </c>
      <c r="I755" s="521"/>
    </row>
    <row r="756" spans="1:9" ht="48" hidden="1" customHeight="1" x14ac:dyDescent="0.25">
      <c r="A756" s="520" t="s">
        <v>226</v>
      </c>
      <c r="B756" s="504"/>
      <c r="C756" s="504"/>
      <c r="D756" s="504"/>
      <c r="E756" s="504"/>
      <c r="F756" s="504"/>
      <c r="G756" s="504"/>
      <c r="H756" s="504"/>
      <c r="I756" s="521"/>
    </row>
    <row r="757" spans="1:9" ht="48" hidden="1" customHeight="1" x14ac:dyDescent="0.25">
      <c r="A757" s="520" t="s">
        <v>228</v>
      </c>
      <c r="B757" s="505"/>
      <c r="C757" s="493"/>
      <c r="D757" s="493"/>
      <c r="E757" s="493"/>
      <c r="F757" s="493"/>
      <c r="G757" s="493"/>
      <c r="H757" s="493"/>
      <c r="I757" s="522"/>
    </row>
    <row r="758" spans="1:9" ht="48" hidden="1" customHeight="1" x14ac:dyDescent="0.25">
      <c r="A758" s="523" t="s">
        <v>230</v>
      </c>
      <c r="B758" s="508"/>
      <c r="C758" s="508"/>
      <c r="D758" s="508"/>
      <c r="E758" s="508"/>
      <c r="F758" s="508"/>
      <c r="G758" s="508"/>
      <c r="H758" s="515"/>
      <c r="I758" s="524"/>
    </row>
    <row r="759" spans="1:9" ht="48" hidden="1" customHeight="1" thickBot="1" x14ac:dyDescent="0.3">
      <c r="A759" s="645" t="s">
        <v>239</v>
      </c>
      <c r="B759" s="646"/>
      <c r="C759" s="646"/>
      <c r="D759" s="646"/>
      <c r="E759" s="646"/>
      <c r="F759" s="646"/>
      <c r="G759" s="646"/>
      <c r="H759" s="647"/>
      <c r="I759" s="648"/>
    </row>
    <row r="760" spans="1:9" ht="48" hidden="1" customHeight="1" x14ac:dyDescent="0.25">
      <c r="A760" s="526"/>
      <c r="B760" s="516" t="s">
        <v>215</v>
      </c>
      <c r="C760" s="517">
        <f>$P$6+$P$8*(B761-1)</f>
        <v>0.62083333333333335</v>
      </c>
      <c r="D760" s="516" t="s">
        <v>216</v>
      </c>
      <c r="E760" s="516"/>
      <c r="F760" s="517"/>
      <c r="G760" s="649">
        <f>H766+S$11</f>
        <v>0.67083333333333317</v>
      </c>
      <c r="H760" s="649"/>
      <c r="I760" s="527">
        <f>G760+T$11</f>
        <v>0.67777777777777759</v>
      </c>
    </row>
    <row r="761" spans="1:9" ht="48" hidden="1" customHeight="1" x14ac:dyDescent="0.25">
      <c r="A761" s="529" t="s">
        <v>217</v>
      </c>
      <c r="B761" s="514">
        <f>B750+1</f>
        <v>70</v>
      </c>
      <c r="C761" s="650" t="e">
        <f>VLOOKUP($B761,СтартОсобиста!$A$10:$E$257,4,0)</f>
        <v>#N/A</v>
      </c>
      <c r="D761" s="650"/>
      <c r="E761" s="650"/>
      <c r="F761" s="513" t="e">
        <f>VLOOKUP($B761,СтартОсобиста!$A$10:$E$257,2,0)</f>
        <v>#N/A</v>
      </c>
      <c r="G761" s="651" t="s">
        <v>218</v>
      </c>
      <c r="H761" s="651"/>
      <c r="I761" s="518" t="s">
        <v>219</v>
      </c>
    </row>
    <row r="762" spans="1:9" ht="48" hidden="1" customHeight="1" x14ac:dyDescent="0.25">
      <c r="A762" s="652" t="s">
        <v>220</v>
      </c>
      <c r="B762" s="493">
        <v>1</v>
      </c>
      <c r="C762" s="493">
        <v>2</v>
      </c>
      <c r="D762" s="493">
        <v>3</v>
      </c>
      <c r="E762" s="493">
        <v>4</v>
      </c>
      <c r="F762" s="493">
        <v>5</v>
      </c>
      <c r="G762" s="493">
        <v>6</v>
      </c>
      <c r="H762" s="493">
        <v>7</v>
      </c>
      <c r="I762" s="525">
        <v>8</v>
      </c>
    </row>
    <row r="763" spans="1:9" ht="143.25" hidden="1" customHeight="1" x14ac:dyDescent="0.25">
      <c r="A763" s="652"/>
      <c r="B763" s="495" t="str">
        <f>$L$4</f>
        <v>Навісна п-ва ч-з яр (судд.)</v>
      </c>
      <c r="C763" s="495" t="str">
        <f>$M$4</f>
        <v>Переправа по колоді через яр</v>
      </c>
      <c r="D763" s="495" t="str">
        <f>$N$4</f>
        <v>П-ва по мотузці з пер. ч-з яр</v>
      </c>
      <c r="E763" s="495" t="str">
        <f>$O$4</f>
        <v>Підйом по схилу</v>
      </c>
      <c r="F763" s="495" t="str">
        <f>$P$4</f>
        <v>Рух  по жердинах</v>
      </c>
      <c r="G763" s="495" t="str">
        <f>$Q$4</f>
        <v>Вязання вузлів</v>
      </c>
      <c r="H763" s="495" t="str">
        <f>$R$4</f>
        <v>Підйом по верт. пер. + крут. п-ва</v>
      </c>
      <c r="I763" s="519" t="str">
        <f>S$4</f>
        <v>Орієнтування</v>
      </c>
    </row>
    <row r="764" spans="1:9" ht="48" hidden="1" customHeight="1" x14ac:dyDescent="0.25">
      <c r="A764" s="520" t="s">
        <v>222</v>
      </c>
      <c r="B764" s="498">
        <f>$L$5</f>
        <v>1.3888888888888889E-3</v>
      </c>
      <c r="C764" s="498">
        <f>$M$5</f>
        <v>2.7777777777777779E-3</v>
      </c>
      <c r="D764" s="498">
        <f>$N$5</f>
        <v>3.472222222222222E-3</v>
      </c>
      <c r="E764" s="498">
        <f>$O$5</f>
        <v>2.7777777777777779E-3</v>
      </c>
      <c r="F764" s="498">
        <f>$P$5</f>
        <v>2.0833333333333333E-3</v>
      </c>
      <c r="G764" s="498">
        <f>$Q$5</f>
        <v>1.3888888888888889E-3</v>
      </c>
      <c r="H764" s="498">
        <f>$R$5</f>
        <v>4.1666666666666666E-3</v>
      </c>
      <c r="I764" s="521"/>
    </row>
    <row r="765" spans="1:9" ht="48" hidden="1" customHeight="1" x14ac:dyDescent="0.25">
      <c r="A765" s="520" t="s">
        <v>223</v>
      </c>
      <c r="B765" s="501">
        <f>$C760+L$11</f>
        <v>0.62222222222222223</v>
      </c>
      <c r="C765" s="501">
        <f t="shared" ref="C765:H765" si="274">B766+M$11</f>
        <v>0.62847222222222221</v>
      </c>
      <c r="D765" s="501">
        <f t="shared" si="274"/>
        <v>0.63541666666666663</v>
      </c>
      <c r="E765" s="501">
        <f t="shared" si="274"/>
        <v>0.64444444444444438</v>
      </c>
      <c r="F765" s="501">
        <f t="shared" si="274"/>
        <v>0.65208333333333324</v>
      </c>
      <c r="G765" s="501">
        <f t="shared" si="274"/>
        <v>0.65833333333333321</v>
      </c>
      <c r="H765" s="501">
        <f t="shared" si="274"/>
        <v>0.66527777777777763</v>
      </c>
      <c r="I765" s="521"/>
    </row>
    <row r="766" spans="1:9" ht="48" hidden="1" customHeight="1" x14ac:dyDescent="0.25">
      <c r="A766" s="520" t="s">
        <v>225</v>
      </c>
      <c r="B766" s="501">
        <f>SUM(B765,B764)</f>
        <v>0.62361111111111112</v>
      </c>
      <c r="C766" s="501">
        <f>SUM(C765,C764)</f>
        <v>0.63124999999999998</v>
      </c>
      <c r="D766" s="501">
        <f>SUM(D765,D764)</f>
        <v>0.63888888888888884</v>
      </c>
      <c r="E766" s="501">
        <f>SUM(E765,E764)</f>
        <v>0.64722222222222214</v>
      </c>
      <c r="F766" s="501">
        <f t="shared" ref="F766" si="275">SUM(F765,F764)</f>
        <v>0.65416666666666656</v>
      </c>
      <c r="G766" s="501">
        <f t="shared" ref="G766" si="276">SUM(G765,G764)</f>
        <v>0.6597222222222221</v>
      </c>
      <c r="H766" s="501">
        <f t="shared" ref="H766" si="277">SUM(H765,H764)</f>
        <v>0.66944444444444429</v>
      </c>
      <c r="I766" s="521"/>
    </row>
    <row r="767" spans="1:9" ht="48" hidden="1" customHeight="1" x14ac:dyDescent="0.25">
      <c r="A767" s="520" t="s">
        <v>226</v>
      </c>
      <c r="B767" s="504"/>
      <c r="C767" s="504"/>
      <c r="D767" s="504"/>
      <c r="E767" s="504"/>
      <c r="F767" s="504"/>
      <c r="G767" s="504"/>
      <c r="H767" s="504"/>
      <c r="I767" s="521"/>
    </row>
    <row r="768" spans="1:9" ht="48" hidden="1" customHeight="1" x14ac:dyDescent="0.25">
      <c r="A768" s="520" t="s">
        <v>228</v>
      </c>
      <c r="B768" s="505"/>
      <c r="C768" s="493"/>
      <c r="D768" s="493"/>
      <c r="E768" s="493"/>
      <c r="F768" s="493"/>
      <c r="G768" s="493"/>
      <c r="H768" s="493"/>
      <c r="I768" s="522"/>
    </row>
    <row r="769" spans="1:9" ht="48" hidden="1" customHeight="1" x14ac:dyDescent="0.25">
      <c r="A769" s="523" t="s">
        <v>230</v>
      </c>
      <c r="B769" s="508"/>
      <c r="C769" s="508"/>
      <c r="D769" s="508"/>
      <c r="E769" s="508"/>
      <c r="F769" s="508"/>
      <c r="G769" s="508"/>
      <c r="H769" s="515"/>
      <c r="I769" s="524"/>
    </row>
    <row r="770" spans="1:9" ht="48" hidden="1" customHeight="1" thickBot="1" x14ac:dyDescent="0.3">
      <c r="A770" s="645" t="s">
        <v>239</v>
      </c>
      <c r="B770" s="646"/>
      <c r="C770" s="646"/>
      <c r="D770" s="646"/>
      <c r="E770" s="646"/>
      <c r="F770" s="646"/>
      <c r="G770" s="646"/>
      <c r="H770" s="647"/>
      <c r="I770" s="648"/>
    </row>
    <row r="771" spans="1:9" ht="48" hidden="1" customHeight="1" x14ac:dyDescent="0.25">
      <c r="A771" s="526"/>
      <c r="B771" s="516" t="s">
        <v>215</v>
      </c>
      <c r="C771" s="517">
        <f>$P$6+$P$8*(B772-1)</f>
        <v>0.625</v>
      </c>
      <c r="D771" s="516" t="s">
        <v>216</v>
      </c>
      <c r="E771" s="516"/>
      <c r="F771" s="517"/>
      <c r="G771" s="649">
        <f>H777+S$11</f>
        <v>0.67499999999999982</v>
      </c>
      <c r="H771" s="649"/>
      <c r="I771" s="527">
        <f>G771+T$11</f>
        <v>0.68194444444444424</v>
      </c>
    </row>
    <row r="772" spans="1:9" ht="48" hidden="1" customHeight="1" x14ac:dyDescent="0.25">
      <c r="A772" s="529" t="s">
        <v>217</v>
      </c>
      <c r="B772" s="514">
        <f>B761+1</f>
        <v>71</v>
      </c>
      <c r="C772" s="650" t="e">
        <f>VLOOKUP($B772,СтартОсобиста!$A$10:$E$257,4,0)</f>
        <v>#N/A</v>
      </c>
      <c r="D772" s="650"/>
      <c r="E772" s="650"/>
      <c r="F772" s="513" t="e">
        <f>VLOOKUP($B772,СтартОсобиста!$A$10:$E$257,2,0)</f>
        <v>#N/A</v>
      </c>
      <c r="G772" s="651" t="s">
        <v>218</v>
      </c>
      <c r="H772" s="651"/>
      <c r="I772" s="518" t="s">
        <v>219</v>
      </c>
    </row>
    <row r="773" spans="1:9" ht="48" hidden="1" customHeight="1" x14ac:dyDescent="0.25">
      <c r="A773" s="652" t="s">
        <v>220</v>
      </c>
      <c r="B773" s="493">
        <v>1</v>
      </c>
      <c r="C773" s="493">
        <v>2</v>
      </c>
      <c r="D773" s="493">
        <v>3</v>
      </c>
      <c r="E773" s="493">
        <v>4</v>
      </c>
      <c r="F773" s="493">
        <v>5</v>
      </c>
      <c r="G773" s="493">
        <v>6</v>
      </c>
      <c r="H773" s="493">
        <v>7</v>
      </c>
      <c r="I773" s="525">
        <v>8</v>
      </c>
    </row>
    <row r="774" spans="1:9" ht="143.25" hidden="1" customHeight="1" x14ac:dyDescent="0.25">
      <c r="A774" s="652"/>
      <c r="B774" s="495" t="str">
        <f>$L$4</f>
        <v>Навісна п-ва ч-з яр (судд.)</v>
      </c>
      <c r="C774" s="495" t="str">
        <f>$M$4</f>
        <v>Переправа по колоді через яр</v>
      </c>
      <c r="D774" s="495" t="str">
        <f>$N$4</f>
        <v>П-ва по мотузці з пер. ч-з яр</v>
      </c>
      <c r="E774" s="495" t="str">
        <f>$O$4</f>
        <v>Підйом по схилу</v>
      </c>
      <c r="F774" s="495" t="str">
        <f>$P$4</f>
        <v>Рух  по жердинах</v>
      </c>
      <c r="G774" s="495" t="str">
        <f>$Q$4</f>
        <v>Вязання вузлів</v>
      </c>
      <c r="H774" s="495" t="str">
        <f>$R$4</f>
        <v>Підйом по верт. пер. + крут. п-ва</v>
      </c>
      <c r="I774" s="519" t="str">
        <f>S$4</f>
        <v>Орієнтування</v>
      </c>
    </row>
    <row r="775" spans="1:9" ht="48" hidden="1" customHeight="1" x14ac:dyDescent="0.25">
      <c r="A775" s="520" t="s">
        <v>222</v>
      </c>
      <c r="B775" s="498">
        <f>$L$5</f>
        <v>1.3888888888888889E-3</v>
      </c>
      <c r="C775" s="498">
        <f>$M$5</f>
        <v>2.7777777777777779E-3</v>
      </c>
      <c r="D775" s="498">
        <f>$N$5</f>
        <v>3.472222222222222E-3</v>
      </c>
      <c r="E775" s="498">
        <f>$O$5</f>
        <v>2.7777777777777779E-3</v>
      </c>
      <c r="F775" s="498">
        <f>$P$5</f>
        <v>2.0833333333333333E-3</v>
      </c>
      <c r="G775" s="498">
        <f>$Q$5</f>
        <v>1.3888888888888889E-3</v>
      </c>
      <c r="H775" s="498">
        <f>$R$5</f>
        <v>4.1666666666666666E-3</v>
      </c>
      <c r="I775" s="521"/>
    </row>
    <row r="776" spans="1:9" ht="48" hidden="1" customHeight="1" x14ac:dyDescent="0.25">
      <c r="A776" s="520" t="s">
        <v>223</v>
      </c>
      <c r="B776" s="501">
        <f>$C771+L$11</f>
        <v>0.62638888888888888</v>
      </c>
      <c r="C776" s="501">
        <f t="shared" ref="C776:H776" si="278">B777+M$11</f>
        <v>0.63263888888888886</v>
      </c>
      <c r="D776" s="501">
        <f t="shared" si="278"/>
        <v>0.63958333333333328</v>
      </c>
      <c r="E776" s="501">
        <f t="shared" si="278"/>
        <v>0.64861111111111103</v>
      </c>
      <c r="F776" s="501">
        <f t="shared" si="278"/>
        <v>0.65624999999999989</v>
      </c>
      <c r="G776" s="501">
        <f t="shared" si="278"/>
        <v>0.66249999999999987</v>
      </c>
      <c r="H776" s="501">
        <f t="shared" si="278"/>
        <v>0.66944444444444429</v>
      </c>
      <c r="I776" s="521"/>
    </row>
    <row r="777" spans="1:9" ht="48" hidden="1" customHeight="1" x14ac:dyDescent="0.25">
      <c r="A777" s="520" t="s">
        <v>225</v>
      </c>
      <c r="B777" s="501">
        <f>SUM(B776,B775)</f>
        <v>0.62777777777777777</v>
      </c>
      <c r="C777" s="501">
        <f>SUM(C776,C775)</f>
        <v>0.63541666666666663</v>
      </c>
      <c r="D777" s="501">
        <f>SUM(D776,D775)</f>
        <v>0.64305555555555549</v>
      </c>
      <c r="E777" s="501">
        <f>SUM(E776,E775)</f>
        <v>0.6513888888888888</v>
      </c>
      <c r="F777" s="501">
        <f t="shared" ref="F777" si="279">SUM(F776,F775)</f>
        <v>0.65833333333333321</v>
      </c>
      <c r="G777" s="501">
        <f t="shared" ref="G777" si="280">SUM(G776,G775)</f>
        <v>0.66388888888888875</v>
      </c>
      <c r="H777" s="501">
        <f t="shared" ref="H777" si="281">SUM(H776,H775)</f>
        <v>0.67361111111111094</v>
      </c>
      <c r="I777" s="521"/>
    </row>
    <row r="778" spans="1:9" ht="48" hidden="1" customHeight="1" x14ac:dyDescent="0.25">
      <c r="A778" s="520" t="s">
        <v>226</v>
      </c>
      <c r="B778" s="504"/>
      <c r="C778" s="504"/>
      <c r="D778" s="504"/>
      <c r="E778" s="504"/>
      <c r="F778" s="504"/>
      <c r="G778" s="504"/>
      <c r="H778" s="504"/>
      <c r="I778" s="521"/>
    </row>
    <row r="779" spans="1:9" ht="48" hidden="1" customHeight="1" x14ac:dyDescent="0.25">
      <c r="A779" s="520" t="s">
        <v>228</v>
      </c>
      <c r="B779" s="505"/>
      <c r="C779" s="493"/>
      <c r="D779" s="493"/>
      <c r="E779" s="493"/>
      <c r="F779" s="493"/>
      <c r="G779" s="493"/>
      <c r="H779" s="493"/>
      <c r="I779" s="522"/>
    </row>
    <row r="780" spans="1:9" ht="48" hidden="1" customHeight="1" x14ac:dyDescent="0.25">
      <c r="A780" s="523" t="s">
        <v>230</v>
      </c>
      <c r="B780" s="508"/>
      <c r="C780" s="508"/>
      <c r="D780" s="508"/>
      <c r="E780" s="508"/>
      <c r="F780" s="508"/>
      <c r="G780" s="508"/>
      <c r="H780" s="515"/>
      <c r="I780" s="524"/>
    </row>
    <row r="781" spans="1:9" ht="48" hidden="1" customHeight="1" thickBot="1" x14ac:dyDescent="0.3">
      <c r="A781" s="645" t="s">
        <v>239</v>
      </c>
      <c r="B781" s="646"/>
      <c r="C781" s="646"/>
      <c r="D781" s="646"/>
      <c r="E781" s="646"/>
      <c r="F781" s="646"/>
      <c r="G781" s="646"/>
      <c r="H781" s="647"/>
      <c r="I781" s="648"/>
    </row>
    <row r="782" spans="1:9" ht="48" hidden="1" customHeight="1" x14ac:dyDescent="0.25">
      <c r="A782" s="526"/>
      <c r="B782" s="516" t="s">
        <v>215</v>
      </c>
      <c r="C782" s="517">
        <f>$P$6+$P$8*(B783-1)</f>
        <v>0.62916666666666665</v>
      </c>
      <c r="D782" s="516" t="s">
        <v>216</v>
      </c>
      <c r="E782" s="516"/>
      <c r="F782" s="517"/>
      <c r="G782" s="649">
        <f>H788+S$11</f>
        <v>0.67916666666666647</v>
      </c>
      <c r="H782" s="649"/>
      <c r="I782" s="527">
        <f>G782+T$11</f>
        <v>0.68611111111111089</v>
      </c>
    </row>
    <row r="783" spans="1:9" ht="48" hidden="1" customHeight="1" x14ac:dyDescent="0.25">
      <c r="A783" s="529" t="s">
        <v>217</v>
      </c>
      <c r="B783" s="514">
        <f>B772+1</f>
        <v>72</v>
      </c>
      <c r="C783" s="650" t="e">
        <f>VLOOKUP($B783,СтартОсобиста!$A$10:$E$257,4,0)</f>
        <v>#N/A</v>
      </c>
      <c r="D783" s="650"/>
      <c r="E783" s="650"/>
      <c r="F783" s="513" t="e">
        <f>VLOOKUP($B783,СтартОсобиста!$A$10:$E$257,2,0)</f>
        <v>#N/A</v>
      </c>
      <c r="G783" s="651" t="s">
        <v>218</v>
      </c>
      <c r="H783" s="651"/>
      <c r="I783" s="518" t="s">
        <v>219</v>
      </c>
    </row>
    <row r="784" spans="1:9" ht="48" hidden="1" customHeight="1" x14ac:dyDescent="0.25">
      <c r="A784" s="652" t="s">
        <v>220</v>
      </c>
      <c r="B784" s="493">
        <v>1</v>
      </c>
      <c r="C784" s="493">
        <v>2</v>
      </c>
      <c r="D784" s="493">
        <v>3</v>
      </c>
      <c r="E784" s="493">
        <v>4</v>
      </c>
      <c r="F784" s="493">
        <v>5</v>
      </c>
      <c r="G784" s="493">
        <v>6</v>
      </c>
      <c r="H784" s="493">
        <v>7</v>
      </c>
      <c r="I784" s="525">
        <v>8</v>
      </c>
    </row>
    <row r="785" spans="1:9" ht="143.25" hidden="1" customHeight="1" x14ac:dyDescent="0.25">
      <c r="A785" s="652"/>
      <c r="B785" s="495" t="str">
        <f>$L$4</f>
        <v>Навісна п-ва ч-з яр (судд.)</v>
      </c>
      <c r="C785" s="495" t="str">
        <f>$M$4</f>
        <v>Переправа по колоді через яр</v>
      </c>
      <c r="D785" s="495" t="str">
        <f>$N$4</f>
        <v>П-ва по мотузці з пер. ч-з яр</v>
      </c>
      <c r="E785" s="495" t="str">
        <f>$O$4</f>
        <v>Підйом по схилу</v>
      </c>
      <c r="F785" s="495" t="str">
        <f>$P$4</f>
        <v>Рух  по жердинах</v>
      </c>
      <c r="G785" s="495" t="str">
        <f>$Q$4</f>
        <v>Вязання вузлів</v>
      </c>
      <c r="H785" s="495" t="str">
        <f>$R$4</f>
        <v>Підйом по верт. пер. + крут. п-ва</v>
      </c>
      <c r="I785" s="519" t="str">
        <f>S$4</f>
        <v>Орієнтування</v>
      </c>
    </row>
    <row r="786" spans="1:9" ht="48" hidden="1" customHeight="1" x14ac:dyDescent="0.25">
      <c r="A786" s="520" t="s">
        <v>222</v>
      </c>
      <c r="B786" s="498">
        <f>$L$5</f>
        <v>1.3888888888888889E-3</v>
      </c>
      <c r="C786" s="498">
        <f>$M$5</f>
        <v>2.7777777777777779E-3</v>
      </c>
      <c r="D786" s="498">
        <f>$N$5</f>
        <v>3.472222222222222E-3</v>
      </c>
      <c r="E786" s="498">
        <f>$O$5</f>
        <v>2.7777777777777779E-3</v>
      </c>
      <c r="F786" s="498">
        <f>$P$5</f>
        <v>2.0833333333333333E-3</v>
      </c>
      <c r="G786" s="498">
        <f>$Q$5</f>
        <v>1.3888888888888889E-3</v>
      </c>
      <c r="H786" s="498">
        <f>$R$5</f>
        <v>4.1666666666666666E-3</v>
      </c>
      <c r="I786" s="521"/>
    </row>
    <row r="787" spans="1:9" ht="48" hidden="1" customHeight="1" x14ac:dyDescent="0.25">
      <c r="A787" s="520" t="s">
        <v>223</v>
      </c>
      <c r="B787" s="501">
        <f>$C782+L$11</f>
        <v>0.63055555555555554</v>
      </c>
      <c r="C787" s="501">
        <f t="shared" ref="C787:H787" si="282">B788+M$11</f>
        <v>0.63680555555555551</v>
      </c>
      <c r="D787" s="501">
        <f t="shared" si="282"/>
        <v>0.64374999999999993</v>
      </c>
      <c r="E787" s="501">
        <f t="shared" si="282"/>
        <v>0.65277777777777768</v>
      </c>
      <c r="F787" s="501">
        <f t="shared" si="282"/>
        <v>0.66041666666666654</v>
      </c>
      <c r="G787" s="501">
        <f t="shared" si="282"/>
        <v>0.66666666666666652</v>
      </c>
      <c r="H787" s="501">
        <f t="shared" si="282"/>
        <v>0.67361111111111094</v>
      </c>
      <c r="I787" s="521"/>
    </row>
    <row r="788" spans="1:9" ht="48" hidden="1" customHeight="1" x14ac:dyDescent="0.25">
      <c r="A788" s="520" t="s">
        <v>225</v>
      </c>
      <c r="B788" s="501">
        <f>SUM(B787,B786)</f>
        <v>0.63194444444444442</v>
      </c>
      <c r="C788" s="501">
        <f>SUM(C787,C786)</f>
        <v>0.63958333333333328</v>
      </c>
      <c r="D788" s="501">
        <f>SUM(D787,D786)</f>
        <v>0.64722222222222214</v>
      </c>
      <c r="E788" s="501">
        <f>SUM(E787,E786)</f>
        <v>0.65555555555555545</v>
      </c>
      <c r="F788" s="501">
        <f t="shared" ref="F788" si="283">SUM(F787,F786)</f>
        <v>0.66249999999999987</v>
      </c>
      <c r="G788" s="501">
        <f t="shared" ref="G788" si="284">SUM(G787,G786)</f>
        <v>0.6680555555555554</v>
      </c>
      <c r="H788" s="501">
        <f t="shared" ref="H788" si="285">SUM(H787,H786)</f>
        <v>0.67777777777777759</v>
      </c>
      <c r="I788" s="521"/>
    </row>
    <row r="789" spans="1:9" ht="48" hidden="1" customHeight="1" x14ac:dyDescent="0.25">
      <c r="A789" s="520" t="s">
        <v>226</v>
      </c>
      <c r="B789" s="504"/>
      <c r="C789" s="504"/>
      <c r="D789" s="504"/>
      <c r="E789" s="504"/>
      <c r="F789" s="504"/>
      <c r="G789" s="504"/>
      <c r="H789" s="504"/>
      <c r="I789" s="521"/>
    </row>
    <row r="790" spans="1:9" ht="48" hidden="1" customHeight="1" x14ac:dyDescent="0.25">
      <c r="A790" s="520" t="s">
        <v>228</v>
      </c>
      <c r="B790" s="505"/>
      <c r="C790" s="493"/>
      <c r="D790" s="493"/>
      <c r="E790" s="493"/>
      <c r="F790" s="493"/>
      <c r="G790" s="493"/>
      <c r="H790" s="493"/>
      <c r="I790" s="522"/>
    </row>
    <row r="791" spans="1:9" ht="48" hidden="1" customHeight="1" x14ac:dyDescent="0.25">
      <c r="A791" s="523" t="s">
        <v>230</v>
      </c>
      <c r="B791" s="508"/>
      <c r="C791" s="508"/>
      <c r="D791" s="508"/>
      <c r="E791" s="508"/>
      <c r="F791" s="508"/>
      <c r="G791" s="508"/>
      <c r="H791" s="515"/>
      <c r="I791" s="524"/>
    </row>
    <row r="792" spans="1:9" ht="48" hidden="1" customHeight="1" thickBot="1" x14ac:dyDescent="0.3">
      <c r="A792" s="645" t="s">
        <v>239</v>
      </c>
      <c r="B792" s="646"/>
      <c r="C792" s="646"/>
      <c r="D792" s="646"/>
      <c r="E792" s="646"/>
      <c r="F792" s="646"/>
      <c r="G792" s="646"/>
      <c r="H792" s="647"/>
      <c r="I792" s="648"/>
    </row>
    <row r="793" spans="1:9" ht="48" hidden="1" customHeight="1" x14ac:dyDescent="0.25">
      <c r="A793" s="526"/>
      <c r="B793" s="516" t="s">
        <v>215</v>
      </c>
      <c r="C793" s="517">
        <f>$P$6+$P$8*(B794-1)</f>
        <v>0.6333333333333333</v>
      </c>
      <c r="D793" s="516" t="s">
        <v>216</v>
      </c>
      <c r="E793" s="516"/>
      <c r="F793" s="517"/>
      <c r="G793" s="649">
        <f>H799+S$11</f>
        <v>0.68333333333333313</v>
      </c>
      <c r="H793" s="649"/>
      <c r="I793" s="527">
        <f>G793+T$11</f>
        <v>0.69027777777777755</v>
      </c>
    </row>
    <row r="794" spans="1:9" ht="48" hidden="1" customHeight="1" x14ac:dyDescent="0.25">
      <c r="A794" s="529" t="s">
        <v>217</v>
      </c>
      <c r="B794" s="514">
        <f>B783+1</f>
        <v>73</v>
      </c>
      <c r="C794" s="650" t="e">
        <f>VLOOKUP($B794,СтартОсобиста!$A$10:$E$257,4,0)</f>
        <v>#N/A</v>
      </c>
      <c r="D794" s="650"/>
      <c r="E794" s="650"/>
      <c r="F794" s="513" t="e">
        <f>VLOOKUP($B794,СтартОсобиста!$A$10:$E$257,2,0)</f>
        <v>#N/A</v>
      </c>
      <c r="G794" s="651" t="s">
        <v>218</v>
      </c>
      <c r="H794" s="651"/>
      <c r="I794" s="518" t="s">
        <v>219</v>
      </c>
    </row>
    <row r="795" spans="1:9" ht="48" hidden="1" customHeight="1" x14ac:dyDescent="0.25">
      <c r="A795" s="652" t="s">
        <v>220</v>
      </c>
      <c r="B795" s="493">
        <v>1</v>
      </c>
      <c r="C795" s="493">
        <v>2</v>
      </c>
      <c r="D795" s="493">
        <v>3</v>
      </c>
      <c r="E795" s="493">
        <v>4</v>
      </c>
      <c r="F795" s="493">
        <v>5</v>
      </c>
      <c r="G795" s="493">
        <v>6</v>
      </c>
      <c r="H795" s="493">
        <v>7</v>
      </c>
      <c r="I795" s="525">
        <v>8</v>
      </c>
    </row>
    <row r="796" spans="1:9" ht="143.25" hidden="1" customHeight="1" x14ac:dyDescent="0.25">
      <c r="A796" s="652"/>
      <c r="B796" s="495" t="str">
        <f>$L$4</f>
        <v>Навісна п-ва ч-з яр (судд.)</v>
      </c>
      <c r="C796" s="495" t="str">
        <f>$M$4</f>
        <v>Переправа по колоді через яр</v>
      </c>
      <c r="D796" s="495" t="str">
        <f>$N$4</f>
        <v>П-ва по мотузці з пер. ч-з яр</v>
      </c>
      <c r="E796" s="495" t="str">
        <f>$O$4</f>
        <v>Підйом по схилу</v>
      </c>
      <c r="F796" s="495" t="str">
        <f>$P$4</f>
        <v>Рух  по жердинах</v>
      </c>
      <c r="G796" s="495" t="str">
        <f>$Q$4</f>
        <v>Вязання вузлів</v>
      </c>
      <c r="H796" s="495" t="str">
        <f>$R$4</f>
        <v>Підйом по верт. пер. + крут. п-ва</v>
      </c>
      <c r="I796" s="519" t="str">
        <f>S$4</f>
        <v>Орієнтування</v>
      </c>
    </row>
    <row r="797" spans="1:9" ht="48" hidden="1" customHeight="1" x14ac:dyDescent="0.25">
      <c r="A797" s="520" t="s">
        <v>222</v>
      </c>
      <c r="B797" s="498">
        <f>$L$5</f>
        <v>1.3888888888888889E-3</v>
      </c>
      <c r="C797" s="498">
        <f>$M$5</f>
        <v>2.7777777777777779E-3</v>
      </c>
      <c r="D797" s="498">
        <f>$N$5</f>
        <v>3.472222222222222E-3</v>
      </c>
      <c r="E797" s="498">
        <f>$O$5</f>
        <v>2.7777777777777779E-3</v>
      </c>
      <c r="F797" s="498">
        <f>$P$5</f>
        <v>2.0833333333333333E-3</v>
      </c>
      <c r="G797" s="498">
        <f>$Q$5</f>
        <v>1.3888888888888889E-3</v>
      </c>
      <c r="H797" s="498">
        <f>$R$5</f>
        <v>4.1666666666666666E-3</v>
      </c>
      <c r="I797" s="521"/>
    </row>
    <row r="798" spans="1:9" ht="48" hidden="1" customHeight="1" x14ac:dyDescent="0.25">
      <c r="A798" s="520" t="s">
        <v>223</v>
      </c>
      <c r="B798" s="501">
        <f>$C793+L$11</f>
        <v>0.63472222222222219</v>
      </c>
      <c r="C798" s="501">
        <f t="shared" ref="C798:H798" si="286">B799+M$11</f>
        <v>0.64097222222222217</v>
      </c>
      <c r="D798" s="501">
        <f t="shared" si="286"/>
        <v>0.64791666666666659</v>
      </c>
      <c r="E798" s="501">
        <f t="shared" si="286"/>
        <v>0.65694444444444433</v>
      </c>
      <c r="F798" s="501">
        <f t="shared" si="286"/>
        <v>0.66458333333333319</v>
      </c>
      <c r="G798" s="501">
        <f t="shared" si="286"/>
        <v>0.67083333333333317</v>
      </c>
      <c r="H798" s="501">
        <f t="shared" si="286"/>
        <v>0.67777777777777759</v>
      </c>
      <c r="I798" s="521"/>
    </row>
    <row r="799" spans="1:9" ht="48" hidden="1" customHeight="1" x14ac:dyDescent="0.25">
      <c r="A799" s="520" t="s">
        <v>225</v>
      </c>
      <c r="B799" s="501">
        <f>SUM(B798,B797)</f>
        <v>0.63611111111111107</v>
      </c>
      <c r="C799" s="501">
        <f>SUM(C798,C797)</f>
        <v>0.64374999999999993</v>
      </c>
      <c r="D799" s="501">
        <f>SUM(D798,D797)</f>
        <v>0.6513888888888888</v>
      </c>
      <c r="E799" s="501">
        <f>SUM(E798,E797)</f>
        <v>0.6597222222222221</v>
      </c>
      <c r="F799" s="501">
        <f t="shared" ref="F799" si="287">SUM(F798,F797)</f>
        <v>0.66666666666666652</v>
      </c>
      <c r="G799" s="501">
        <f t="shared" ref="G799" si="288">SUM(G798,G797)</f>
        <v>0.67222222222222205</v>
      </c>
      <c r="H799" s="501">
        <f t="shared" ref="H799" si="289">SUM(H798,H797)</f>
        <v>0.68194444444444424</v>
      </c>
      <c r="I799" s="521"/>
    </row>
    <row r="800" spans="1:9" ht="48" hidden="1" customHeight="1" x14ac:dyDescent="0.25">
      <c r="A800" s="520" t="s">
        <v>226</v>
      </c>
      <c r="B800" s="504"/>
      <c r="C800" s="504"/>
      <c r="D800" s="504"/>
      <c r="E800" s="504"/>
      <c r="F800" s="504"/>
      <c r="G800" s="504"/>
      <c r="H800" s="504"/>
      <c r="I800" s="521"/>
    </row>
    <row r="801" spans="1:9" ht="48" hidden="1" customHeight="1" x14ac:dyDescent="0.25">
      <c r="A801" s="520" t="s">
        <v>228</v>
      </c>
      <c r="B801" s="505"/>
      <c r="C801" s="493"/>
      <c r="D801" s="493"/>
      <c r="E801" s="493"/>
      <c r="F801" s="493"/>
      <c r="G801" s="493"/>
      <c r="H801" s="493"/>
      <c r="I801" s="522"/>
    </row>
    <row r="802" spans="1:9" ht="48" hidden="1" customHeight="1" x14ac:dyDescent="0.25">
      <c r="A802" s="523" t="s">
        <v>230</v>
      </c>
      <c r="B802" s="508"/>
      <c r="C802" s="508"/>
      <c r="D802" s="508"/>
      <c r="E802" s="508"/>
      <c r="F802" s="508"/>
      <c r="G802" s="508"/>
      <c r="H802" s="515"/>
      <c r="I802" s="524"/>
    </row>
    <row r="803" spans="1:9" ht="48" hidden="1" customHeight="1" thickBot="1" x14ac:dyDescent="0.3">
      <c r="A803" s="645" t="s">
        <v>239</v>
      </c>
      <c r="B803" s="646"/>
      <c r="C803" s="646"/>
      <c r="D803" s="646"/>
      <c r="E803" s="646"/>
      <c r="F803" s="646"/>
      <c r="G803" s="646"/>
      <c r="H803" s="647"/>
      <c r="I803" s="648"/>
    </row>
    <row r="804" spans="1:9" ht="48" hidden="1" customHeight="1" x14ac:dyDescent="0.25">
      <c r="A804" s="526"/>
      <c r="B804" s="516" t="s">
        <v>215</v>
      </c>
      <c r="C804" s="517">
        <f>$P$6+$P$8*(B805-1)</f>
        <v>0.63749999999999996</v>
      </c>
      <c r="D804" s="516" t="s">
        <v>216</v>
      </c>
      <c r="E804" s="516"/>
      <c r="F804" s="517"/>
      <c r="G804" s="649">
        <f>H810+S$11</f>
        <v>0.68749999999999978</v>
      </c>
      <c r="H804" s="649"/>
      <c r="I804" s="527">
        <f>G804+T$11</f>
        <v>0.6944444444444442</v>
      </c>
    </row>
    <row r="805" spans="1:9" ht="48" hidden="1" customHeight="1" x14ac:dyDescent="0.25">
      <c r="A805" s="529" t="s">
        <v>217</v>
      </c>
      <c r="B805" s="514">
        <f>B794+1</f>
        <v>74</v>
      </c>
      <c r="C805" s="650" t="e">
        <f>VLOOKUP($B805,СтартОсобиста!$A$10:$E$257,4,0)</f>
        <v>#N/A</v>
      </c>
      <c r="D805" s="650"/>
      <c r="E805" s="650"/>
      <c r="F805" s="513" t="e">
        <f>VLOOKUP($B805,СтартОсобиста!$A$10:$E$257,2,0)</f>
        <v>#N/A</v>
      </c>
      <c r="G805" s="651" t="s">
        <v>218</v>
      </c>
      <c r="H805" s="651"/>
      <c r="I805" s="518" t="s">
        <v>219</v>
      </c>
    </row>
    <row r="806" spans="1:9" ht="48" hidden="1" customHeight="1" x14ac:dyDescent="0.25">
      <c r="A806" s="652" t="s">
        <v>220</v>
      </c>
      <c r="B806" s="493">
        <v>1</v>
      </c>
      <c r="C806" s="493">
        <v>2</v>
      </c>
      <c r="D806" s="493">
        <v>3</v>
      </c>
      <c r="E806" s="493">
        <v>4</v>
      </c>
      <c r="F806" s="493">
        <v>5</v>
      </c>
      <c r="G806" s="493">
        <v>6</v>
      </c>
      <c r="H806" s="493">
        <v>7</v>
      </c>
      <c r="I806" s="525">
        <v>8</v>
      </c>
    </row>
    <row r="807" spans="1:9" ht="143.25" hidden="1" customHeight="1" x14ac:dyDescent="0.25">
      <c r="A807" s="652"/>
      <c r="B807" s="495" t="str">
        <f>$L$4</f>
        <v>Навісна п-ва ч-з яр (судд.)</v>
      </c>
      <c r="C807" s="495" t="str">
        <f>$M$4</f>
        <v>Переправа по колоді через яр</v>
      </c>
      <c r="D807" s="495" t="str">
        <f>$N$4</f>
        <v>П-ва по мотузці з пер. ч-з яр</v>
      </c>
      <c r="E807" s="495" t="str">
        <f>$O$4</f>
        <v>Підйом по схилу</v>
      </c>
      <c r="F807" s="495" t="str">
        <f>$P$4</f>
        <v>Рух  по жердинах</v>
      </c>
      <c r="G807" s="495" t="str">
        <f>$Q$4</f>
        <v>Вязання вузлів</v>
      </c>
      <c r="H807" s="495" t="str">
        <f>$R$4</f>
        <v>Підйом по верт. пер. + крут. п-ва</v>
      </c>
      <c r="I807" s="519" t="str">
        <f>S$4</f>
        <v>Орієнтування</v>
      </c>
    </row>
    <row r="808" spans="1:9" ht="48" hidden="1" customHeight="1" x14ac:dyDescent="0.25">
      <c r="A808" s="520" t="s">
        <v>222</v>
      </c>
      <c r="B808" s="498">
        <f>$L$5</f>
        <v>1.3888888888888889E-3</v>
      </c>
      <c r="C808" s="498">
        <f>$M$5</f>
        <v>2.7777777777777779E-3</v>
      </c>
      <c r="D808" s="498">
        <f>$N$5</f>
        <v>3.472222222222222E-3</v>
      </c>
      <c r="E808" s="498">
        <f>$O$5</f>
        <v>2.7777777777777779E-3</v>
      </c>
      <c r="F808" s="498">
        <f>$P$5</f>
        <v>2.0833333333333333E-3</v>
      </c>
      <c r="G808" s="498">
        <f>$Q$5</f>
        <v>1.3888888888888889E-3</v>
      </c>
      <c r="H808" s="498">
        <f>$R$5</f>
        <v>4.1666666666666666E-3</v>
      </c>
      <c r="I808" s="521"/>
    </row>
    <row r="809" spans="1:9" ht="48" hidden="1" customHeight="1" x14ac:dyDescent="0.25">
      <c r="A809" s="520" t="s">
        <v>223</v>
      </c>
      <c r="B809" s="501">
        <f>$C804+L$11</f>
        <v>0.63888888888888884</v>
      </c>
      <c r="C809" s="501">
        <f t="shared" ref="C809:H809" si="290">B810+M$11</f>
        <v>0.64513888888888882</v>
      </c>
      <c r="D809" s="501">
        <f t="shared" si="290"/>
        <v>0.65208333333333324</v>
      </c>
      <c r="E809" s="501">
        <f t="shared" si="290"/>
        <v>0.66111111111111098</v>
      </c>
      <c r="F809" s="501">
        <f t="shared" si="290"/>
        <v>0.66874999999999984</v>
      </c>
      <c r="G809" s="501">
        <f t="shared" si="290"/>
        <v>0.67499999999999982</v>
      </c>
      <c r="H809" s="501">
        <f t="shared" si="290"/>
        <v>0.68194444444444424</v>
      </c>
      <c r="I809" s="521"/>
    </row>
    <row r="810" spans="1:9" ht="48" hidden="1" customHeight="1" x14ac:dyDescent="0.25">
      <c r="A810" s="520" t="s">
        <v>225</v>
      </c>
      <c r="B810" s="501">
        <f>SUM(B809,B808)</f>
        <v>0.64027777777777772</v>
      </c>
      <c r="C810" s="501">
        <f>SUM(C809,C808)</f>
        <v>0.64791666666666659</v>
      </c>
      <c r="D810" s="501">
        <f>SUM(D809,D808)</f>
        <v>0.65555555555555545</v>
      </c>
      <c r="E810" s="501">
        <f>SUM(E809,E808)</f>
        <v>0.66388888888888875</v>
      </c>
      <c r="F810" s="501">
        <f t="shared" ref="F810" si="291">SUM(F809,F808)</f>
        <v>0.67083333333333317</v>
      </c>
      <c r="G810" s="501">
        <f t="shared" ref="G810" si="292">SUM(G809,G808)</f>
        <v>0.67638888888888871</v>
      </c>
      <c r="H810" s="501">
        <f t="shared" ref="H810" si="293">SUM(H809,H808)</f>
        <v>0.68611111111111089</v>
      </c>
      <c r="I810" s="521"/>
    </row>
    <row r="811" spans="1:9" ht="48" hidden="1" customHeight="1" x14ac:dyDescent="0.25">
      <c r="A811" s="520" t="s">
        <v>226</v>
      </c>
      <c r="B811" s="504"/>
      <c r="C811" s="504"/>
      <c r="D811" s="504"/>
      <c r="E811" s="504"/>
      <c r="F811" s="504"/>
      <c r="G811" s="504"/>
      <c r="H811" s="504"/>
      <c r="I811" s="521"/>
    </row>
    <row r="812" spans="1:9" ht="48" hidden="1" customHeight="1" x14ac:dyDescent="0.25">
      <c r="A812" s="520" t="s">
        <v>228</v>
      </c>
      <c r="B812" s="505"/>
      <c r="C812" s="493"/>
      <c r="D812" s="493"/>
      <c r="E812" s="493"/>
      <c r="F812" s="493"/>
      <c r="G812" s="493"/>
      <c r="H812" s="493"/>
      <c r="I812" s="522"/>
    </row>
    <row r="813" spans="1:9" ht="48" hidden="1" customHeight="1" x14ac:dyDescent="0.25">
      <c r="A813" s="523" t="s">
        <v>230</v>
      </c>
      <c r="B813" s="508"/>
      <c r="C813" s="508"/>
      <c r="D813" s="508"/>
      <c r="E813" s="508"/>
      <c r="F813" s="508"/>
      <c r="G813" s="508"/>
      <c r="H813" s="515"/>
      <c r="I813" s="524"/>
    </row>
    <row r="814" spans="1:9" ht="48" hidden="1" customHeight="1" thickBot="1" x14ac:dyDescent="0.3">
      <c r="A814" s="645" t="s">
        <v>239</v>
      </c>
      <c r="B814" s="646"/>
      <c r="C814" s="646"/>
      <c r="D814" s="646"/>
      <c r="E814" s="646"/>
      <c r="F814" s="646"/>
      <c r="G814" s="646"/>
      <c r="H814" s="647"/>
      <c r="I814" s="648"/>
    </row>
    <row r="815" spans="1:9" ht="48" hidden="1" customHeight="1" x14ac:dyDescent="0.25">
      <c r="A815" s="526"/>
      <c r="B815" s="516" t="s">
        <v>215</v>
      </c>
      <c r="C815" s="517">
        <f>$P$6+$P$8*(B816-1)</f>
        <v>0.64166666666666661</v>
      </c>
      <c r="D815" s="516" t="s">
        <v>216</v>
      </c>
      <c r="E815" s="516"/>
      <c r="F815" s="517"/>
      <c r="G815" s="649">
        <f>H821+S$11</f>
        <v>0.69166666666666643</v>
      </c>
      <c r="H815" s="649"/>
      <c r="I815" s="527">
        <f>G815+T$11</f>
        <v>0.69861111111111085</v>
      </c>
    </row>
    <row r="816" spans="1:9" ht="48" hidden="1" customHeight="1" x14ac:dyDescent="0.25">
      <c r="A816" s="529" t="s">
        <v>217</v>
      </c>
      <c r="B816" s="514">
        <f>B805+1</f>
        <v>75</v>
      </c>
      <c r="C816" s="650" t="e">
        <f>VLOOKUP($B816,СтартОсобиста!$A$10:$E$257,4,0)</f>
        <v>#N/A</v>
      </c>
      <c r="D816" s="650"/>
      <c r="E816" s="650"/>
      <c r="F816" s="513" t="e">
        <f>VLOOKUP($B816,СтартОсобиста!$A$10:$E$257,2,0)</f>
        <v>#N/A</v>
      </c>
      <c r="G816" s="651" t="s">
        <v>218</v>
      </c>
      <c r="H816" s="651"/>
      <c r="I816" s="518" t="s">
        <v>219</v>
      </c>
    </row>
    <row r="817" spans="1:9" ht="48" hidden="1" customHeight="1" x14ac:dyDescent="0.25">
      <c r="A817" s="652" t="s">
        <v>220</v>
      </c>
      <c r="B817" s="493">
        <v>1</v>
      </c>
      <c r="C817" s="493">
        <v>2</v>
      </c>
      <c r="D817" s="493">
        <v>3</v>
      </c>
      <c r="E817" s="493">
        <v>4</v>
      </c>
      <c r="F817" s="493">
        <v>5</v>
      </c>
      <c r="G817" s="493">
        <v>6</v>
      </c>
      <c r="H817" s="493">
        <v>7</v>
      </c>
      <c r="I817" s="525">
        <v>8</v>
      </c>
    </row>
    <row r="818" spans="1:9" ht="143.25" hidden="1" customHeight="1" x14ac:dyDescent="0.25">
      <c r="A818" s="652"/>
      <c r="B818" s="495" t="str">
        <f>$L$4</f>
        <v>Навісна п-ва ч-з яр (судд.)</v>
      </c>
      <c r="C818" s="495" t="str">
        <f>$M$4</f>
        <v>Переправа по колоді через яр</v>
      </c>
      <c r="D818" s="495" t="str">
        <f>$N$4</f>
        <v>П-ва по мотузці з пер. ч-з яр</v>
      </c>
      <c r="E818" s="495" t="str">
        <f>$O$4</f>
        <v>Підйом по схилу</v>
      </c>
      <c r="F818" s="495" t="str">
        <f>$P$4</f>
        <v>Рух  по жердинах</v>
      </c>
      <c r="G818" s="495" t="str">
        <f>$Q$4</f>
        <v>Вязання вузлів</v>
      </c>
      <c r="H818" s="495" t="str">
        <f>$R$4</f>
        <v>Підйом по верт. пер. + крут. п-ва</v>
      </c>
      <c r="I818" s="519" t="str">
        <f>S$4</f>
        <v>Орієнтування</v>
      </c>
    </row>
    <row r="819" spans="1:9" ht="48" hidden="1" customHeight="1" x14ac:dyDescent="0.25">
      <c r="A819" s="520" t="s">
        <v>222</v>
      </c>
      <c r="B819" s="498">
        <f>$L$5</f>
        <v>1.3888888888888889E-3</v>
      </c>
      <c r="C819" s="498">
        <f>$M$5</f>
        <v>2.7777777777777779E-3</v>
      </c>
      <c r="D819" s="498">
        <f>$N$5</f>
        <v>3.472222222222222E-3</v>
      </c>
      <c r="E819" s="498">
        <f>$O$5</f>
        <v>2.7777777777777779E-3</v>
      </c>
      <c r="F819" s="498">
        <f>$P$5</f>
        <v>2.0833333333333333E-3</v>
      </c>
      <c r="G819" s="498">
        <f>$Q$5</f>
        <v>1.3888888888888889E-3</v>
      </c>
      <c r="H819" s="498">
        <f>$R$5</f>
        <v>4.1666666666666666E-3</v>
      </c>
      <c r="I819" s="521"/>
    </row>
    <row r="820" spans="1:9" ht="48" hidden="1" customHeight="1" x14ac:dyDescent="0.25">
      <c r="A820" s="520" t="s">
        <v>223</v>
      </c>
      <c r="B820" s="501">
        <f>$C815+L$11</f>
        <v>0.64305555555555549</v>
      </c>
      <c r="C820" s="501">
        <f t="shared" ref="C820:H820" si="294">B821+M$11</f>
        <v>0.64930555555555547</v>
      </c>
      <c r="D820" s="501">
        <f t="shared" si="294"/>
        <v>0.65624999999999989</v>
      </c>
      <c r="E820" s="501">
        <f t="shared" si="294"/>
        <v>0.66527777777777763</v>
      </c>
      <c r="F820" s="501">
        <f t="shared" si="294"/>
        <v>0.6729166666666665</v>
      </c>
      <c r="G820" s="501">
        <f t="shared" si="294"/>
        <v>0.67916666666666647</v>
      </c>
      <c r="H820" s="501">
        <f t="shared" si="294"/>
        <v>0.68611111111111089</v>
      </c>
      <c r="I820" s="521"/>
    </row>
    <row r="821" spans="1:9" ht="48" hidden="1" customHeight="1" x14ac:dyDescent="0.25">
      <c r="A821" s="520" t="s">
        <v>225</v>
      </c>
      <c r="B821" s="501">
        <f>SUM(B820,B819)</f>
        <v>0.64444444444444438</v>
      </c>
      <c r="C821" s="501">
        <f>SUM(C820,C819)</f>
        <v>0.65208333333333324</v>
      </c>
      <c r="D821" s="501">
        <f>SUM(D820,D819)</f>
        <v>0.6597222222222221</v>
      </c>
      <c r="E821" s="501">
        <f>SUM(E820,E819)</f>
        <v>0.6680555555555554</v>
      </c>
      <c r="F821" s="501">
        <f t="shared" ref="F821" si="295">SUM(F820,F819)</f>
        <v>0.67499999999999982</v>
      </c>
      <c r="G821" s="501">
        <f t="shared" ref="G821" si="296">SUM(G820,G819)</f>
        <v>0.68055555555555536</v>
      </c>
      <c r="H821" s="501">
        <f t="shared" ref="H821" si="297">SUM(H820,H819)</f>
        <v>0.69027777777777755</v>
      </c>
      <c r="I821" s="521"/>
    </row>
    <row r="822" spans="1:9" ht="48" hidden="1" customHeight="1" x14ac:dyDescent="0.25">
      <c r="A822" s="520" t="s">
        <v>226</v>
      </c>
      <c r="B822" s="504"/>
      <c r="C822" s="504"/>
      <c r="D822" s="504"/>
      <c r="E822" s="504"/>
      <c r="F822" s="504"/>
      <c r="G822" s="504"/>
      <c r="H822" s="504"/>
      <c r="I822" s="521"/>
    </row>
    <row r="823" spans="1:9" ht="48" hidden="1" customHeight="1" x14ac:dyDescent="0.25">
      <c r="A823" s="520" t="s">
        <v>228</v>
      </c>
      <c r="B823" s="505"/>
      <c r="C823" s="493"/>
      <c r="D823" s="493"/>
      <c r="E823" s="493"/>
      <c r="F823" s="493"/>
      <c r="G823" s="493"/>
      <c r="H823" s="493"/>
      <c r="I823" s="522"/>
    </row>
    <row r="824" spans="1:9" ht="48" hidden="1" customHeight="1" x14ac:dyDescent="0.25">
      <c r="A824" s="523" t="s">
        <v>230</v>
      </c>
      <c r="B824" s="508"/>
      <c r="C824" s="508"/>
      <c r="D824" s="508"/>
      <c r="E824" s="508"/>
      <c r="F824" s="508"/>
      <c r="G824" s="508"/>
      <c r="H824" s="515"/>
      <c r="I824" s="524"/>
    </row>
    <row r="825" spans="1:9" ht="48" hidden="1" customHeight="1" thickBot="1" x14ac:dyDescent="0.3">
      <c r="A825" s="645" t="s">
        <v>239</v>
      </c>
      <c r="B825" s="646"/>
      <c r="C825" s="646"/>
      <c r="D825" s="646"/>
      <c r="E825" s="646"/>
      <c r="F825" s="646"/>
      <c r="G825" s="646"/>
      <c r="H825" s="647"/>
      <c r="I825" s="648"/>
    </row>
    <row r="826" spans="1:9" ht="48" hidden="1" customHeight="1" x14ac:dyDescent="0.25">
      <c r="A826" s="526"/>
      <c r="B826" s="516" t="s">
        <v>215</v>
      </c>
      <c r="C826" s="517">
        <f>$P$6+$P$8*(B827-1)</f>
        <v>0.64583333333333326</v>
      </c>
      <c r="D826" s="516" t="s">
        <v>216</v>
      </c>
      <c r="E826" s="516"/>
      <c r="F826" s="517"/>
      <c r="G826" s="649">
        <f>H832+S$11</f>
        <v>0.69583333333333308</v>
      </c>
      <c r="H826" s="649"/>
      <c r="I826" s="527">
        <f>G826+T$11</f>
        <v>0.7027777777777775</v>
      </c>
    </row>
    <row r="827" spans="1:9" ht="48" hidden="1" customHeight="1" x14ac:dyDescent="0.25">
      <c r="A827" s="529" t="s">
        <v>217</v>
      </c>
      <c r="B827" s="514">
        <f>B816+1</f>
        <v>76</v>
      </c>
      <c r="C827" s="650" t="e">
        <f>VLOOKUP($B827,СтартОсобиста!$A$10:$E$257,4,0)</f>
        <v>#N/A</v>
      </c>
      <c r="D827" s="650"/>
      <c r="E827" s="650"/>
      <c r="F827" s="513" t="e">
        <f>VLOOKUP($B827,СтартОсобиста!$A$10:$E$257,2,0)</f>
        <v>#N/A</v>
      </c>
      <c r="G827" s="651" t="s">
        <v>218</v>
      </c>
      <c r="H827" s="651"/>
      <c r="I827" s="518" t="s">
        <v>219</v>
      </c>
    </row>
    <row r="828" spans="1:9" ht="48" hidden="1" customHeight="1" x14ac:dyDescent="0.25">
      <c r="A828" s="652" t="s">
        <v>220</v>
      </c>
      <c r="B828" s="493">
        <v>1</v>
      </c>
      <c r="C828" s="493">
        <v>2</v>
      </c>
      <c r="D828" s="493">
        <v>3</v>
      </c>
      <c r="E828" s="493">
        <v>4</v>
      </c>
      <c r="F828" s="493">
        <v>5</v>
      </c>
      <c r="G828" s="493">
        <v>6</v>
      </c>
      <c r="H828" s="493">
        <v>7</v>
      </c>
      <c r="I828" s="525">
        <v>8</v>
      </c>
    </row>
    <row r="829" spans="1:9" ht="143.25" hidden="1" customHeight="1" x14ac:dyDescent="0.25">
      <c r="A829" s="652"/>
      <c r="B829" s="495" t="str">
        <f>$L$4</f>
        <v>Навісна п-ва ч-з яр (судд.)</v>
      </c>
      <c r="C829" s="495" t="str">
        <f>$M$4</f>
        <v>Переправа по колоді через яр</v>
      </c>
      <c r="D829" s="495" t="str">
        <f>$N$4</f>
        <v>П-ва по мотузці з пер. ч-з яр</v>
      </c>
      <c r="E829" s="495" t="str">
        <f>$O$4</f>
        <v>Підйом по схилу</v>
      </c>
      <c r="F829" s="495" t="str">
        <f>$P$4</f>
        <v>Рух  по жердинах</v>
      </c>
      <c r="G829" s="495" t="str">
        <f>$Q$4</f>
        <v>Вязання вузлів</v>
      </c>
      <c r="H829" s="495" t="str">
        <f>$R$4</f>
        <v>Підйом по верт. пер. + крут. п-ва</v>
      </c>
      <c r="I829" s="519" t="str">
        <f>S$4</f>
        <v>Орієнтування</v>
      </c>
    </row>
    <row r="830" spans="1:9" ht="48" hidden="1" customHeight="1" x14ac:dyDescent="0.25">
      <c r="A830" s="520" t="s">
        <v>222</v>
      </c>
      <c r="B830" s="498">
        <f>$L$5</f>
        <v>1.3888888888888889E-3</v>
      </c>
      <c r="C830" s="498">
        <f>$M$5</f>
        <v>2.7777777777777779E-3</v>
      </c>
      <c r="D830" s="498">
        <f>$N$5</f>
        <v>3.472222222222222E-3</v>
      </c>
      <c r="E830" s="498">
        <f>$O$5</f>
        <v>2.7777777777777779E-3</v>
      </c>
      <c r="F830" s="498">
        <f>$P$5</f>
        <v>2.0833333333333333E-3</v>
      </c>
      <c r="G830" s="498">
        <f>$Q$5</f>
        <v>1.3888888888888889E-3</v>
      </c>
      <c r="H830" s="498">
        <f>$R$5</f>
        <v>4.1666666666666666E-3</v>
      </c>
      <c r="I830" s="521"/>
    </row>
    <row r="831" spans="1:9" ht="48" hidden="1" customHeight="1" x14ac:dyDescent="0.25">
      <c r="A831" s="520" t="s">
        <v>223</v>
      </c>
      <c r="B831" s="501">
        <f>$C826+L$11</f>
        <v>0.64722222222222214</v>
      </c>
      <c r="C831" s="501">
        <f t="shared" ref="C831:H831" si="298">B832+M$11</f>
        <v>0.65347222222222212</v>
      </c>
      <c r="D831" s="501">
        <f t="shared" si="298"/>
        <v>0.66041666666666654</v>
      </c>
      <c r="E831" s="501">
        <f t="shared" si="298"/>
        <v>0.66944444444444429</v>
      </c>
      <c r="F831" s="501">
        <f t="shared" si="298"/>
        <v>0.67708333333333315</v>
      </c>
      <c r="G831" s="501">
        <f t="shared" si="298"/>
        <v>0.68333333333333313</v>
      </c>
      <c r="H831" s="501">
        <f t="shared" si="298"/>
        <v>0.69027777777777755</v>
      </c>
      <c r="I831" s="521"/>
    </row>
    <row r="832" spans="1:9" ht="48" hidden="1" customHeight="1" x14ac:dyDescent="0.25">
      <c r="A832" s="520" t="s">
        <v>225</v>
      </c>
      <c r="B832" s="501">
        <f>SUM(B831,B830)</f>
        <v>0.64861111111111103</v>
      </c>
      <c r="C832" s="501">
        <f>SUM(C831,C830)</f>
        <v>0.65624999999999989</v>
      </c>
      <c r="D832" s="501">
        <f>SUM(D831,D830)</f>
        <v>0.66388888888888875</v>
      </c>
      <c r="E832" s="501">
        <f>SUM(E831,E830)</f>
        <v>0.67222222222222205</v>
      </c>
      <c r="F832" s="501">
        <f t="shared" ref="F832" si="299">SUM(F831,F830)</f>
        <v>0.67916666666666647</v>
      </c>
      <c r="G832" s="501">
        <f t="shared" ref="G832" si="300">SUM(G831,G830)</f>
        <v>0.68472222222222201</v>
      </c>
      <c r="H832" s="501">
        <f t="shared" ref="H832" si="301">SUM(H831,H830)</f>
        <v>0.6944444444444442</v>
      </c>
      <c r="I832" s="521"/>
    </row>
    <row r="833" spans="1:9" ht="48" hidden="1" customHeight="1" x14ac:dyDescent="0.25">
      <c r="A833" s="520" t="s">
        <v>226</v>
      </c>
      <c r="B833" s="504"/>
      <c r="C833" s="504"/>
      <c r="D833" s="504"/>
      <c r="E833" s="504"/>
      <c r="F833" s="504"/>
      <c r="G833" s="504"/>
      <c r="H833" s="504"/>
      <c r="I833" s="521"/>
    </row>
    <row r="834" spans="1:9" ht="48" hidden="1" customHeight="1" x14ac:dyDescent="0.25">
      <c r="A834" s="520" t="s">
        <v>228</v>
      </c>
      <c r="B834" s="505"/>
      <c r="C834" s="493"/>
      <c r="D834" s="493"/>
      <c r="E834" s="493"/>
      <c r="F834" s="493"/>
      <c r="G834" s="493"/>
      <c r="H834" s="493"/>
      <c r="I834" s="522"/>
    </row>
    <row r="835" spans="1:9" ht="48" hidden="1" customHeight="1" x14ac:dyDescent="0.25">
      <c r="A835" s="523" t="s">
        <v>230</v>
      </c>
      <c r="B835" s="508"/>
      <c r="C835" s="508"/>
      <c r="D835" s="508"/>
      <c r="E835" s="508"/>
      <c r="F835" s="508"/>
      <c r="G835" s="508"/>
      <c r="H835" s="515"/>
      <c r="I835" s="524"/>
    </row>
    <row r="836" spans="1:9" ht="48" hidden="1" customHeight="1" thickBot="1" x14ac:dyDescent="0.3">
      <c r="A836" s="645" t="s">
        <v>239</v>
      </c>
      <c r="B836" s="646"/>
      <c r="C836" s="646"/>
      <c r="D836" s="646"/>
      <c r="E836" s="646"/>
      <c r="F836" s="646"/>
      <c r="G836" s="646"/>
      <c r="H836" s="647"/>
      <c r="I836" s="648"/>
    </row>
    <row r="837" spans="1:9" ht="48" hidden="1" customHeight="1" x14ac:dyDescent="0.25">
      <c r="A837" s="526"/>
      <c r="B837" s="516" t="s">
        <v>215</v>
      </c>
      <c r="C837" s="517">
        <f>$P$6+$P$8*(B838-1)</f>
        <v>0.64999999999999991</v>
      </c>
      <c r="D837" s="516" t="s">
        <v>216</v>
      </c>
      <c r="E837" s="516"/>
      <c r="F837" s="517"/>
      <c r="G837" s="649">
        <f>H843+S$11</f>
        <v>0.69999999999999973</v>
      </c>
      <c r="H837" s="649"/>
      <c r="I837" s="527">
        <f>G837+T$11</f>
        <v>0.70694444444444415</v>
      </c>
    </row>
    <row r="838" spans="1:9" ht="48" hidden="1" customHeight="1" x14ac:dyDescent="0.25">
      <c r="A838" s="529" t="s">
        <v>217</v>
      </c>
      <c r="B838" s="514">
        <f>B827+1</f>
        <v>77</v>
      </c>
      <c r="C838" s="650" t="e">
        <f>VLOOKUP($B838,СтартОсобиста!$A$10:$E$257,4,0)</f>
        <v>#N/A</v>
      </c>
      <c r="D838" s="650"/>
      <c r="E838" s="650"/>
      <c r="F838" s="513" t="e">
        <f>VLOOKUP($B838,СтартОсобиста!$A$10:$E$257,2,0)</f>
        <v>#N/A</v>
      </c>
      <c r="G838" s="651" t="s">
        <v>218</v>
      </c>
      <c r="H838" s="651"/>
      <c r="I838" s="518" t="s">
        <v>219</v>
      </c>
    </row>
    <row r="839" spans="1:9" ht="48" hidden="1" customHeight="1" x14ac:dyDescent="0.25">
      <c r="A839" s="652" t="s">
        <v>220</v>
      </c>
      <c r="B839" s="493">
        <v>1</v>
      </c>
      <c r="C839" s="493">
        <v>2</v>
      </c>
      <c r="D839" s="493">
        <v>3</v>
      </c>
      <c r="E839" s="493">
        <v>4</v>
      </c>
      <c r="F839" s="493">
        <v>5</v>
      </c>
      <c r="G839" s="493">
        <v>6</v>
      </c>
      <c r="H839" s="493">
        <v>7</v>
      </c>
      <c r="I839" s="525">
        <v>8</v>
      </c>
    </row>
    <row r="840" spans="1:9" ht="143.25" hidden="1" customHeight="1" x14ac:dyDescent="0.25">
      <c r="A840" s="652"/>
      <c r="B840" s="495" t="str">
        <f>$L$4</f>
        <v>Навісна п-ва ч-з яр (судд.)</v>
      </c>
      <c r="C840" s="495" t="str">
        <f>$M$4</f>
        <v>Переправа по колоді через яр</v>
      </c>
      <c r="D840" s="495" t="str">
        <f>$N$4</f>
        <v>П-ва по мотузці з пер. ч-з яр</v>
      </c>
      <c r="E840" s="495" t="str">
        <f>$O$4</f>
        <v>Підйом по схилу</v>
      </c>
      <c r="F840" s="495" t="str">
        <f>$P$4</f>
        <v>Рух  по жердинах</v>
      </c>
      <c r="G840" s="495" t="str">
        <f>$Q$4</f>
        <v>Вязання вузлів</v>
      </c>
      <c r="H840" s="495" t="str">
        <f>$R$4</f>
        <v>Підйом по верт. пер. + крут. п-ва</v>
      </c>
      <c r="I840" s="519" t="str">
        <f>S$4</f>
        <v>Орієнтування</v>
      </c>
    </row>
    <row r="841" spans="1:9" ht="48" hidden="1" customHeight="1" x14ac:dyDescent="0.25">
      <c r="A841" s="520" t="s">
        <v>222</v>
      </c>
      <c r="B841" s="498">
        <f>$L$5</f>
        <v>1.3888888888888889E-3</v>
      </c>
      <c r="C841" s="498">
        <f>$M$5</f>
        <v>2.7777777777777779E-3</v>
      </c>
      <c r="D841" s="498">
        <f>$N$5</f>
        <v>3.472222222222222E-3</v>
      </c>
      <c r="E841" s="498">
        <f>$O$5</f>
        <v>2.7777777777777779E-3</v>
      </c>
      <c r="F841" s="498">
        <f>$P$5</f>
        <v>2.0833333333333333E-3</v>
      </c>
      <c r="G841" s="498">
        <f>$Q$5</f>
        <v>1.3888888888888889E-3</v>
      </c>
      <c r="H841" s="498">
        <f>$R$5</f>
        <v>4.1666666666666666E-3</v>
      </c>
      <c r="I841" s="521"/>
    </row>
    <row r="842" spans="1:9" ht="48" hidden="1" customHeight="1" x14ac:dyDescent="0.25">
      <c r="A842" s="520" t="s">
        <v>223</v>
      </c>
      <c r="B842" s="501">
        <f>$C837+L$11</f>
        <v>0.6513888888888888</v>
      </c>
      <c r="C842" s="501">
        <f t="shared" ref="C842:H842" si="302">B843+M$11</f>
        <v>0.65763888888888877</v>
      </c>
      <c r="D842" s="501">
        <f t="shared" si="302"/>
        <v>0.66458333333333319</v>
      </c>
      <c r="E842" s="501">
        <f t="shared" si="302"/>
        <v>0.67361111111111094</v>
      </c>
      <c r="F842" s="501">
        <f t="shared" si="302"/>
        <v>0.6812499999999998</v>
      </c>
      <c r="G842" s="501">
        <f t="shared" si="302"/>
        <v>0.68749999999999978</v>
      </c>
      <c r="H842" s="501">
        <f t="shared" si="302"/>
        <v>0.6944444444444442</v>
      </c>
      <c r="I842" s="521"/>
    </row>
    <row r="843" spans="1:9" ht="48" hidden="1" customHeight="1" x14ac:dyDescent="0.25">
      <c r="A843" s="520" t="s">
        <v>225</v>
      </c>
      <c r="B843" s="501">
        <f>SUM(B842,B841)</f>
        <v>0.65277777777777768</v>
      </c>
      <c r="C843" s="501">
        <f>SUM(C842,C841)</f>
        <v>0.66041666666666654</v>
      </c>
      <c r="D843" s="501">
        <f>SUM(D842,D841)</f>
        <v>0.6680555555555554</v>
      </c>
      <c r="E843" s="501">
        <f>SUM(E842,E841)</f>
        <v>0.67638888888888871</v>
      </c>
      <c r="F843" s="501">
        <f t="shared" ref="F843" si="303">SUM(F842,F841)</f>
        <v>0.68333333333333313</v>
      </c>
      <c r="G843" s="501">
        <f t="shared" ref="G843" si="304">SUM(G842,G841)</f>
        <v>0.68888888888888866</v>
      </c>
      <c r="H843" s="501">
        <f t="shared" ref="H843" si="305">SUM(H842,H841)</f>
        <v>0.69861111111111085</v>
      </c>
      <c r="I843" s="521"/>
    </row>
    <row r="844" spans="1:9" ht="48" hidden="1" customHeight="1" x14ac:dyDescent="0.25">
      <c r="A844" s="520" t="s">
        <v>226</v>
      </c>
      <c r="B844" s="504"/>
      <c r="C844" s="504"/>
      <c r="D844" s="504"/>
      <c r="E844" s="504"/>
      <c r="F844" s="504"/>
      <c r="G844" s="504"/>
      <c r="H844" s="504"/>
      <c r="I844" s="521"/>
    </row>
    <row r="845" spans="1:9" ht="48" hidden="1" customHeight="1" x14ac:dyDescent="0.25">
      <c r="A845" s="520" t="s">
        <v>228</v>
      </c>
      <c r="B845" s="505"/>
      <c r="C845" s="493"/>
      <c r="D845" s="493"/>
      <c r="E845" s="493"/>
      <c r="F845" s="493"/>
      <c r="G845" s="493"/>
      <c r="H845" s="493"/>
      <c r="I845" s="522"/>
    </row>
    <row r="846" spans="1:9" ht="48" hidden="1" customHeight="1" x14ac:dyDescent="0.25">
      <c r="A846" s="523" t="s">
        <v>230</v>
      </c>
      <c r="B846" s="508"/>
      <c r="C846" s="508"/>
      <c r="D846" s="508"/>
      <c r="E846" s="508"/>
      <c r="F846" s="508"/>
      <c r="G846" s="508"/>
      <c r="H846" s="515"/>
      <c r="I846" s="524"/>
    </row>
    <row r="847" spans="1:9" ht="48" hidden="1" customHeight="1" thickBot="1" x14ac:dyDescent="0.3">
      <c r="A847" s="645" t="s">
        <v>239</v>
      </c>
      <c r="B847" s="646"/>
      <c r="C847" s="646"/>
      <c r="D847" s="646"/>
      <c r="E847" s="646"/>
      <c r="F847" s="646"/>
      <c r="G847" s="646"/>
      <c r="H847" s="647"/>
      <c r="I847" s="648"/>
    </row>
    <row r="848" spans="1:9" ht="48" hidden="1" customHeight="1" x14ac:dyDescent="0.25">
      <c r="A848" s="526"/>
      <c r="B848" s="516" t="s">
        <v>215</v>
      </c>
      <c r="C848" s="517">
        <f>$P$6+$P$8*(B849-1)</f>
        <v>0.65416666666666656</v>
      </c>
      <c r="D848" s="516" t="s">
        <v>216</v>
      </c>
      <c r="E848" s="516"/>
      <c r="F848" s="517"/>
      <c r="G848" s="649">
        <f>H854+S$11</f>
        <v>0.70416666666666639</v>
      </c>
      <c r="H848" s="649"/>
      <c r="I848" s="527">
        <f>G848+T$11</f>
        <v>0.71111111111111081</v>
      </c>
    </row>
    <row r="849" spans="1:9" ht="48" hidden="1" customHeight="1" x14ac:dyDescent="0.25">
      <c r="A849" s="529" t="s">
        <v>217</v>
      </c>
      <c r="B849" s="514">
        <f>B838+1</f>
        <v>78</v>
      </c>
      <c r="C849" s="650" t="e">
        <f>VLOOKUP($B849,СтартОсобиста!$A$10:$E$257,4,0)</f>
        <v>#N/A</v>
      </c>
      <c r="D849" s="650"/>
      <c r="E849" s="650"/>
      <c r="F849" s="513" t="e">
        <f>VLOOKUP($B849,СтартОсобиста!$A$10:$E$257,2,0)</f>
        <v>#N/A</v>
      </c>
      <c r="G849" s="651" t="s">
        <v>218</v>
      </c>
      <c r="H849" s="651"/>
      <c r="I849" s="518" t="s">
        <v>219</v>
      </c>
    </row>
    <row r="850" spans="1:9" ht="48" hidden="1" customHeight="1" x14ac:dyDescent="0.25">
      <c r="A850" s="652" t="s">
        <v>220</v>
      </c>
      <c r="B850" s="493">
        <v>1</v>
      </c>
      <c r="C850" s="493">
        <v>2</v>
      </c>
      <c r="D850" s="493">
        <v>3</v>
      </c>
      <c r="E850" s="493">
        <v>4</v>
      </c>
      <c r="F850" s="493">
        <v>5</v>
      </c>
      <c r="G850" s="493">
        <v>6</v>
      </c>
      <c r="H850" s="493">
        <v>7</v>
      </c>
      <c r="I850" s="525">
        <v>8</v>
      </c>
    </row>
    <row r="851" spans="1:9" ht="143.25" hidden="1" customHeight="1" x14ac:dyDescent="0.25">
      <c r="A851" s="652"/>
      <c r="B851" s="495" t="str">
        <f>$L$4</f>
        <v>Навісна п-ва ч-з яр (судд.)</v>
      </c>
      <c r="C851" s="495" t="str">
        <f>$M$4</f>
        <v>Переправа по колоді через яр</v>
      </c>
      <c r="D851" s="495" t="str">
        <f>$N$4</f>
        <v>П-ва по мотузці з пер. ч-з яр</v>
      </c>
      <c r="E851" s="495" t="str">
        <f>$O$4</f>
        <v>Підйом по схилу</v>
      </c>
      <c r="F851" s="495" t="str">
        <f>$P$4</f>
        <v>Рух  по жердинах</v>
      </c>
      <c r="G851" s="495" t="str">
        <f>$Q$4</f>
        <v>Вязання вузлів</v>
      </c>
      <c r="H851" s="495" t="str">
        <f>$R$4</f>
        <v>Підйом по верт. пер. + крут. п-ва</v>
      </c>
      <c r="I851" s="519" t="str">
        <f>S$4</f>
        <v>Орієнтування</v>
      </c>
    </row>
    <row r="852" spans="1:9" ht="48" hidden="1" customHeight="1" x14ac:dyDescent="0.25">
      <c r="A852" s="520" t="s">
        <v>222</v>
      </c>
      <c r="B852" s="498">
        <f>$L$5</f>
        <v>1.3888888888888889E-3</v>
      </c>
      <c r="C852" s="498">
        <f>$M$5</f>
        <v>2.7777777777777779E-3</v>
      </c>
      <c r="D852" s="498">
        <f>$N$5</f>
        <v>3.472222222222222E-3</v>
      </c>
      <c r="E852" s="498">
        <f>$O$5</f>
        <v>2.7777777777777779E-3</v>
      </c>
      <c r="F852" s="498">
        <f>$P$5</f>
        <v>2.0833333333333333E-3</v>
      </c>
      <c r="G852" s="498">
        <f>$Q$5</f>
        <v>1.3888888888888889E-3</v>
      </c>
      <c r="H852" s="498">
        <f>$R$5</f>
        <v>4.1666666666666666E-3</v>
      </c>
      <c r="I852" s="521"/>
    </row>
    <row r="853" spans="1:9" ht="48" hidden="1" customHeight="1" x14ac:dyDescent="0.25">
      <c r="A853" s="520" t="s">
        <v>223</v>
      </c>
      <c r="B853" s="501">
        <f>$C848+L$11</f>
        <v>0.65555555555555545</v>
      </c>
      <c r="C853" s="501">
        <f t="shared" ref="C853:H853" si="306">B854+M$11</f>
        <v>0.66180555555555542</v>
      </c>
      <c r="D853" s="501">
        <f t="shared" si="306"/>
        <v>0.66874999999999984</v>
      </c>
      <c r="E853" s="501">
        <f t="shared" si="306"/>
        <v>0.67777777777777759</v>
      </c>
      <c r="F853" s="501">
        <f t="shared" si="306"/>
        <v>0.68541666666666645</v>
      </c>
      <c r="G853" s="501">
        <f t="shared" si="306"/>
        <v>0.69166666666666643</v>
      </c>
      <c r="H853" s="501">
        <f t="shared" si="306"/>
        <v>0.69861111111111085</v>
      </c>
      <c r="I853" s="521"/>
    </row>
    <row r="854" spans="1:9" ht="48" hidden="1" customHeight="1" x14ac:dyDescent="0.25">
      <c r="A854" s="520" t="s">
        <v>225</v>
      </c>
      <c r="B854" s="501">
        <f>SUM(B853,B852)</f>
        <v>0.65694444444444433</v>
      </c>
      <c r="C854" s="501">
        <f>SUM(C853,C852)</f>
        <v>0.66458333333333319</v>
      </c>
      <c r="D854" s="501">
        <f>SUM(D853,D852)</f>
        <v>0.67222222222222205</v>
      </c>
      <c r="E854" s="501">
        <f>SUM(E853,E852)</f>
        <v>0.68055555555555536</v>
      </c>
      <c r="F854" s="501">
        <f t="shared" ref="F854" si="307">SUM(F853,F852)</f>
        <v>0.68749999999999978</v>
      </c>
      <c r="G854" s="501">
        <f t="shared" ref="G854" si="308">SUM(G853,G852)</f>
        <v>0.69305555555555531</v>
      </c>
      <c r="H854" s="501">
        <f t="shared" ref="H854" si="309">SUM(H853,H852)</f>
        <v>0.7027777777777775</v>
      </c>
      <c r="I854" s="521"/>
    </row>
    <row r="855" spans="1:9" ht="48" hidden="1" customHeight="1" x14ac:dyDescent="0.25">
      <c r="A855" s="520" t="s">
        <v>226</v>
      </c>
      <c r="B855" s="504"/>
      <c r="C855" s="504"/>
      <c r="D855" s="504"/>
      <c r="E855" s="504"/>
      <c r="F855" s="504"/>
      <c r="G855" s="504"/>
      <c r="H855" s="504"/>
      <c r="I855" s="521"/>
    </row>
    <row r="856" spans="1:9" ht="48" hidden="1" customHeight="1" x14ac:dyDescent="0.25">
      <c r="A856" s="520" t="s">
        <v>228</v>
      </c>
      <c r="B856" s="505"/>
      <c r="C856" s="493"/>
      <c r="D856" s="493"/>
      <c r="E856" s="493"/>
      <c r="F856" s="493"/>
      <c r="G856" s="493"/>
      <c r="H856" s="493"/>
      <c r="I856" s="522"/>
    </row>
    <row r="857" spans="1:9" ht="48" hidden="1" customHeight="1" x14ac:dyDescent="0.25">
      <c r="A857" s="523" t="s">
        <v>230</v>
      </c>
      <c r="B857" s="508"/>
      <c r="C857" s="508"/>
      <c r="D857" s="508"/>
      <c r="E857" s="508"/>
      <c r="F857" s="508"/>
      <c r="G857" s="508"/>
      <c r="H857" s="515"/>
      <c r="I857" s="524"/>
    </row>
    <row r="858" spans="1:9" ht="48" hidden="1" customHeight="1" thickBot="1" x14ac:dyDescent="0.3">
      <c r="A858" s="645" t="s">
        <v>239</v>
      </c>
      <c r="B858" s="646"/>
      <c r="C858" s="646"/>
      <c r="D858" s="646"/>
      <c r="E858" s="646"/>
      <c r="F858" s="646"/>
      <c r="G858" s="646"/>
      <c r="H858" s="647"/>
      <c r="I858" s="648"/>
    </row>
    <row r="859" spans="1:9" ht="48" hidden="1" customHeight="1" x14ac:dyDescent="0.25">
      <c r="A859" s="526"/>
      <c r="B859" s="516" t="s">
        <v>215</v>
      </c>
      <c r="C859" s="517">
        <f>$P$6+$P$8*(B860-1)</f>
        <v>0.65833333333333333</v>
      </c>
      <c r="D859" s="516" t="s">
        <v>216</v>
      </c>
      <c r="E859" s="516"/>
      <c r="F859" s="517"/>
      <c r="G859" s="649">
        <f>H865+S$11</f>
        <v>0.70833333333333315</v>
      </c>
      <c r="H859" s="649"/>
      <c r="I859" s="527">
        <f>G859+T$11</f>
        <v>0.71527777777777757</v>
      </c>
    </row>
    <row r="860" spans="1:9" ht="48" hidden="1" customHeight="1" x14ac:dyDescent="0.25">
      <c r="A860" s="529" t="s">
        <v>217</v>
      </c>
      <c r="B860" s="514">
        <f>B849+1</f>
        <v>79</v>
      </c>
      <c r="C860" s="650" t="e">
        <f>VLOOKUP($B860,СтартОсобиста!$A$10:$E$257,4,0)</f>
        <v>#N/A</v>
      </c>
      <c r="D860" s="650"/>
      <c r="E860" s="650"/>
      <c r="F860" s="513" t="e">
        <f>VLOOKUP($B860,СтартОсобиста!$A$10:$E$257,2,0)</f>
        <v>#N/A</v>
      </c>
      <c r="G860" s="651" t="s">
        <v>218</v>
      </c>
      <c r="H860" s="651"/>
      <c r="I860" s="518" t="s">
        <v>219</v>
      </c>
    </row>
    <row r="861" spans="1:9" ht="48" hidden="1" customHeight="1" x14ac:dyDescent="0.25">
      <c r="A861" s="652" t="s">
        <v>220</v>
      </c>
      <c r="B861" s="493">
        <v>1</v>
      </c>
      <c r="C861" s="493">
        <v>2</v>
      </c>
      <c r="D861" s="493">
        <v>3</v>
      </c>
      <c r="E861" s="493">
        <v>4</v>
      </c>
      <c r="F861" s="493">
        <v>5</v>
      </c>
      <c r="G861" s="493">
        <v>6</v>
      </c>
      <c r="H861" s="493">
        <v>7</v>
      </c>
      <c r="I861" s="525">
        <v>8</v>
      </c>
    </row>
    <row r="862" spans="1:9" ht="143.25" hidden="1" customHeight="1" x14ac:dyDescent="0.25">
      <c r="A862" s="652"/>
      <c r="B862" s="495" t="str">
        <f>$L$4</f>
        <v>Навісна п-ва ч-з яр (судд.)</v>
      </c>
      <c r="C862" s="495" t="str">
        <f>$M$4</f>
        <v>Переправа по колоді через яр</v>
      </c>
      <c r="D862" s="495" t="str">
        <f>$N$4</f>
        <v>П-ва по мотузці з пер. ч-з яр</v>
      </c>
      <c r="E862" s="495" t="str">
        <f>$O$4</f>
        <v>Підйом по схилу</v>
      </c>
      <c r="F862" s="495" t="str">
        <f>$P$4</f>
        <v>Рух  по жердинах</v>
      </c>
      <c r="G862" s="495" t="str">
        <f>$Q$4</f>
        <v>Вязання вузлів</v>
      </c>
      <c r="H862" s="495" t="str">
        <f>$R$4</f>
        <v>Підйом по верт. пер. + крут. п-ва</v>
      </c>
      <c r="I862" s="519" t="str">
        <f>S$4</f>
        <v>Орієнтування</v>
      </c>
    </row>
    <row r="863" spans="1:9" ht="48" hidden="1" customHeight="1" x14ac:dyDescent="0.25">
      <c r="A863" s="520" t="s">
        <v>222</v>
      </c>
      <c r="B863" s="498">
        <f>$L$5</f>
        <v>1.3888888888888889E-3</v>
      </c>
      <c r="C863" s="498">
        <f>$M$5</f>
        <v>2.7777777777777779E-3</v>
      </c>
      <c r="D863" s="498">
        <f>$N$5</f>
        <v>3.472222222222222E-3</v>
      </c>
      <c r="E863" s="498">
        <f>$O$5</f>
        <v>2.7777777777777779E-3</v>
      </c>
      <c r="F863" s="498">
        <f>$P$5</f>
        <v>2.0833333333333333E-3</v>
      </c>
      <c r="G863" s="498">
        <f>$Q$5</f>
        <v>1.3888888888888889E-3</v>
      </c>
      <c r="H863" s="498">
        <f>$R$5</f>
        <v>4.1666666666666666E-3</v>
      </c>
      <c r="I863" s="521"/>
    </row>
    <row r="864" spans="1:9" ht="48" hidden="1" customHeight="1" x14ac:dyDescent="0.25">
      <c r="A864" s="520" t="s">
        <v>223</v>
      </c>
      <c r="B864" s="501">
        <f>$C859+L$11</f>
        <v>0.65972222222222221</v>
      </c>
      <c r="C864" s="501">
        <f t="shared" ref="C864:H864" si="310">B865+M$11</f>
        <v>0.66597222222222219</v>
      </c>
      <c r="D864" s="501">
        <f t="shared" si="310"/>
        <v>0.67291666666666661</v>
      </c>
      <c r="E864" s="501">
        <f t="shared" si="310"/>
        <v>0.68194444444444435</v>
      </c>
      <c r="F864" s="501">
        <f t="shared" si="310"/>
        <v>0.68958333333333321</v>
      </c>
      <c r="G864" s="501">
        <f t="shared" si="310"/>
        <v>0.69583333333333319</v>
      </c>
      <c r="H864" s="501">
        <f t="shared" si="310"/>
        <v>0.70277777777777761</v>
      </c>
      <c r="I864" s="521"/>
    </row>
    <row r="865" spans="1:9" ht="48" hidden="1" customHeight="1" x14ac:dyDescent="0.25">
      <c r="A865" s="520" t="s">
        <v>225</v>
      </c>
      <c r="B865" s="501">
        <f>SUM(B864,B863)</f>
        <v>0.66111111111111109</v>
      </c>
      <c r="C865" s="501">
        <f>SUM(C864,C863)</f>
        <v>0.66874999999999996</v>
      </c>
      <c r="D865" s="501">
        <f>SUM(D864,D863)</f>
        <v>0.67638888888888882</v>
      </c>
      <c r="E865" s="501">
        <f>SUM(E864,E863)</f>
        <v>0.68472222222222212</v>
      </c>
      <c r="F865" s="501">
        <f t="shared" ref="F865" si="311">SUM(F864,F863)</f>
        <v>0.69166666666666654</v>
      </c>
      <c r="G865" s="501">
        <f t="shared" ref="G865" si="312">SUM(G864,G863)</f>
        <v>0.69722222222222208</v>
      </c>
      <c r="H865" s="501">
        <f t="shared" ref="H865" si="313">SUM(H864,H863)</f>
        <v>0.70694444444444426</v>
      </c>
      <c r="I865" s="521"/>
    </row>
    <row r="866" spans="1:9" ht="48" hidden="1" customHeight="1" x14ac:dyDescent="0.25">
      <c r="A866" s="520" t="s">
        <v>226</v>
      </c>
      <c r="B866" s="504"/>
      <c r="C866" s="504"/>
      <c r="D866" s="504"/>
      <c r="E866" s="504"/>
      <c r="F866" s="504"/>
      <c r="G866" s="504"/>
      <c r="H866" s="504"/>
      <c r="I866" s="521"/>
    </row>
    <row r="867" spans="1:9" ht="48" hidden="1" customHeight="1" x14ac:dyDescent="0.25">
      <c r="A867" s="520" t="s">
        <v>228</v>
      </c>
      <c r="B867" s="505"/>
      <c r="C867" s="493"/>
      <c r="D867" s="493"/>
      <c r="E867" s="493"/>
      <c r="F867" s="493"/>
      <c r="G867" s="493"/>
      <c r="H867" s="493"/>
      <c r="I867" s="522"/>
    </row>
    <row r="868" spans="1:9" ht="48" hidden="1" customHeight="1" x14ac:dyDescent="0.25">
      <c r="A868" s="523" t="s">
        <v>230</v>
      </c>
      <c r="B868" s="508"/>
      <c r="C868" s="508"/>
      <c r="D868" s="508"/>
      <c r="E868" s="508"/>
      <c r="F868" s="508"/>
      <c r="G868" s="508"/>
      <c r="H868" s="515"/>
      <c r="I868" s="524"/>
    </row>
    <row r="869" spans="1:9" ht="48" hidden="1" customHeight="1" thickBot="1" x14ac:dyDescent="0.3">
      <c r="A869" s="645" t="s">
        <v>239</v>
      </c>
      <c r="B869" s="646"/>
      <c r="C869" s="646"/>
      <c r="D869" s="646"/>
      <c r="E869" s="646"/>
      <c r="F869" s="646"/>
      <c r="G869" s="646"/>
      <c r="H869" s="647"/>
      <c r="I869" s="648"/>
    </row>
    <row r="870" spans="1:9" ht="48" hidden="1" customHeight="1" x14ac:dyDescent="0.25">
      <c r="A870" s="526"/>
      <c r="B870" s="516" t="s">
        <v>215</v>
      </c>
      <c r="C870" s="517">
        <f>$P$6+$P$8*(B871-1)</f>
        <v>0.66249999999999998</v>
      </c>
      <c r="D870" s="516" t="s">
        <v>216</v>
      </c>
      <c r="E870" s="516"/>
      <c r="F870" s="517"/>
      <c r="G870" s="649">
        <f>H876+S$11</f>
        <v>0.7124999999999998</v>
      </c>
      <c r="H870" s="649"/>
      <c r="I870" s="527">
        <f>G870+T$11</f>
        <v>0.71944444444444422</v>
      </c>
    </row>
    <row r="871" spans="1:9" ht="48" hidden="1" customHeight="1" x14ac:dyDescent="0.25">
      <c r="A871" s="529" t="s">
        <v>217</v>
      </c>
      <c r="B871" s="514">
        <f>B860+1</f>
        <v>80</v>
      </c>
      <c r="C871" s="650" t="e">
        <f>VLOOKUP($B871,СтартОсобиста!$A$10:$E$257,4,0)</f>
        <v>#N/A</v>
      </c>
      <c r="D871" s="650"/>
      <c r="E871" s="650"/>
      <c r="F871" s="513" t="e">
        <f>VLOOKUP($B871,СтартОсобиста!$A$10:$E$257,2,0)</f>
        <v>#N/A</v>
      </c>
      <c r="G871" s="651" t="s">
        <v>218</v>
      </c>
      <c r="H871" s="651"/>
      <c r="I871" s="518" t="s">
        <v>219</v>
      </c>
    </row>
    <row r="872" spans="1:9" ht="48" hidden="1" customHeight="1" x14ac:dyDescent="0.25">
      <c r="A872" s="652" t="s">
        <v>220</v>
      </c>
      <c r="B872" s="493">
        <v>1</v>
      </c>
      <c r="C872" s="493">
        <v>2</v>
      </c>
      <c r="D872" s="493">
        <v>3</v>
      </c>
      <c r="E872" s="493">
        <v>4</v>
      </c>
      <c r="F872" s="493">
        <v>5</v>
      </c>
      <c r="G872" s="493">
        <v>6</v>
      </c>
      <c r="H872" s="493">
        <v>7</v>
      </c>
      <c r="I872" s="525">
        <v>8</v>
      </c>
    </row>
    <row r="873" spans="1:9" ht="143.25" hidden="1" customHeight="1" x14ac:dyDescent="0.25">
      <c r="A873" s="652"/>
      <c r="B873" s="495" t="str">
        <f>$L$4</f>
        <v>Навісна п-ва ч-з яр (судд.)</v>
      </c>
      <c r="C873" s="495" t="str">
        <f>$M$4</f>
        <v>Переправа по колоді через яр</v>
      </c>
      <c r="D873" s="495" t="str">
        <f>$N$4</f>
        <v>П-ва по мотузці з пер. ч-з яр</v>
      </c>
      <c r="E873" s="495" t="str">
        <f>$O$4</f>
        <v>Підйом по схилу</v>
      </c>
      <c r="F873" s="495" t="str">
        <f>$P$4</f>
        <v>Рух  по жердинах</v>
      </c>
      <c r="G873" s="495" t="str">
        <f>$Q$4</f>
        <v>Вязання вузлів</v>
      </c>
      <c r="H873" s="495" t="str">
        <f>$R$4</f>
        <v>Підйом по верт. пер. + крут. п-ва</v>
      </c>
      <c r="I873" s="519" t="str">
        <f>S$4</f>
        <v>Орієнтування</v>
      </c>
    </row>
    <row r="874" spans="1:9" ht="48" hidden="1" customHeight="1" x14ac:dyDescent="0.25">
      <c r="A874" s="520" t="s">
        <v>222</v>
      </c>
      <c r="B874" s="498">
        <f>$L$5</f>
        <v>1.3888888888888889E-3</v>
      </c>
      <c r="C874" s="498">
        <f>$M$5</f>
        <v>2.7777777777777779E-3</v>
      </c>
      <c r="D874" s="498">
        <f>$N$5</f>
        <v>3.472222222222222E-3</v>
      </c>
      <c r="E874" s="498">
        <f>$O$5</f>
        <v>2.7777777777777779E-3</v>
      </c>
      <c r="F874" s="498">
        <f>$P$5</f>
        <v>2.0833333333333333E-3</v>
      </c>
      <c r="G874" s="498">
        <f>$Q$5</f>
        <v>1.3888888888888889E-3</v>
      </c>
      <c r="H874" s="498">
        <f>$R$5</f>
        <v>4.1666666666666666E-3</v>
      </c>
      <c r="I874" s="521"/>
    </row>
    <row r="875" spans="1:9" ht="48" hidden="1" customHeight="1" x14ac:dyDescent="0.25">
      <c r="A875" s="520" t="s">
        <v>223</v>
      </c>
      <c r="B875" s="501">
        <f>$C870+L$11</f>
        <v>0.66388888888888886</v>
      </c>
      <c r="C875" s="501">
        <f t="shared" ref="C875:H875" si="314">B876+M$11</f>
        <v>0.67013888888888884</v>
      </c>
      <c r="D875" s="501">
        <f t="shared" si="314"/>
        <v>0.67708333333333326</v>
      </c>
      <c r="E875" s="501">
        <f t="shared" si="314"/>
        <v>0.68611111111111101</v>
      </c>
      <c r="F875" s="501">
        <f t="shared" si="314"/>
        <v>0.69374999999999987</v>
      </c>
      <c r="G875" s="501">
        <f t="shared" si="314"/>
        <v>0.69999999999999984</v>
      </c>
      <c r="H875" s="501">
        <f t="shared" si="314"/>
        <v>0.70694444444444426</v>
      </c>
      <c r="I875" s="521"/>
    </row>
    <row r="876" spans="1:9" ht="48" hidden="1" customHeight="1" x14ac:dyDescent="0.25">
      <c r="A876" s="520" t="s">
        <v>225</v>
      </c>
      <c r="B876" s="501">
        <f>SUM(B875,B874)</f>
        <v>0.66527777777777775</v>
      </c>
      <c r="C876" s="501">
        <f>SUM(C875,C874)</f>
        <v>0.67291666666666661</v>
      </c>
      <c r="D876" s="501">
        <f>SUM(D875,D874)</f>
        <v>0.68055555555555547</v>
      </c>
      <c r="E876" s="501">
        <f>SUM(E875,E874)</f>
        <v>0.68888888888888877</v>
      </c>
      <c r="F876" s="501">
        <f t="shared" ref="F876" si="315">SUM(F875,F874)</f>
        <v>0.69583333333333319</v>
      </c>
      <c r="G876" s="501">
        <f t="shared" ref="G876" si="316">SUM(G875,G874)</f>
        <v>0.70138888888888873</v>
      </c>
      <c r="H876" s="501">
        <f t="shared" ref="H876" si="317">SUM(H875,H874)</f>
        <v>0.71111111111111092</v>
      </c>
      <c r="I876" s="521"/>
    </row>
    <row r="877" spans="1:9" ht="48" hidden="1" customHeight="1" x14ac:dyDescent="0.25">
      <c r="A877" s="520" t="s">
        <v>226</v>
      </c>
      <c r="B877" s="504"/>
      <c r="C877" s="504"/>
      <c r="D877" s="504"/>
      <c r="E877" s="504"/>
      <c r="F877" s="504"/>
      <c r="G877" s="504"/>
      <c r="H877" s="504"/>
      <c r="I877" s="521"/>
    </row>
    <row r="878" spans="1:9" ht="48" hidden="1" customHeight="1" x14ac:dyDescent="0.25">
      <c r="A878" s="520" t="s">
        <v>228</v>
      </c>
      <c r="B878" s="505"/>
      <c r="C878" s="493"/>
      <c r="D878" s="493"/>
      <c r="E878" s="493"/>
      <c r="F878" s="493"/>
      <c r="G878" s="493"/>
      <c r="H878" s="493"/>
      <c r="I878" s="522"/>
    </row>
    <row r="879" spans="1:9" ht="48" hidden="1" customHeight="1" x14ac:dyDescent="0.25">
      <c r="A879" s="523" t="s">
        <v>230</v>
      </c>
      <c r="B879" s="508"/>
      <c r="C879" s="508"/>
      <c r="D879" s="508"/>
      <c r="E879" s="508"/>
      <c r="F879" s="508"/>
      <c r="G879" s="508"/>
      <c r="H879" s="515"/>
      <c r="I879" s="524"/>
    </row>
    <row r="880" spans="1:9" ht="48" hidden="1" customHeight="1" thickBot="1" x14ac:dyDescent="0.3">
      <c r="A880" s="645" t="s">
        <v>239</v>
      </c>
      <c r="B880" s="646"/>
      <c r="C880" s="646"/>
      <c r="D880" s="646"/>
      <c r="E880" s="646"/>
      <c r="F880" s="646"/>
      <c r="G880" s="646"/>
      <c r="H880" s="647"/>
      <c r="I880" s="648"/>
    </row>
    <row r="881" spans="1:9" ht="48" hidden="1" customHeight="1" x14ac:dyDescent="0.25">
      <c r="A881" s="526"/>
      <c r="B881" s="516" t="s">
        <v>215</v>
      </c>
      <c r="C881" s="517">
        <f>$P$6+$P$8*(B882-1)</f>
        <v>0.66666666666666663</v>
      </c>
      <c r="D881" s="516" t="s">
        <v>216</v>
      </c>
      <c r="E881" s="516"/>
      <c r="F881" s="517"/>
      <c r="G881" s="649">
        <f>H887+S$11</f>
        <v>0.71666666666666645</v>
      </c>
      <c r="H881" s="649"/>
      <c r="I881" s="527">
        <f>G881+T$11</f>
        <v>0.72361111111111087</v>
      </c>
    </row>
    <row r="882" spans="1:9" ht="48" hidden="1" customHeight="1" x14ac:dyDescent="0.25">
      <c r="A882" s="529" t="s">
        <v>217</v>
      </c>
      <c r="B882" s="514">
        <f>B871+1</f>
        <v>81</v>
      </c>
      <c r="C882" s="650" t="e">
        <f>VLOOKUP($B882,СтартОсобиста!$A$10:$E$257,4,0)</f>
        <v>#N/A</v>
      </c>
      <c r="D882" s="650"/>
      <c r="E882" s="650"/>
      <c r="F882" s="513" t="e">
        <f>VLOOKUP($B882,СтартОсобиста!$A$10:$E$257,2,0)</f>
        <v>#N/A</v>
      </c>
      <c r="G882" s="651" t="s">
        <v>218</v>
      </c>
      <c r="H882" s="651"/>
      <c r="I882" s="518" t="s">
        <v>219</v>
      </c>
    </row>
    <row r="883" spans="1:9" ht="48" hidden="1" customHeight="1" x14ac:dyDescent="0.25">
      <c r="A883" s="652" t="s">
        <v>220</v>
      </c>
      <c r="B883" s="493">
        <v>1</v>
      </c>
      <c r="C883" s="493">
        <v>2</v>
      </c>
      <c r="D883" s="493">
        <v>3</v>
      </c>
      <c r="E883" s="493">
        <v>4</v>
      </c>
      <c r="F883" s="493">
        <v>5</v>
      </c>
      <c r="G883" s="493">
        <v>6</v>
      </c>
      <c r="H883" s="493">
        <v>7</v>
      </c>
      <c r="I883" s="525">
        <v>8</v>
      </c>
    </row>
    <row r="884" spans="1:9" ht="143.25" hidden="1" customHeight="1" x14ac:dyDescent="0.25">
      <c r="A884" s="652"/>
      <c r="B884" s="495" t="str">
        <f>$L$4</f>
        <v>Навісна п-ва ч-з яр (судд.)</v>
      </c>
      <c r="C884" s="495" t="str">
        <f>$M$4</f>
        <v>Переправа по колоді через яр</v>
      </c>
      <c r="D884" s="495" t="str">
        <f>$N$4</f>
        <v>П-ва по мотузці з пер. ч-з яр</v>
      </c>
      <c r="E884" s="495" t="str">
        <f>$O$4</f>
        <v>Підйом по схилу</v>
      </c>
      <c r="F884" s="495" t="str">
        <f>$P$4</f>
        <v>Рух  по жердинах</v>
      </c>
      <c r="G884" s="495" t="str">
        <f>$Q$4</f>
        <v>Вязання вузлів</v>
      </c>
      <c r="H884" s="495" t="str">
        <f>$R$4</f>
        <v>Підйом по верт. пер. + крут. п-ва</v>
      </c>
      <c r="I884" s="519" t="str">
        <f>S$4</f>
        <v>Орієнтування</v>
      </c>
    </row>
    <row r="885" spans="1:9" ht="48" hidden="1" customHeight="1" x14ac:dyDescent="0.25">
      <c r="A885" s="520" t="s">
        <v>222</v>
      </c>
      <c r="B885" s="498">
        <f>$L$5</f>
        <v>1.3888888888888889E-3</v>
      </c>
      <c r="C885" s="498">
        <f>$M$5</f>
        <v>2.7777777777777779E-3</v>
      </c>
      <c r="D885" s="498">
        <f>$N$5</f>
        <v>3.472222222222222E-3</v>
      </c>
      <c r="E885" s="498">
        <f>$O$5</f>
        <v>2.7777777777777779E-3</v>
      </c>
      <c r="F885" s="498">
        <f>$P$5</f>
        <v>2.0833333333333333E-3</v>
      </c>
      <c r="G885" s="498">
        <f>$Q$5</f>
        <v>1.3888888888888889E-3</v>
      </c>
      <c r="H885" s="498">
        <f>$R$5</f>
        <v>4.1666666666666666E-3</v>
      </c>
      <c r="I885" s="521"/>
    </row>
    <row r="886" spans="1:9" ht="48" hidden="1" customHeight="1" x14ac:dyDescent="0.25">
      <c r="A886" s="520" t="s">
        <v>223</v>
      </c>
      <c r="B886" s="501">
        <f>$C881+L$11</f>
        <v>0.66805555555555551</v>
      </c>
      <c r="C886" s="501">
        <f t="shared" ref="C886:H886" si="318">B887+M$11</f>
        <v>0.67430555555555549</v>
      </c>
      <c r="D886" s="501">
        <f t="shared" si="318"/>
        <v>0.68124999999999991</v>
      </c>
      <c r="E886" s="501">
        <f t="shared" si="318"/>
        <v>0.69027777777777766</v>
      </c>
      <c r="F886" s="501">
        <f t="shared" si="318"/>
        <v>0.69791666666666652</v>
      </c>
      <c r="G886" s="501">
        <f t="shared" si="318"/>
        <v>0.7041666666666665</v>
      </c>
      <c r="H886" s="501">
        <f t="shared" si="318"/>
        <v>0.71111111111111092</v>
      </c>
      <c r="I886" s="521"/>
    </row>
    <row r="887" spans="1:9" ht="48" hidden="1" customHeight="1" x14ac:dyDescent="0.25">
      <c r="A887" s="520" t="s">
        <v>225</v>
      </c>
      <c r="B887" s="501">
        <f>SUM(B886,B885)</f>
        <v>0.6694444444444444</v>
      </c>
      <c r="C887" s="501">
        <f>SUM(C886,C885)</f>
        <v>0.67708333333333326</v>
      </c>
      <c r="D887" s="501">
        <f>SUM(D886,D885)</f>
        <v>0.68472222222222212</v>
      </c>
      <c r="E887" s="501">
        <f>SUM(E886,E885)</f>
        <v>0.69305555555555542</v>
      </c>
      <c r="F887" s="501">
        <f t="shared" ref="F887" si="319">SUM(F886,F885)</f>
        <v>0.69999999999999984</v>
      </c>
      <c r="G887" s="501">
        <f t="shared" ref="G887" si="320">SUM(G886,G885)</f>
        <v>0.70555555555555538</v>
      </c>
      <c r="H887" s="501">
        <f t="shared" ref="H887" si="321">SUM(H886,H885)</f>
        <v>0.71527777777777757</v>
      </c>
      <c r="I887" s="521"/>
    </row>
    <row r="888" spans="1:9" ht="48" hidden="1" customHeight="1" x14ac:dyDescent="0.25">
      <c r="A888" s="520" t="s">
        <v>226</v>
      </c>
      <c r="B888" s="504"/>
      <c r="C888" s="504"/>
      <c r="D888" s="504"/>
      <c r="E888" s="504"/>
      <c r="F888" s="504"/>
      <c r="G888" s="504"/>
      <c r="H888" s="504"/>
      <c r="I888" s="521"/>
    </row>
    <row r="889" spans="1:9" ht="48" hidden="1" customHeight="1" x14ac:dyDescent="0.25">
      <c r="A889" s="520" t="s">
        <v>228</v>
      </c>
      <c r="B889" s="505"/>
      <c r="C889" s="493"/>
      <c r="D889" s="493"/>
      <c r="E889" s="493"/>
      <c r="F889" s="493"/>
      <c r="G889" s="493"/>
      <c r="H889" s="493"/>
      <c r="I889" s="522"/>
    </row>
    <row r="890" spans="1:9" ht="48" hidden="1" customHeight="1" x14ac:dyDescent="0.25">
      <c r="A890" s="523" t="s">
        <v>230</v>
      </c>
      <c r="B890" s="508"/>
      <c r="C890" s="508"/>
      <c r="D890" s="508"/>
      <c r="E890" s="508"/>
      <c r="F890" s="508"/>
      <c r="G890" s="508"/>
      <c r="H890" s="515"/>
      <c r="I890" s="524"/>
    </row>
    <row r="891" spans="1:9" ht="48" hidden="1" customHeight="1" thickBot="1" x14ac:dyDescent="0.3">
      <c r="A891" s="645" t="s">
        <v>239</v>
      </c>
      <c r="B891" s="646"/>
      <c r="C891" s="646"/>
      <c r="D891" s="646"/>
      <c r="E891" s="646"/>
      <c r="F891" s="646"/>
      <c r="G891" s="646"/>
      <c r="H891" s="647"/>
      <c r="I891" s="648"/>
    </row>
    <row r="892" spans="1:9" ht="48" hidden="1" customHeight="1" x14ac:dyDescent="0.25">
      <c r="A892" s="526"/>
      <c r="B892" s="516" t="s">
        <v>215</v>
      </c>
      <c r="C892" s="517">
        <f>$P$6+$P$8*(B893-1)</f>
        <v>0.67083333333333339</v>
      </c>
      <c r="D892" s="516" t="s">
        <v>216</v>
      </c>
      <c r="E892" s="516"/>
      <c r="F892" s="517"/>
      <c r="G892" s="649">
        <f>H898+S$11</f>
        <v>0.72083333333333321</v>
      </c>
      <c r="H892" s="649"/>
      <c r="I892" s="527">
        <f>G892+T$11</f>
        <v>0.72777777777777763</v>
      </c>
    </row>
    <row r="893" spans="1:9" ht="48" hidden="1" customHeight="1" x14ac:dyDescent="0.25">
      <c r="A893" s="529" t="s">
        <v>217</v>
      </c>
      <c r="B893" s="514">
        <f>B882+1</f>
        <v>82</v>
      </c>
      <c r="C893" s="650" t="e">
        <f>VLOOKUP($B893,СтартОсобиста!$A$10:$E$257,4,0)</f>
        <v>#N/A</v>
      </c>
      <c r="D893" s="650"/>
      <c r="E893" s="650"/>
      <c r="F893" s="513" t="e">
        <f>VLOOKUP($B893,СтартОсобиста!$A$10:$E$257,2,0)</f>
        <v>#N/A</v>
      </c>
      <c r="G893" s="651" t="s">
        <v>218</v>
      </c>
      <c r="H893" s="651"/>
      <c r="I893" s="518" t="s">
        <v>219</v>
      </c>
    </row>
    <row r="894" spans="1:9" ht="48" hidden="1" customHeight="1" x14ac:dyDescent="0.25">
      <c r="A894" s="652" t="s">
        <v>220</v>
      </c>
      <c r="B894" s="493">
        <v>1</v>
      </c>
      <c r="C894" s="493">
        <v>2</v>
      </c>
      <c r="D894" s="493">
        <v>3</v>
      </c>
      <c r="E894" s="493">
        <v>4</v>
      </c>
      <c r="F894" s="493">
        <v>5</v>
      </c>
      <c r="G894" s="493">
        <v>6</v>
      </c>
      <c r="H894" s="493">
        <v>7</v>
      </c>
      <c r="I894" s="525">
        <v>8</v>
      </c>
    </row>
    <row r="895" spans="1:9" ht="143.25" hidden="1" customHeight="1" x14ac:dyDescent="0.25">
      <c r="A895" s="652"/>
      <c r="B895" s="495" t="str">
        <f>$L$4</f>
        <v>Навісна п-ва ч-з яр (судд.)</v>
      </c>
      <c r="C895" s="495" t="str">
        <f>$M$4</f>
        <v>Переправа по колоді через яр</v>
      </c>
      <c r="D895" s="495" t="str">
        <f>$N$4</f>
        <v>П-ва по мотузці з пер. ч-з яр</v>
      </c>
      <c r="E895" s="495" t="str">
        <f>$O$4</f>
        <v>Підйом по схилу</v>
      </c>
      <c r="F895" s="495" t="str">
        <f>$P$4</f>
        <v>Рух  по жердинах</v>
      </c>
      <c r="G895" s="495" t="str">
        <f>$Q$4</f>
        <v>Вязання вузлів</v>
      </c>
      <c r="H895" s="495" t="str">
        <f>$R$4</f>
        <v>Підйом по верт. пер. + крут. п-ва</v>
      </c>
      <c r="I895" s="519" t="str">
        <f>S$4</f>
        <v>Орієнтування</v>
      </c>
    </row>
    <row r="896" spans="1:9" ht="48" hidden="1" customHeight="1" x14ac:dyDescent="0.25">
      <c r="A896" s="520" t="s">
        <v>222</v>
      </c>
      <c r="B896" s="498">
        <f>$L$5</f>
        <v>1.3888888888888889E-3</v>
      </c>
      <c r="C896" s="498">
        <f>$M$5</f>
        <v>2.7777777777777779E-3</v>
      </c>
      <c r="D896" s="498">
        <f>$N$5</f>
        <v>3.472222222222222E-3</v>
      </c>
      <c r="E896" s="498">
        <f>$O$5</f>
        <v>2.7777777777777779E-3</v>
      </c>
      <c r="F896" s="498">
        <f>$P$5</f>
        <v>2.0833333333333333E-3</v>
      </c>
      <c r="G896" s="498">
        <f>$Q$5</f>
        <v>1.3888888888888889E-3</v>
      </c>
      <c r="H896" s="498">
        <f>$R$5</f>
        <v>4.1666666666666666E-3</v>
      </c>
      <c r="I896" s="521"/>
    </row>
    <row r="897" spans="1:9" ht="48" hidden="1" customHeight="1" x14ac:dyDescent="0.25">
      <c r="A897" s="520" t="s">
        <v>223</v>
      </c>
      <c r="B897" s="501">
        <f>$C892+L$11</f>
        <v>0.67222222222222228</v>
      </c>
      <c r="C897" s="501">
        <f t="shared" ref="C897:H897" si="322">B898+M$11</f>
        <v>0.67847222222222225</v>
      </c>
      <c r="D897" s="501">
        <f t="shared" si="322"/>
        <v>0.68541666666666667</v>
      </c>
      <c r="E897" s="501">
        <f t="shared" si="322"/>
        <v>0.69444444444444442</v>
      </c>
      <c r="F897" s="501">
        <f t="shared" si="322"/>
        <v>0.70208333333333328</v>
      </c>
      <c r="G897" s="501">
        <f t="shared" si="322"/>
        <v>0.70833333333333326</v>
      </c>
      <c r="H897" s="501">
        <f t="shared" si="322"/>
        <v>0.71527777777777768</v>
      </c>
      <c r="I897" s="521"/>
    </row>
    <row r="898" spans="1:9" ht="48" hidden="1" customHeight="1" x14ac:dyDescent="0.25">
      <c r="A898" s="520" t="s">
        <v>225</v>
      </c>
      <c r="B898" s="501">
        <f>SUM(B897,B896)</f>
        <v>0.67361111111111116</v>
      </c>
      <c r="C898" s="501">
        <f>SUM(C897,C896)</f>
        <v>0.68125000000000002</v>
      </c>
      <c r="D898" s="501">
        <f>SUM(D897,D896)</f>
        <v>0.68888888888888888</v>
      </c>
      <c r="E898" s="501">
        <f>SUM(E897,E896)</f>
        <v>0.69722222222222219</v>
      </c>
      <c r="F898" s="501">
        <f t="shared" ref="F898" si="323">SUM(F897,F896)</f>
        <v>0.70416666666666661</v>
      </c>
      <c r="G898" s="501">
        <f t="shared" ref="G898" si="324">SUM(G897,G896)</f>
        <v>0.70972222222222214</v>
      </c>
      <c r="H898" s="501">
        <f t="shared" ref="H898" si="325">SUM(H897,H896)</f>
        <v>0.71944444444444433</v>
      </c>
      <c r="I898" s="521"/>
    </row>
    <row r="899" spans="1:9" ht="48" hidden="1" customHeight="1" x14ac:dyDescent="0.25">
      <c r="A899" s="520" t="s">
        <v>226</v>
      </c>
      <c r="B899" s="504"/>
      <c r="C899" s="504"/>
      <c r="D899" s="504"/>
      <c r="E899" s="504"/>
      <c r="F899" s="504"/>
      <c r="G899" s="504"/>
      <c r="H899" s="504"/>
      <c r="I899" s="521"/>
    </row>
    <row r="900" spans="1:9" ht="48" hidden="1" customHeight="1" x14ac:dyDescent="0.25">
      <c r="A900" s="520" t="s">
        <v>228</v>
      </c>
      <c r="B900" s="505"/>
      <c r="C900" s="493"/>
      <c r="D900" s="493"/>
      <c r="E900" s="493"/>
      <c r="F900" s="493"/>
      <c r="G900" s="493"/>
      <c r="H900" s="493"/>
      <c r="I900" s="522"/>
    </row>
    <row r="901" spans="1:9" ht="48" hidden="1" customHeight="1" x14ac:dyDescent="0.25">
      <c r="A901" s="523" t="s">
        <v>230</v>
      </c>
      <c r="B901" s="508"/>
      <c r="C901" s="508"/>
      <c r="D901" s="508"/>
      <c r="E901" s="508"/>
      <c r="F901" s="508"/>
      <c r="G901" s="508"/>
      <c r="H901" s="515"/>
      <c r="I901" s="524"/>
    </row>
    <row r="902" spans="1:9" ht="48" hidden="1" customHeight="1" thickBot="1" x14ac:dyDescent="0.3">
      <c r="A902" s="645" t="s">
        <v>239</v>
      </c>
      <c r="B902" s="646"/>
      <c r="C902" s="646"/>
      <c r="D902" s="646"/>
      <c r="E902" s="646"/>
      <c r="F902" s="646"/>
      <c r="G902" s="646"/>
      <c r="H902" s="647"/>
      <c r="I902" s="648"/>
    </row>
    <row r="903" spans="1:9" ht="48" hidden="1" customHeight="1" x14ac:dyDescent="0.25">
      <c r="A903" s="526"/>
      <c r="B903" s="516" t="s">
        <v>215</v>
      </c>
      <c r="C903" s="517">
        <f>$P$6+$P$8*(B904-1)</f>
        <v>0.67500000000000004</v>
      </c>
      <c r="D903" s="516" t="s">
        <v>216</v>
      </c>
      <c r="E903" s="516"/>
      <c r="F903" s="517"/>
      <c r="G903" s="649">
        <f>H909+S$11</f>
        <v>0.72499999999999987</v>
      </c>
      <c r="H903" s="649"/>
      <c r="I903" s="527">
        <f>G903+T$11</f>
        <v>0.73194444444444429</v>
      </c>
    </row>
    <row r="904" spans="1:9" ht="48" hidden="1" customHeight="1" x14ac:dyDescent="0.25">
      <c r="A904" s="529" t="s">
        <v>217</v>
      </c>
      <c r="B904" s="514">
        <f>B893+1</f>
        <v>83</v>
      </c>
      <c r="C904" s="650" t="e">
        <f>VLOOKUP($B904,СтартОсобиста!$A$10:$E$257,4,0)</f>
        <v>#N/A</v>
      </c>
      <c r="D904" s="650"/>
      <c r="E904" s="650"/>
      <c r="F904" s="513" t="e">
        <f>VLOOKUP($B904,СтартОсобиста!$A$10:$E$257,2,0)</f>
        <v>#N/A</v>
      </c>
      <c r="G904" s="651" t="s">
        <v>218</v>
      </c>
      <c r="H904" s="651"/>
      <c r="I904" s="518" t="s">
        <v>219</v>
      </c>
    </row>
    <row r="905" spans="1:9" ht="48" hidden="1" customHeight="1" x14ac:dyDescent="0.25">
      <c r="A905" s="652" t="s">
        <v>220</v>
      </c>
      <c r="B905" s="493">
        <v>1</v>
      </c>
      <c r="C905" s="493">
        <v>2</v>
      </c>
      <c r="D905" s="493">
        <v>3</v>
      </c>
      <c r="E905" s="493">
        <v>4</v>
      </c>
      <c r="F905" s="493">
        <v>5</v>
      </c>
      <c r="G905" s="493">
        <v>6</v>
      </c>
      <c r="H905" s="493">
        <v>7</v>
      </c>
      <c r="I905" s="525">
        <v>8</v>
      </c>
    </row>
    <row r="906" spans="1:9" ht="143.25" hidden="1" customHeight="1" x14ac:dyDescent="0.25">
      <c r="A906" s="652"/>
      <c r="B906" s="495" t="str">
        <f>$L$4</f>
        <v>Навісна п-ва ч-з яр (судд.)</v>
      </c>
      <c r="C906" s="495" t="str">
        <f>$M$4</f>
        <v>Переправа по колоді через яр</v>
      </c>
      <c r="D906" s="495" t="str">
        <f>$N$4</f>
        <v>П-ва по мотузці з пер. ч-з яр</v>
      </c>
      <c r="E906" s="495" t="str">
        <f>$O$4</f>
        <v>Підйом по схилу</v>
      </c>
      <c r="F906" s="495" t="str">
        <f>$P$4</f>
        <v>Рух  по жердинах</v>
      </c>
      <c r="G906" s="495" t="str">
        <f>$Q$4</f>
        <v>Вязання вузлів</v>
      </c>
      <c r="H906" s="495" t="str">
        <f>$R$4</f>
        <v>Підйом по верт. пер. + крут. п-ва</v>
      </c>
      <c r="I906" s="519" t="str">
        <f>S$4</f>
        <v>Орієнтування</v>
      </c>
    </row>
    <row r="907" spans="1:9" ht="48" hidden="1" customHeight="1" x14ac:dyDescent="0.25">
      <c r="A907" s="520" t="s">
        <v>222</v>
      </c>
      <c r="B907" s="498">
        <f>$L$5</f>
        <v>1.3888888888888889E-3</v>
      </c>
      <c r="C907" s="498">
        <f>$M$5</f>
        <v>2.7777777777777779E-3</v>
      </c>
      <c r="D907" s="498">
        <f>$N$5</f>
        <v>3.472222222222222E-3</v>
      </c>
      <c r="E907" s="498">
        <f>$O$5</f>
        <v>2.7777777777777779E-3</v>
      </c>
      <c r="F907" s="498">
        <f>$P$5</f>
        <v>2.0833333333333333E-3</v>
      </c>
      <c r="G907" s="498">
        <f>$Q$5</f>
        <v>1.3888888888888889E-3</v>
      </c>
      <c r="H907" s="498">
        <f>$R$5</f>
        <v>4.1666666666666666E-3</v>
      </c>
      <c r="I907" s="521"/>
    </row>
    <row r="908" spans="1:9" ht="48" hidden="1" customHeight="1" x14ac:dyDescent="0.25">
      <c r="A908" s="520" t="s">
        <v>223</v>
      </c>
      <c r="B908" s="501">
        <f>$C903+L$11</f>
        <v>0.67638888888888893</v>
      </c>
      <c r="C908" s="501">
        <f t="shared" ref="C908:H908" si="326">B909+M$11</f>
        <v>0.68263888888888891</v>
      </c>
      <c r="D908" s="501">
        <f t="shared" si="326"/>
        <v>0.68958333333333333</v>
      </c>
      <c r="E908" s="501">
        <f t="shared" si="326"/>
        <v>0.69861111111111107</v>
      </c>
      <c r="F908" s="501">
        <f t="shared" si="326"/>
        <v>0.70624999999999993</v>
      </c>
      <c r="G908" s="501">
        <f t="shared" si="326"/>
        <v>0.71249999999999991</v>
      </c>
      <c r="H908" s="501">
        <f t="shared" si="326"/>
        <v>0.71944444444444433</v>
      </c>
      <c r="I908" s="521"/>
    </row>
    <row r="909" spans="1:9" ht="48" hidden="1" customHeight="1" x14ac:dyDescent="0.25">
      <c r="A909" s="520" t="s">
        <v>225</v>
      </c>
      <c r="B909" s="501">
        <f>SUM(B908,B907)</f>
        <v>0.67777777777777781</v>
      </c>
      <c r="C909" s="501">
        <f>SUM(C908,C907)</f>
        <v>0.68541666666666667</v>
      </c>
      <c r="D909" s="501">
        <f>SUM(D908,D907)</f>
        <v>0.69305555555555554</v>
      </c>
      <c r="E909" s="501">
        <f>SUM(E908,E907)</f>
        <v>0.70138888888888884</v>
      </c>
      <c r="F909" s="501">
        <f t="shared" ref="F909" si="327">SUM(F908,F907)</f>
        <v>0.70833333333333326</v>
      </c>
      <c r="G909" s="501">
        <f t="shared" ref="G909" si="328">SUM(G908,G907)</f>
        <v>0.7138888888888888</v>
      </c>
      <c r="H909" s="501">
        <f t="shared" ref="H909" si="329">SUM(H908,H907)</f>
        <v>0.72361111111111098</v>
      </c>
      <c r="I909" s="521"/>
    </row>
    <row r="910" spans="1:9" ht="48" hidden="1" customHeight="1" x14ac:dyDescent="0.25">
      <c r="A910" s="520" t="s">
        <v>226</v>
      </c>
      <c r="B910" s="504"/>
      <c r="C910" s="504"/>
      <c r="D910" s="504"/>
      <c r="E910" s="504"/>
      <c r="F910" s="504"/>
      <c r="G910" s="504"/>
      <c r="H910" s="504"/>
      <c r="I910" s="521"/>
    </row>
    <row r="911" spans="1:9" ht="48" hidden="1" customHeight="1" x14ac:dyDescent="0.25">
      <c r="A911" s="520" t="s">
        <v>228</v>
      </c>
      <c r="B911" s="505"/>
      <c r="C911" s="493"/>
      <c r="D911" s="493"/>
      <c r="E911" s="493"/>
      <c r="F911" s="493"/>
      <c r="G911" s="493"/>
      <c r="H911" s="493"/>
      <c r="I911" s="522"/>
    </row>
    <row r="912" spans="1:9" ht="48" hidden="1" customHeight="1" x14ac:dyDescent="0.25">
      <c r="A912" s="523" t="s">
        <v>230</v>
      </c>
      <c r="B912" s="508"/>
      <c r="C912" s="508"/>
      <c r="D912" s="508"/>
      <c r="E912" s="508"/>
      <c r="F912" s="508"/>
      <c r="G912" s="508"/>
      <c r="H912" s="515"/>
      <c r="I912" s="524"/>
    </row>
    <row r="913" spans="1:9" ht="48" hidden="1" customHeight="1" thickBot="1" x14ac:dyDescent="0.3">
      <c r="A913" s="645" t="s">
        <v>239</v>
      </c>
      <c r="B913" s="646"/>
      <c r="C913" s="646"/>
      <c r="D913" s="646"/>
      <c r="E913" s="646"/>
      <c r="F913" s="646"/>
      <c r="G913" s="646"/>
      <c r="H913" s="647"/>
      <c r="I913" s="648"/>
    </row>
    <row r="914" spans="1:9" ht="48" hidden="1" customHeight="1" x14ac:dyDescent="0.25">
      <c r="A914" s="526"/>
      <c r="B914" s="516" t="s">
        <v>215</v>
      </c>
      <c r="C914" s="517">
        <f>$P$6+$P$8*(B915-1)</f>
        <v>0.6791666666666667</v>
      </c>
      <c r="D914" s="516" t="s">
        <v>216</v>
      </c>
      <c r="E914" s="516"/>
      <c r="F914" s="517"/>
      <c r="G914" s="649">
        <f>H920+S$11</f>
        <v>0.72916666666666652</v>
      </c>
      <c r="H914" s="649"/>
      <c r="I914" s="527">
        <f>G914+T$11</f>
        <v>0.73611111111111094</v>
      </c>
    </row>
    <row r="915" spans="1:9" ht="48" hidden="1" customHeight="1" x14ac:dyDescent="0.25">
      <c r="A915" s="529" t="s">
        <v>217</v>
      </c>
      <c r="B915" s="514">
        <f>B904+1</f>
        <v>84</v>
      </c>
      <c r="C915" s="650" t="e">
        <f>VLOOKUP($B915,СтартОсобиста!$A$10:$E$257,4,0)</f>
        <v>#N/A</v>
      </c>
      <c r="D915" s="650"/>
      <c r="E915" s="650"/>
      <c r="F915" s="513" t="e">
        <f>VLOOKUP($B915,СтартОсобиста!$A$10:$E$257,2,0)</f>
        <v>#N/A</v>
      </c>
      <c r="G915" s="651" t="s">
        <v>218</v>
      </c>
      <c r="H915" s="651"/>
      <c r="I915" s="518" t="s">
        <v>219</v>
      </c>
    </row>
    <row r="916" spans="1:9" ht="48" hidden="1" customHeight="1" x14ac:dyDescent="0.25">
      <c r="A916" s="652" t="s">
        <v>220</v>
      </c>
      <c r="B916" s="493">
        <v>1</v>
      </c>
      <c r="C916" s="493">
        <v>2</v>
      </c>
      <c r="D916" s="493">
        <v>3</v>
      </c>
      <c r="E916" s="493">
        <v>4</v>
      </c>
      <c r="F916" s="493">
        <v>5</v>
      </c>
      <c r="G916" s="493">
        <v>6</v>
      </c>
      <c r="H916" s="493">
        <v>7</v>
      </c>
      <c r="I916" s="525">
        <v>8</v>
      </c>
    </row>
    <row r="917" spans="1:9" ht="143.25" hidden="1" customHeight="1" x14ac:dyDescent="0.25">
      <c r="A917" s="652"/>
      <c r="B917" s="495" t="str">
        <f>$L$4</f>
        <v>Навісна п-ва ч-з яр (судд.)</v>
      </c>
      <c r="C917" s="495" t="str">
        <f>$M$4</f>
        <v>Переправа по колоді через яр</v>
      </c>
      <c r="D917" s="495" t="str">
        <f>$N$4</f>
        <v>П-ва по мотузці з пер. ч-з яр</v>
      </c>
      <c r="E917" s="495" t="str">
        <f>$O$4</f>
        <v>Підйом по схилу</v>
      </c>
      <c r="F917" s="495" t="str">
        <f>$P$4</f>
        <v>Рух  по жердинах</v>
      </c>
      <c r="G917" s="495" t="str">
        <f>$Q$4</f>
        <v>Вязання вузлів</v>
      </c>
      <c r="H917" s="495" t="str">
        <f>$R$4</f>
        <v>Підйом по верт. пер. + крут. п-ва</v>
      </c>
      <c r="I917" s="519" t="str">
        <f>S$4</f>
        <v>Орієнтування</v>
      </c>
    </row>
    <row r="918" spans="1:9" ht="48" hidden="1" customHeight="1" x14ac:dyDescent="0.25">
      <c r="A918" s="520" t="s">
        <v>222</v>
      </c>
      <c r="B918" s="498">
        <f>$L$5</f>
        <v>1.3888888888888889E-3</v>
      </c>
      <c r="C918" s="498">
        <f>$M$5</f>
        <v>2.7777777777777779E-3</v>
      </c>
      <c r="D918" s="498">
        <f>$N$5</f>
        <v>3.472222222222222E-3</v>
      </c>
      <c r="E918" s="498">
        <f>$O$5</f>
        <v>2.7777777777777779E-3</v>
      </c>
      <c r="F918" s="498">
        <f>$P$5</f>
        <v>2.0833333333333333E-3</v>
      </c>
      <c r="G918" s="498">
        <f>$Q$5</f>
        <v>1.3888888888888889E-3</v>
      </c>
      <c r="H918" s="498">
        <f>$R$5</f>
        <v>4.1666666666666666E-3</v>
      </c>
      <c r="I918" s="521"/>
    </row>
    <row r="919" spans="1:9" ht="48" hidden="1" customHeight="1" x14ac:dyDescent="0.25">
      <c r="A919" s="520" t="s">
        <v>223</v>
      </c>
      <c r="B919" s="501">
        <f>$C914+L$11</f>
        <v>0.68055555555555558</v>
      </c>
      <c r="C919" s="501">
        <f t="shared" ref="C919:H919" si="330">B920+M$11</f>
        <v>0.68680555555555556</v>
      </c>
      <c r="D919" s="501">
        <f t="shared" si="330"/>
        <v>0.69374999999999998</v>
      </c>
      <c r="E919" s="501">
        <f t="shared" si="330"/>
        <v>0.70277777777777772</v>
      </c>
      <c r="F919" s="501">
        <f t="shared" si="330"/>
        <v>0.71041666666666659</v>
      </c>
      <c r="G919" s="501">
        <f t="shared" si="330"/>
        <v>0.71666666666666656</v>
      </c>
      <c r="H919" s="501">
        <f t="shared" si="330"/>
        <v>0.72361111111111098</v>
      </c>
      <c r="I919" s="521"/>
    </row>
    <row r="920" spans="1:9" ht="48" hidden="1" customHeight="1" x14ac:dyDescent="0.25">
      <c r="A920" s="520" t="s">
        <v>225</v>
      </c>
      <c r="B920" s="501">
        <f>SUM(B919,B918)</f>
        <v>0.68194444444444446</v>
      </c>
      <c r="C920" s="501">
        <f>SUM(C919,C918)</f>
        <v>0.68958333333333333</v>
      </c>
      <c r="D920" s="501">
        <f>SUM(D919,D918)</f>
        <v>0.69722222222222219</v>
      </c>
      <c r="E920" s="501">
        <f>SUM(E919,E918)</f>
        <v>0.70555555555555549</v>
      </c>
      <c r="F920" s="501">
        <f t="shared" ref="F920" si="331">SUM(F919,F918)</f>
        <v>0.71249999999999991</v>
      </c>
      <c r="G920" s="501">
        <f t="shared" ref="G920" si="332">SUM(G919,G918)</f>
        <v>0.71805555555555545</v>
      </c>
      <c r="H920" s="501">
        <f t="shared" ref="H920" si="333">SUM(H919,H918)</f>
        <v>0.72777777777777763</v>
      </c>
      <c r="I920" s="521"/>
    </row>
    <row r="921" spans="1:9" ht="48" hidden="1" customHeight="1" x14ac:dyDescent="0.25">
      <c r="A921" s="520" t="s">
        <v>226</v>
      </c>
      <c r="B921" s="504"/>
      <c r="C921" s="504"/>
      <c r="D921" s="504"/>
      <c r="E921" s="504"/>
      <c r="F921" s="504"/>
      <c r="G921" s="504"/>
      <c r="H921" s="504"/>
      <c r="I921" s="521"/>
    </row>
    <row r="922" spans="1:9" ht="48" hidden="1" customHeight="1" x14ac:dyDescent="0.25">
      <c r="A922" s="520" t="s">
        <v>228</v>
      </c>
      <c r="B922" s="505"/>
      <c r="C922" s="493"/>
      <c r="D922" s="493"/>
      <c r="E922" s="493"/>
      <c r="F922" s="493"/>
      <c r="G922" s="493"/>
      <c r="H922" s="493"/>
      <c r="I922" s="522"/>
    </row>
    <row r="923" spans="1:9" ht="48" hidden="1" customHeight="1" x14ac:dyDescent="0.25">
      <c r="A923" s="523" t="s">
        <v>230</v>
      </c>
      <c r="B923" s="508"/>
      <c r="C923" s="508"/>
      <c r="D923" s="508"/>
      <c r="E923" s="508"/>
      <c r="F923" s="508"/>
      <c r="G923" s="508"/>
      <c r="H923" s="515"/>
      <c r="I923" s="524"/>
    </row>
    <row r="924" spans="1:9" ht="48" hidden="1" customHeight="1" thickBot="1" x14ac:dyDescent="0.3">
      <c r="A924" s="645" t="s">
        <v>239</v>
      </c>
      <c r="B924" s="646"/>
      <c r="C924" s="646"/>
      <c r="D924" s="646"/>
      <c r="E924" s="646"/>
      <c r="F924" s="646"/>
      <c r="G924" s="646"/>
      <c r="H924" s="647"/>
      <c r="I924" s="648"/>
    </row>
    <row r="925" spans="1:9" ht="48" hidden="1" customHeight="1" x14ac:dyDescent="0.25">
      <c r="A925" s="526"/>
      <c r="B925" s="516" t="s">
        <v>215</v>
      </c>
      <c r="C925" s="517">
        <f>$P$6+$P$8*(B926-1)</f>
        <v>0.68333333333333335</v>
      </c>
      <c r="D925" s="516" t="s">
        <v>216</v>
      </c>
      <c r="E925" s="516"/>
      <c r="F925" s="517"/>
      <c r="G925" s="649">
        <f>H931+S$11</f>
        <v>0.73333333333333317</v>
      </c>
      <c r="H925" s="649"/>
      <c r="I925" s="527">
        <f>G925+T$11</f>
        <v>0.74027777777777759</v>
      </c>
    </row>
    <row r="926" spans="1:9" ht="48" hidden="1" customHeight="1" x14ac:dyDescent="0.25">
      <c r="A926" s="529" t="s">
        <v>217</v>
      </c>
      <c r="B926" s="514">
        <f>B915+1</f>
        <v>85</v>
      </c>
      <c r="C926" s="650" t="e">
        <f>VLOOKUP($B926,СтартОсобиста!$A$10:$E$257,4,0)</f>
        <v>#N/A</v>
      </c>
      <c r="D926" s="650"/>
      <c r="E926" s="650"/>
      <c r="F926" s="513" t="e">
        <f>VLOOKUP($B926,СтартОсобиста!$A$10:$E$257,2,0)</f>
        <v>#N/A</v>
      </c>
      <c r="G926" s="651" t="s">
        <v>218</v>
      </c>
      <c r="H926" s="651"/>
      <c r="I926" s="518" t="s">
        <v>219</v>
      </c>
    </row>
    <row r="927" spans="1:9" ht="48" hidden="1" customHeight="1" x14ac:dyDescent="0.25">
      <c r="A927" s="652" t="s">
        <v>220</v>
      </c>
      <c r="B927" s="493">
        <v>1</v>
      </c>
      <c r="C927" s="493">
        <v>2</v>
      </c>
      <c r="D927" s="493">
        <v>3</v>
      </c>
      <c r="E927" s="493">
        <v>4</v>
      </c>
      <c r="F927" s="493">
        <v>5</v>
      </c>
      <c r="G927" s="493">
        <v>6</v>
      </c>
      <c r="H927" s="493">
        <v>7</v>
      </c>
      <c r="I927" s="525">
        <v>8</v>
      </c>
    </row>
    <row r="928" spans="1:9" ht="143.25" hidden="1" customHeight="1" x14ac:dyDescent="0.25">
      <c r="A928" s="652"/>
      <c r="B928" s="495" t="str">
        <f>$L$4</f>
        <v>Навісна п-ва ч-з яр (судд.)</v>
      </c>
      <c r="C928" s="495" t="str">
        <f>$M$4</f>
        <v>Переправа по колоді через яр</v>
      </c>
      <c r="D928" s="495" t="str">
        <f>$N$4</f>
        <v>П-ва по мотузці з пер. ч-з яр</v>
      </c>
      <c r="E928" s="495" t="str">
        <f>$O$4</f>
        <v>Підйом по схилу</v>
      </c>
      <c r="F928" s="495" t="str">
        <f>$P$4</f>
        <v>Рух  по жердинах</v>
      </c>
      <c r="G928" s="495" t="str">
        <f>$Q$4</f>
        <v>Вязання вузлів</v>
      </c>
      <c r="H928" s="495" t="str">
        <f>$R$4</f>
        <v>Підйом по верт. пер. + крут. п-ва</v>
      </c>
      <c r="I928" s="519" t="str">
        <f>S$4</f>
        <v>Орієнтування</v>
      </c>
    </row>
    <row r="929" spans="1:9" ht="48" hidden="1" customHeight="1" x14ac:dyDescent="0.25">
      <c r="A929" s="520" t="s">
        <v>222</v>
      </c>
      <c r="B929" s="498">
        <f>$L$5</f>
        <v>1.3888888888888889E-3</v>
      </c>
      <c r="C929" s="498">
        <f>$M$5</f>
        <v>2.7777777777777779E-3</v>
      </c>
      <c r="D929" s="498">
        <f>$N$5</f>
        <v>3.472222222222222E-3</v>
      </c>
      <c r="E929" s="498">
        <f>$O$5</f>
        <v>2.7777777777777779E-3</v>
      </c>
      <c r="F929" s="498">
        <f>$P$5</f>
        <v>2.0833333333333333E-3</v>
      </c>
      <c r="G929" s="498">
        <f>$Q$5</f>
        <v>1.3888888888888889E-3</v>
      </c>
      <c r="H929" s="498">
        <f>$R$5</f>
        <v>4.1666666666666666E-3</v>
      </c>
      <c r="I929" s="521"/>
    </row>
    <row r="930" spans="1:9" ht="48" hidden="1" customHeight="1" x14ac:dyDescent="0.25">
      <c r="A930" s="520" t="s">
        <v>223</v>
      </c>
      <c r="B930" s="501">
        <f>$C925+L$11</f>
        <v>0.68472222222222223</v>
      </c>
      <c r="C930" s="501">
        <f t="shared" ref="C930:H930" si="334">B931+M$11</f>
        <v>0.69097222222222221</v>
      </c>
      <c r="D930" s="501">
        <f t="shared" si="334"/>
        <v>0.69791666666666663</v>
      </c>
      <c r="E930" s="501">
        <f t="shared" si="334"/>
        <v>0.70694444444444438</v>
      </c>
      <c r="F930" s="501">
        <f t="shared" si="334"/>
        <v>0.71458333333333324</v>
      </c>
      <c r="G930" s="501">
        <f t="shared" si="334"/>
        <v>0.72083333333333321</v>
      </c>
      <c r="H930" s="501">
        <f t="shared" si="334"/>
        <v>0.72777777777777763</v>
      </c>
      <c r="I930" s="521"/>
    </row>
    <row r="931" spans="1:9" ht="48" hidden="1" customHeight="1" x14ac:dyDescent="0.25">
      <c r="A931" s="520" t="s">
        <v>225</v>
      </c>
      <c r="B931" s="501">
        <f>SUM(B930,B929)</f>
        <v>0.68611111111111112</v>
      </c>
      <c r="C931" s="501">
        <f>SUM(C930,C929)</f>
        <v>0.69374999999999998</v>
      </c>
      <c r="D931" s="501">
        <f>SUM(D930,D929)</f>
        <v>0.70138888888888884</v>
      </c>
      <c r="E931" s="501">
        <f>SUM(E930,E929)</f>
        <v>0.70972222222222214</v>
      </c>
      <c r="F931" s="501">
        <f t="shared" ref="F931" si="335">SUM(F930,F929)</f>
        <v>0.71666666666666656</v>
      </c>
      <c r="G931" s="501">
        <f t="shared" ref="G931" si="336">SUM(G930,G929)</f>
        <v>0.7222222222222221</v>
      </c>
      <c r="H931" s="501">
        <f t="shared" ref="H931" si="337">SUM(H930,H929)</f>
        <v>0.73194444444444429</v>
      </c>
      <c r="I931" s="521"/>
    </row>
    <row r="932" spans="1:9" ht="48" hidden="1" customHeight="1" x14ac:dyDescent="0.25">
      <c r="A932" s="520" t="s">
        <v>226</v>
      </c>
      <c r="B932" s="504"/>
      <c r="C932" s="504"/>
      <c r="D932" s="504"/>
      <c r="E932" s="504"/>
      <c r="F932" s="504"/>
      <c r="G932" s="504"/>
      <c r="H932" s="504"/>
      <c r="I932" s="521"/>
    </row>
    <row r="933" spans="1:9" ht="48" hidden="1" customHeight="1" x14ac:dyDescent="0.25">
      <c r="A933" s="520" t="s">
        <v>228</v>
      </c>
      <c r="B933" s="505"/>
      <c r="C933" s="493"/>
      <c r="D933" s="493"/>
      <c r="E933" s="493"/>
      <c r="F933" s="493"/>
      <c r="G933" s="493"/>
      <c r="H933" s="493"/>
      <c r="I933" s="522"/>
    </row>
    <row r="934" spans="1:9" ht="48" hidden="1" customHeight="1" x14ac:dyDescent="0.25">
      <c r="A934" s="523" t="s">
        <v>230</v>
      </c>
      <c r="B934" s="508"/>
      <c r="C934" s="508"/>
      <c r="D934" s="508"/>
      <c r="E934" s="508"/>
      <c r="F934" s="508"/>
      <c r="G934" s="508"/>
      <c r="H934" s="515"/>
      <c r="I934" s="524"/>
    </row>
    <row r="935" spans="1:9" ht="48" hidden="1" customHeight="1" thickBot="1" x14ac:dyDescent="0.3">
      <c r="A935" s="645" t="s">
        <v>239</v>
      </c>
      <c r="B935" s="646"/>
      <c r="C935" s="646"/>
      <c r="D935" s="646"/>
      <c r="E935" s="646"/>
      <c r="F935" s="646"/>
      <c r="G935" s="646"/>
      <c r="H935" s="647"/>
      <c r="I935" s="648"/>
    </row>
    <row r="936" spans="1:9" ht="48" hidden="1" customHeight="1" x14ac:dyDescent="0.25">
      <c r="A936" s="526"/>
      <c r="B936" s="516" t="s">
        <v>215</v>
      </c>
      <c r="C936" s="517">
        <f>$P$6+$P$8*(B937-1)</f>
        <v>0.6875</v>
      </c>
      <c r="D936" s="516" t="s">
        <v>216</v>
      </c>
      <c r="E936" s="516"/>
      <c r="F936" s="517"/>
      <c r="G936" s="649">
        <f>H942+S$11</f>
        <v>0.73749999999999982</v>
      </c>
      <c r="H936" s="649"/>
      <c r="I936" s="527">
        <f>G936+T$11</f>
        <v>0.74444444444444424</v>
      </c>
    </row>
    <row r="937" spans="1:9" ht="48" hidden="1" customHeight="1" x14ac:dyDescent="0.25">
      <c r="A937" s="529" t="s">
        <v>217</v>
      </c>
      <c r="B937" s="514">
        <f>B926+1</f>
        <v>86</v>
      </c>
      <c r="C937" s="650" t="e">
        <f>VLOOKUP($B937,СтартОсобиста!$A$10:$E$257,4,0)</f>
        <v>#N/A</v>
      </c>
      <c r="D937" s="650"/>
      <c r="E937" s="650"/>
      <c r="F937" s="513" t="e">
        <f>VLOOKUP($B937,СтартОсобиста!$A$10:$E$257,2,0)</f>
        <v>#N/A</v>
      </c>
      <c r="G937" s="651" t="s">
        <v>218</v>
      </c>
      <c r="H937" s="651"/>
      <c r="I937" s="518" t="s">
        <v>219</v>
      </c>
    </row>
    <row r="938" spans="1:9" ht="48" hidden="1" customHeight="1" x14ac:dyDescent="0.25">
      <c r="A938" s="652" t="s">
        <v>220</v>
      </c>
      <c r="B938" s="493">
        <v>1</v>
      </c>
      <c r="C938" s="493">
        <v>2</v>
      </c>
      <c r="D938" s="493">
        <v>3</v>
      </c>
      <c r="E938" s="493">
        <v>4</v>
      </c>
      <c r="F938" s="493">
        <v>5</v>
      </c>
      <c r="G938" s="493">
        <v>6</v>
      </c>
      <c r="H938" s="493">
        <v>7</v>
      </c>
      <c r="I938" s="525">
        <v>8</v>
      </c>
    </row>
    <row r="939" spans="1:9" ht="143.25" hidden="1" customHeight="1" x14ac:dyDescent="0.25">
      <c r="A939" s="652"/>
      <c r="B939" s="495" t="str">
        <f>$L$4</f>
        <v>Навісна п-ва ч-з яр (судд.)</v>
      </c>
      <c r="C939" s="495" t="str">
        <f>$M$4</f>
        <v>Переправа по колоді через яр</v>
      </c>
      <c r="D939" s="495" t="str">
        <f>$N$4</f>
        <v>П-ва по мотузці з пер. ч-з яр</v>
      </c>
      <c r="E939" s="495" t="str">
        <f>$O$4</f>
        <v>Підйом по схилу</v>
      </c>
      <c r="F939" s="495" t="str">
        <f>$P$4</f>
        <v>Рух  по жердинах</v>
      </c>
      <c r="G939" s="495" t="str">
        <f>$Q$4</f>
        <v>Вязання вузлів</v>
      </c>
      <c r="H939" s="495" t="str">
        <f>$R$4</f>
        <v>Підйом по верт. пер. + крут. п-ва</v>
      </c>
      <c r="I939" s="519" t="str">
        <f>S$4</f>
        <v>Орієнтування</v>
      </c>
    </row>
    <row r="940" spans="1:9" ht="48" hidden="1" customHeight="1" x14ac:dyDescent="0.25">
      <c r="A940" s="520" t="s">
        <v>222</v>
      </c>
      <c r="B940" s="498">
        <f>$L$5</f>
        <v>1.3888888888888889E-3</v>
      </c>
      <c r="C940" s="498">
        <f>$M$5</f>
        <v>2.7777777777777779E-3</v>
      </c>
      <c r="D940" s="498">
        <f>$N$5</f>
        <v>3.472222222222222E-3</v>
      </c>
      <c r="E940" s="498">
        <f>$O$5</f>
        <v>2.7777777777777779E-3</v>
      </c>
      <c r="F940" s="498">
        <f>$P$5</f>
        <v>2.0833333333333333E-3</v>
      </c>
      <c r="G940" s="498">
        <f>$Q$5</f>
        <v>1.3888888888888889E-3</v>
      </c>
      <c r="H940" s="498">
        <f>$R$5</f>
        <v>4.1666666666666666E-3</v>
      </c>
      <c r="I940" s="521"/>
    </row>
    <row r="941" spans="1:9" ht="48" hidden="1" customHeight="1" x14ac:dyDescent="0.25">
      <c r="A941" s="520" t="s">
        <v>223</v>
      </c>
      <c r="B941" s="501">
        <f>$C936+L$11</f>
        <v>0.68888888888888888</v>
      </c>
      <c r="C941" s="501">
        <f t="shared" ref="C941:H941" si="338">B942+M$11</f>
        <v>0.69513888888888886</v>
      </c>
      <c r="D941" s="501">
        <f t="shared" si="338"/>
        <v>0.70208333333333328</v>
      </c>
      <c r="E941" s="501">
        <f t="shared" si="338"/>
        <v>0.71111111111111103</v>
      </c>
      <c r="F941" s="501">
        <f t="shared" si="338"/>
        <v>0.71874999999999989</v>
      </c>
      <c r="G941" s="501">
        <f t="shared" si="338"/>
        <v>0.72499999999999987</v>
      </c>
      <c r="H941" s="501">
        <f t="shared" si="338"/>
        <v>0.73194444444444429</v>
      </c>
      <c r="I941" s="521"/>
    </row>
    <row r="942" spans="1:9" ht="48" hidden="1" customHeight="1" x14ac:dyDescent="0.25">
      <c r="A942" s="520" t="s">
        <v>225</v>
      </c>
      <c r="B942" s="501">
        <f>SUM(B941,B940)</f>
        <v>0.69027777777777777</v>
      </c>
      <c r="C942" s="501">
        <f>SUM(C941,C940)</f>
        <v>0.69791666666666663</v>
      </c>
      <c r="D942" s="501">
        <f>SUM(D941,D940)</f>
        <v>0.70555555555555549</v>
      </c>
      <c r="E942" s="501">
        <f>SUM(E941,E940)</f>
        <v>0.7138888888888888</v>
      </c>
      <c r="F942" s="501">
        <f t="shared" ref="F942" si="339">SUM(F941,F940)</f>
        <v>0.72083333333333321</v>
      </c>
      <c r="G942" s="501">
        <f t="shared" ref="G942" si="340">SUM(G941,G940)</f>
        <v>0.72638888888888875</v>
      </c>
      <c r="H942" s="501">
        <f t="shared" ref="H942" si="341">SUM(H941,H940)</f>
        <v>0.73611111111111094</v>
      </c>
      <c r="I942" s="521"/>
    </row>
    <row r="943" spans="1:9" ht="48" hidden="1" customHeight="1" x14ac:dyDescent="0.25">
      <c r="A943" s="520" t="s">
        <v>226</v>
      </c>
      <c r="B943" s="504"/>
      <c r="C943" s="504"/>
      <c r="D943" s="504"/>
      <c r="E943" s="504"/>
      <c r="F943" s="504"/>
      <c r="G943" s="504"/>
      <c r="H943" s="504"/>
      <c r="I943" s="521"/>
    </row>
    <row r="944" spans="1:9" ht="48" hidden="1" customHeight="1" x14ac:dyDescent="0.25">
      <c r="A944" s="520" t="s">
        <v>228</v>
      </c>
      <c r="B944" s="505"/>
      <c r="C944" s="493"/>
      <c r="D944" s="493"/>
      <c r="E944" s="493"/>
      <c r="F944" s="493"/>
      <c r="G944" s="493"/>
      <c r="H944" s="493"/>
      <c r="I944" s="522"/>
    </row>
    <row r="945" spans="1:9" ht="48" hidden="1" customHeight="1" x14ac:dyDescent="0.25">
      <c r="A945" s="523" t="s">
        <v>230</v>
      </c>
      <c r="B945" s="508"/>
      <c r="C945" s="508"/>
      <c r="D945" s="508"/>
      <c r="E945" s="508"/>
      <c r="F945" s="508"/>
      <c r="G945" s="508"/>
      <c r="H945" s="515"/>
      <c r="I945" s="524"/>
    </row>
    <row r="946" spans="1:9" ht="48" hidden="1" customHeight="1" thickBot="1" x14ac:dyDescent="0.3">
      <c r="A946" s="645" t="s">
        <v>239</v>
      </c>
      <c r="B946" s="646"/>
      <c r="C946" s="646"/>
      <c r="D946" s="646"/>
      <c r="E946" s="646"/>
      <c r="F946" s="646"/>
      <c r="G946" s="646"/>
      <c r="H946" s="647"/>
      <c r="I946" s="648"/>
    </row>
    <row r="947" spans="1:9" ht="48" hidden="1" customHeight="1" x14ac:dyDescent="0.25">
      <c r="A947" s="526"/>
      <c r="B947" s="516" t="s">
        <v>215</v>
      </c>
      <c r="C947" s="517">
        <f>$P$6+$P$8*(B948-1)</f>
        <v>0.69166666666666665</v>
      </c>
      <c r="D947" s="516" t="s">
        <v>216</v>
      </c>
      <c r="E947" s="516"/>
      <c r="F947" s="517"/>
      <c r="G947" s="649">
        <f>H953+S$11</f>
        <v>0.74166666666666647</v>
      </c>
      <c r="H947" s="649"/>
      <c r="I947" s="527">
        <f>G947+T$11</f>
        <v>0.74861111111111089</v>
      </c>
    </row>
    <row r="948" spans="1:9" ht="48" hidden="1" customHeight="1" x14ac:dyDescent="0.25">
      <c r="A948" s="529" t="s">
        <v>217</v>
      </c>
      <c r="B948" s="514">
        <f>B937+1</f>
        <v>87</v>
      </c>
      <c r="C948" s="650" t="e">
        <f>VLOOKUP($B948,СтартОсобиста!$A$10:$E$257,4,0)</f>
        <v>#N/A</v>
      </c>
      <c r="D948" s="650"/>
      <c r="E948" s="650"/>
      <c r="F948" s="513" t="e">
        <f>VLOOKUP($B948,СтартОсобиста!$A$10:$E$257,2,0)</f>
        <v>#N/A</v>
      </c>
      <c r="G948" s="651" t="s">
        <v>218</v>
      </c>
      <c r="H948" s="651"/>
      <c r="I948" s="518" t="s">
        <v>219</v>
      </c>
    </row>
    <row r="949" spans="1:9" ht="48" hidden="1" customHeight="1" x14ac:dyDescent="0.25">
      <c r="A949" s="652" t="s">
        <v>220</v>
      </c>
      <c r="B949" s="493">
        <v>1</v>
      </c>
      <c r="C949" s="493">
        <v>2</v>
      </c>
      <c r="D949" s="493">
        <v>3</v>
      </c>
      <c r="E949" s="493">
        <v>4</v>
      </c>
      <c r="F949" s="493">
        <v>5</v>
      </c>
      <c r="G949" s="493">
        <v>6</v>
      </c>
      <c r="H949" s="493">
        <v>7</v>
      </c>
      <c r="I949" s="525">
        <v>8</v>
      </c>
    </row>
    <row r="950" spans="1:9" ht="143.25" hidden="1" customHeight="1" x14ac:dyDescent="0.25">
      <c r="A950" s="652"/>
      <c r="B950" s="495" t="str">
        <f>$L$4</f>
        <v>Навісна п-ва ч-з яр (судд.)</v>
      </c>
      <c r="C950" s="495" t="str">
        <f>$M$4</f>
        <v>Переправа по колоді через яр</v>
      </c>
      <c r="D950" s="495" t="str">
        <f>$N$4</f>
        <v>П-ва по мотузці з пер. ч-з яр</v>
      </c>
      <c r="E950" s="495" t="str">
        <f>$O$4</f>
        <v>Підйом по схилу</v>
      </c>
      <c r="F950" s="495" t="str">
        <f>$P$4</f>
        <v>Рух  по жердинах</v>
      </c>
      <c r="G950" s="495" t="str">
        <f>$Q$4</f>
        <v>Вязання вузлів</v>
      </c>
      <c r="H950" s="495" t="str">
        <f>$R$4</f>
        <v>Підйом по верт. пер. + крут. п-ва</v>
      </c>
      <c r="I950" s="519" t="str">
        <f>S$4</f>
        <v>Орієнтування</v>
      </c>
    </row>
    <row r="951" spans="1:9" ht="48" hidden="1" customHeight="1" x14ac:dyDescent="0.25">
      <c r="A951" s="520" t="s">
        <v>222</v>
      </c>
      <c r="B951" s="498">
        <f>$L$5</f>
        <v>1.3888888888888889E-3</v>
      </c>
      <c r="C951" s="498">
        <f>$M$5</f>
        <v>2.7777777777777779E-3</v>
      </c>
      <c r="D951" s="498">
        <f>$N$5</f>
        <v>3.472222222222222E-3</v>
      </c>
      <c r="E951" s="498">
        <f>$O$5</f>
        <v>2.7777777777777779E-3</v>
      </c>
      <c r="F951" s="498">
        <f>$P$5</f>
        <v>2.0833333333333333E-3</v>
      </c>
      <c r="G951" s="498">
        <f>$Q$5</f>
        <v>1.3888888888888889E-3</v>
      </c>
      <c r="H951" s="498">
        <f>$R$5</f>
        <v>4.1666666666666666E-3</v>
      </c>
      <c r="I951" s="521"/>
    </row>
    <row r="952" spans="1:9" ht="48" hidden="1" customHeight="1" x14ac:dyDescent="0.25">
      <c r="A952" s="520" t="s">
        <v>223</v>
      </c>
      <c r="B952" s="501">
        <f>$C947+L$11</f>
        <v>0.69305555555555554</v>
      </c>
      <c r="C952" s="501">
        <f t="shared" ref="C952:H952" si="342">B953+M$11</f>
        <v>0.69930555555555551</v>
      </c>
      <c r="D952" s="501">
        <f t="shared" si="342"/>
        <v>0.70624999999999993</v>
      </c>
      <c r="E952" s="501">
        <f t="shared" si="342"/>
        <v>0.71527777777777768</v>
      </c>
      <c r="F952" s="501">
        <f t="shared" si="342"/>
        <v>0.72291666666666654</v>
      </c>
      <c r="G952" s="501">
        <f t="shared" si="342"/>
        <v>0.72916666666666652</v>
      </c>
      <c r="H952" s="501">
        <f t="shared" si="342"/>
        <v>0.73611111111111094</v>
      </c>
      <c r="I952" s="521"/>
    </row>
    <row r="953" spans="1:9" ht="48" hidden="1" customHeight="1" x14ac:dyDescent="0.25">
      <c r="A953" s="520" t="s">
        <v>225</v>
      </c>
      <c r="B953" s="501">
        <f>SUM(B952,B951)</f>
        <v>0.69444444444444442</v>
      </c>
      <c r="C953" s="501">
        <f>SUM(C952,C951)</f>
        <v>0.70208333333333328</v>
      </c>
      <c r="D953" s="501">
        <f>SUM(D952,D951)</f>
        <v>0.70972222222222214</v>
      </c>
      <c r="E953" s="501">
        <f>SUM(E952,E951)</f>
        <v>0.71805555555555545</v>
      </c>
      <c r="F953" s="501">
        <f t="shared" ref="F953" si="343">SUM(F952,F951)</f>
        <v>0.72499999999999987</v>
      </c>
      <c r="G953" s="501">
        <f t="shared" ref="G953" si="344">SUM(G952,G951)</f>
        <v>0.7305555555555554</v>
      </c>
      <c r="H953" s="501">
        <f t="shared" ref="H953" si="345">SUM(H952,H951)</f>
        <v>0.74027777777777759</v>
      </c>
      <c r="I953" s="521"/>
    </row>
    <row r="954" spans="1:9" ht="48" hidden="1" customHeight="1" x14ac:dyDescent="0.25">
      <c r="A954" s="520" t="s">
        <v>226</v>
      </c>
      <c r="B954" s="504"/>
      <c r="C954" s="504"/>
      <c r="D954" s="504"/>
      <c r="E954" s="504"/>
      <c r="F954" s="504"/>
      <c r="G954" s="504"/>
      <c r="H954" s="504"/>
      <c r="I954" s="521"/>
    </row>
    <row r="955" spans="1:9" ht="48" hidden="1" customHeight="1" x14ac:dyDescent="0.25">
      <c r="A955" s="520" t="s">
        <v>228</v>
      </c>
      <c r="B955" s="505"/>
      <c r="C955" s="493"/>
      <c r="D955" s="493"/>
      <c r="E955" s="493"/>
      <c r="F955" s="493"/>
      <c r="G955" s="493"/>
      <c r="H955" s="493"/>
      <c r="I955" s="522"/>
    </row>
    <row r="956" spans="1:9" ht="48" hidden="1" customHeight="1" x14ac:dyDescent="0.25">
      <c r="A956" s="523" t="s">
        <v>230</v>
      </c>
      <c r="B956" s="508"/>
      <c r="C956" s="508"/>
      <c r="D956" s="508"/>
      <c r="E956" s="508"/>
      <c r="F956" s="508"/>
      <c r="G956" s="508"/>
      <c r="H956" s="515"/>
      <c r="I956" s="524"/>
    </row>
    <row r="957" spans="1:9" ht="48" hidden="1" customHeight="1" thickBot="1" x14ac:dyDescent="0.3">
      <c r="A957" s="645" t="s">
        <v>239</v>
      </c>
      <c r="B957" s="646"/>
      <c r="C957" s="646"/>
      <c r="D957" s="646"/>
      <c r="E957" s="646"/>
      <c r="F957" s="646"/>
      <c r="G957" s="646"/>
      <c r="H957" s="647"/>
      <c r="I957" s="648"/>
    </row>
    <row r="958" spans="1:9" ht="48" hidden="1" customHeight="1" x14ac:dyDescent="0.25">
      <c r="A958" s="526"/>
      <c r="B958" s="516" t="s">
        <v>215</v>
      </c>
      <c r="C958" s="517">
        <f>$P$6+$P$8*(B959-1)</f>
        <v>0.6958333333333333</v>
      </c>
      <c r="D958" s="516" t="s">
        <v>216</v>
      </c>
      <c r="E958" s="516"/>
      <c r="F958" s="517"/>
      <c r="G958" s="649">
        <f>H964+S$11</f>
        <v>0.74583333333333313</v>
      </c>
      <c r="H958" s="649"/>
      <c r="I958" s="527">
        <f>G958+T$11</f>
        <v>0.75277777777777755</v>
      </c>
    </row>
    <row r="959" spans="1:9" ht="48" hidden="1" customHeight="1" x14ac:dyDescent="0.25">
      <c r="A959" s="529" t="s">
        <v>217</v>
      </c>
      <c r="B959" s="514">
        <f>B948+1</f>
        <v>88</v>
      </c>
      <c r="C959" s="650" t="e">
        <f>VLOOKUP($B959,СтартОсобиста!$A$10:$E$257,4,0)</f>
        <v>#N/A</v>
      </c>
      <c r="D959" s="650"/>
      <c r="E959" s="650"/>
      <c r="F959" s="513" t="e">
        <f>VLOOKUP($B959,СтартОсобиста!$A$10:$E$257,2,0)</f>
        <v>#N/A</v>
      </c>
      <c r="G959" s="651" t="s">
        <v>218</v>
      </c>
      <c r="H959" s="651"/>
      <c r="I959" s="518" t="s">
        <v>219</v>
      </c>
    </row>
    <row r="960" spans="1:9" ht="48" hidden="1" customHeight="1" x14ac:dyDescent="0.25">
      <c r="A960" s="652" t="s">
        <v>220</v>
      </c>
      <c r="B960" s="493">
        <v>1</v>
      </c>
      <c r="C960" s="493">
        <v>2</v>
      </c>
      <c r="D960" s="493">
        <v>3</v>
      </c>
      <c r="E960" s="493">
        <v>4</v>
      </c>
      <c r="F960" s="493">
        <v>5</v>
      </c>
      <c r="G960" s="493">
        <v>6</v>
      </c>
      <c r="H960" s="493">
        <v>7</v>
      </c>
      <c r="I960" s="525">
        <v>8</v>
      </c>
    </row>
    <row r="961" spans="1:9" ht="143.25" hidden="1" customHeight="1" x14ac:dyDescent="0.25">
      <c r="A961" s="652"/>
      <c r="B961" s="495" t="str">
        <f>$L$4</f>
        <v>Навісна п-ва ч-з яр (судд.)</v>
      </c>
      <c r="C961" s="495" t="str">
        <f>$M$4</f>
        <v>Переправа по колоді через яр</v>
      </c>
      <c r="D961" s="495" t="str">
        <f>$N$4</f>
        <v>П-ва по мотузці з пер. ч-з яр</v>
      </c>
      <c r="E961" s="495" t="str">
        <f>$O$4</f>
        <v>Підйом по схилу</v>
      </c>
      <c r="F961" s="495" t="str">
        <f>$P$4</f>
        <v>Рух  по жердинах</v>
      </c>
      <c r="G961" s="495" t="str">
        <f>$Q$4</f>
        <v>Вязання вузлів</v>
      </c>
      <c r="H961" s="495" t="str">
        <f>$R$4</f>
        <v>Підйом по верт. пер. + крут. п-ва</v>
      </c>
      <c r="I961" s="519" t="str">
        <f>S$4</f>
        <v>Орієнтування</v>
      </c>
    </row>
    <row r="962" spans="1:9" ht="48" hidden="1" customHeight="1" x14ac:dyDescent="0.25">
      <c r="A962" s="520" t="s">
        <v>222</v>
      </c>
      <c r="B962" s="498">
        <f>$L$5</f>
        <v>1.3888888888888889E-3</v>
      </c>
      <c r="C962" s="498">
        <f>$M$5</f>
        <v>2.7777777777777779E-3</v>
      </c>
      <c r="D962" s="498">
        <f>$N$5</f>
        <v>3.472222222222222E-3</v>
      </c>
      <c r="E962" s="498">
        <f>$O$5</f>
        <v>2.7777777777777779E-3</v>
      </c>
      <c r="F962" s="498">
        <f>$P$5</f>
        <v>2.0833333333333333E-3</v>
      </c>
      <c r="G962" s="498">
        <f>$Q$5</f>
        <v>1.3888888888888889E-3</v>
      </c>
      <c r="H962" s="498">
        <f>$R$5</f>
        <v>4.1666666666666666E-3</v>
      </c>
      <c r="I962" s="521"/>
    </row>
    <row r="963" spans="1:9" ht="48" hidden="1" customHeight="1" x14ac:dyDescent="0.25">
      <c r="A963" s="520" t="s">
        <v>223</v>
      </c>
      <c r="B963" s="501">
        <f>$C958+L$11</f>
        <v>0.69722222222222219</v>
      </c>
      <c r="C963" s="501">
        <f t="shared" ref="C963:H963" si="346">B964+M$11</f>
        <v>0.70347222222222217</v>
      </c>
      <c r="D963" s="501">
        <f t="shared" si="346"/>
        <v>0.71041666666666659</v>
      </c>
      <c r="E963" s="501">
        <f t="shared" si="346"/>
        <v>0.71944444444444433</v>
      </c>
      <c r="F963" s="501">
        <f t="shared" si="346"/>
        <v>0.72708333333333319</v>
      </c>
      <c r="G963" s="501">
        <f t="shared" si="346"/>
        <v>0.73333333333333317</v>
      </c>
      <c r="H963" s="501">
        <f t="shared" si="346"/>
        <v>0.74027777777777759</v>
      </c>
      <c r="I963" s="521"/>
    </row>
    <row r="964" spans="1:9" ht="48" hidden="1" customHeight="1" x14ac:dyDescent="0.25">
      <c r="A964" s="520" t="s">
        <v>225</v>
      </c>
      <c r="B964" s="501">
        <f>SUM(B963,B962)</f>
        <v>0.69861111111111107</v>
      </c>
      <c r="C964" s="501">
        <f>SUM(C963,C962)</f>
        <v>0.70624999999999993</v>
      </c>
      <c r="D964" s="501">
        <f>SUM(D963,D962)</f>
        <v>0.7138888888888888</v>
      </c>
      <c r="E964" s="501">
        <f>SUM(E963,E962)</f>
        <v>0.7222222222222221</v>
      </c>
      <c r="F964" s="501">
        <f t="shared" ref="F964" si="347">SUM(F963,F962)</f>
        <v>0.72916666666666652</v>
      </c>
      <c r="G964" s="501">
        <f t="shared" ref="G964" si="348">SUM(G963,G962)</f>
        <v>0.73472222222222205</v>
      </c>
      <c r="H964" s="501">
        <f t="shared" ref="H964" si="349">SUM(H963,H962)</f>
        <v>0.74444444444444424</v>
      </c>
      <c r="I964" s="521"/>
    </row>
    <row r="965" spans="1:9" ht="48" hidden="1" customHeight="1" x14ac:dyDescent="0.25">
      <c r="A965" s="520" t="s">
        <v>226</v>
      </c>
      <c r="B965" s="504"/>
      <c r="C965" s="504"/>
      <c r="D965" s="504"/>
      <c r="E965" s="504"/>
      <c r="F965" s="504"/>
      <c r="G965" s="504"/>
      <c r="H965" s="504"/>
      <c r="I965" s="521"/>
    </row>
    <row r="966" spans="1:9" ht="48" hidden="1" customHeight="1" x14ac:dyDescent="0.25">
      <c r="A966" s="520" t="s">
        <v>228</v>
      </c>
      <c r="B966" s="505"/>
      <c r="C966" s="493"/>
      <c r="D966" s="493"/>
      <c r="E966" s="493"/>
      <c r="F966" s="493"/>
      <c r="G966" s="493"/>
      <c r="H966" s="493"/>
      <c r="I966" s="522"/>
    </row>
    <row r="967" spans="1:9" ht="48" hidden="1" customHeight="1" x14ac:dyDescent="0.25">
      <c r="A967" s="523" t="s">
        <v>230</v>
      </c>
      <c r="B967" s="508"/>
      <c r="C967" s="508"/>
      <c r="D967" s="508"/>
      <c r="E967" s="508"/>
      <c r="F967" s="508"/>
      <c r="G967" s="508"/>
      <c r="H967" s="515"/>
      <c r="I967" s="524"/>
    </row>
    <row r="968" spans="1:9" ht="48" hidden="1" customHeight="1" thickBot="1" x14ac:dyDescent="0.3">
      <c r="A968" s="645" t="s">
        <v>239</v>
      </c>
      <c r="B968" s="646"/>
      <c r="C968" s="646"/>
      <c r="D968" s="646"/>
      <c r="E968" s="646"/>
      <c r="F968" s="646"/>
      <c r="G968" s="646"/>
      <c r="H968" s="647"/>
      <c r="I968" s="648"/>
    </row>
    <row r="969" spans="1:9" ht="48" hidden="1" customHeight="1" x14ac:dyDescent="0.25">
      <c r="A969" s="526"/>
      <c r="B969" s="516" t="s">
        <v>215</v>
      </c>
      <c r="C969" s="517">
        <f>$P$6+$P$8*(B970-1)</f>
        <v>0.7</v>
      </c>
      <c r="D969" s="516" t="s">
        <v>216</v>
      </c>
      <c r="E969" s="516"/>
      <c r="F969" s="517"/>
      <c r="G969" s="649">
        <f>H975+S$11</f>
        <v>0.74999999999999978</v>
      </c>
      <c r="H969" s="649"/>
      <c r="I969" s="527">
        <f>G969+T$11</f>
        <v>0.7569444444444442</v>
      </c>
    </row>
    <row r="970" spans="1:9" ht="48" hidden="1" customHeight="1" x14ac:dyDescent="0.25">
      <c r="A970" s="529" t="s">
        <v>217</v>
      </c>
      <c r="B970" s="514">
        <f>B959+1</f>
        <v>89</v>
      </c>
      <c r="C970" s="650" t="e">
        <f>VLOOKUP($B970,СтартОсобиста!$A$10:$E$257,4,0)</f>
        <v>#N/A</v>
      </c>
      <c r="D970" s="650"/>
      <c r="E970" s="650"/>
      <c r="F970" s="513" t="e">
        <f>VLOOKUP($B970,СтартОсобиста!$A$10:$E$257,2,0)</f>
        <v>#N/A</v>
      </c>
      <c r="G970" s="651" t="s">
        <v>218</v>
      </c>
      <c r="H970" s="651"/>
      <c r="I970" s="518" t="s">
        <v>219</v>
      </c>
    </row>
    <row r="971" spans="1:9" ht="48" hidden="1" customHeight="1" x14ac:dyDescent="0.25">
      <c r="A971" s="652" t="s">
        <v>220</v>
      </c>
      <c r="B971" s="493">
        <v>1</v>
      </c>
      <c r="C971" s="493">
        <v>2</v>
      </c>
      <c r="D971" s="493">
        <v>3</v>
      </c>
      <c r="E971" s="493">
        <v>4</v>
      </c>
      <c r="F971" s="493">
        <v>5</v>
      </c>
      <c r="G971" s="493">
        <v>6</v>
      </c>
      <c r="H971" s="493">
        <v>7</v>
      </c>
      <c r="I971" s="525">
        <v>8</v>
      </c>
    </row>
    <row r="972" spans="1:9" ht="143.25" hidden="1" customHeight="1" x14ac:dyDescent="0.25">
      <c r="A972" s="652"/>
      <c r="B972" s="495" t="str">
        <f>$L$4</f>
        <v>Навісна п-ва ч-з яр (судд.)</v>
      </c>
      <c r="C972" s="495" t="str">
        <f>$M$4</f>
        <v>Переправа по колоді через яр</v>
      </c>
      <c r="D972" s="495" t="str">
        <f>$N$4</f>
        <v>П-ва по мотузці з пер. ч-з яр</v>
      </c>
      <c r="E972" s="495" t="str">
        <f>$O$4</f>
        <v>Підйом по схилу</v>
      </c>
      <c r="F972" s="495" t="str">
        <f>$P$4</f>
        <v>Рух  по жердинах</v>
      </c>
      <c r="G972" s="495" t="str">
        <f>$Q$4</f>
        <v>Вязання вузлів</v>
      </c>
      <c r="H972" s="495" t="str">
        <f>$R$4</f>
        <v>Підйом по верт. пер. + крут. п-ва</v>
      </c>
      <c r="I972" s="519" t="str">
        <f>S$4</f>
        <v>Орієнтування</v>
      </c>
    </row>
    <row r="973" spans="1:9" ht="48" hidden="1" customHeight="1" x14ac:dyDescent="0.25">
      <c r="A973" s="520" t="s">
        <v>222</v>
      </c>
      <c r="B973" s="498">
        <f>$L$5</f>
        <v>1.3888888888888889E-3</v>
      </c>
      <c r="C973" s="498">
        <f>$M$5</f>
        <v>2.7777777777777779E-3</v>
      </c>
      <c r="D973" s="498">
        <f>$N$5</f>
        <v>3.472222222222222E-3</v>
      </c>
      <c r="E973" s="498">
        <f>$O$5</f>
        <v>2.7777777777777779E-3</v>
      </c>
      <c r="F973" s="498">
        <f>$P$5</f>
        <v>2.0833333333333333E-3</v>
      </c>
      <c r="G973" s="498">
        <f>$Q$5</f>
        <v>1.3888888888888889E-3</v>
      </c>
      <c r="H973" s="498">
        <f>$R$5</f>
        <v>4.1666666666666666E-3</v>
      </c>
      <c r="I973" s="521"/>
    </row>
    <row r="974" spans="1:9" ht="48" hidden="1" customHeight="1" x14ac:dyDescent="0.25">
      <c r="A974" s="520" t="s">
        <v>223</v>
      </c>
      <c r="B974" s="501">
        <f>$C969+L$11</f>
        <v>0.70138888888888884</v>
      </c>
      <c r="C974" s="501">
        <f t="shared" ref="C974:H974" si="350">B975+M$11</f>
        <v>0.70763888888888882</v>
      </c>
      <c r="D974" s="501">
        <f t="shared" si="350"/>
        <v>0.71458333333333324</v>
      </c>
      <c r="E974" s="501">
        <f t="shared" si="350"/>
        <v>0.72361111111111098</v>
      </c>
      <c r="F974" s="501">
        <f t="shared" si="350"/>
        <v>0.73124999999999984</v>
      </c>
      <c r="G974" s="501">
        <f t="shared" si="350"/>
        <v>0.73749999999999982</v>
      </c>
      <c r="H974" s="501">
        <f t="shared" si="350"/>
        <v>0.74444444444444424</v>
      </c>
      <c r="I974" s="521"/>
    </row>
    <row r="975" spans="1:9" ht="48" hidden="1" customHeight="1" x14ac:dyDescent="0.25">
      <c r="A975" s="520" t="s">
        <v>225</v>
      </c>
      <c r="B975" s="501">
        <f>SUM(B974,B973)</f>
        <v>0.70277777777777772</v>
      </c>
      <c r="C975" s="501">
        <f>SUM(C974,C973)</f>
        <v>0.71041666666666659</v>
      </c>
      <c r="D975" s="501">
        <f>SUM(D974,D973)</f>
        <v>0.71805555555555545</v>
      </c>
      <c r="E975" s="501">
        <f>SUM(E974,E973)</f>
        <v>0.72638888888888875</v>
      </c>
      <c r="F975" s="501">
        <f t="shared" ref="F975" si="351">SUM(F974,F973)</f>
        <v>0.73333333333333317</v>
      </c>
      <c r="G975" s="501">
        <f t="shared" ref="G975" si="352">SUM(G974,G973)</f>
        <v>0.73888888888888871</v>
      </c>
      <c r="H975" s="501">
        <f t="shared" ref="H975" si="353">SUM(H974,H973)</f>
        <v>0.74861111111111089</v>
      </c>
      <c r="I975" s="521"/>
    </row>
    <row r="976" spans="1:9" ht="48" hidden="1" customHeight="1" x14ac:dyDescent="0.25">
      <c r="A976" s="520" t="s">
        <v>226</v>
      </c>
      <c r="B976" s="504"/>
      <c r="C976" s="504"/>
      <c r="D976" s="504"/>
      <c r="E976" s="504"/>
      <c r="F976" s="504"/>
      <c r="G976" s="504"/>
      <c r="H976" s="504"/>
      <c r="I976" s="521"/>
    </row>
    <row r="977" spans="1:9" ht="48" hidden="1" customHeight="1" x14ac:dyDescent="0.25">
      <c r="A977" s="520" t="s">
        <v>228</v>
      </c>
      <c r="B977" s="505"/>
      <c r="C977" s="493"/>
      <c r="D977" s="493"/>
      <c r="E977" s="493"/>
      <c r="F977" s="493"/>
      <c r="G977" s="493"/>
      <c r="H977" s="493"/>
      <c r="I977" s="522"/>
    </row>
    <row r="978" spans="1:9" ht="48" hidden="1" customHeight="1" x14ac:dyDescent="0.25">
      <c r="A978" s="523" t="s">
        <v>230</v>
      </c>
      <c r="B978" s="508"/>
      <c r="C978" s="508"/>
      <c r="D978" s="508"/>
      <c r="E978" s="508"/>
      <c r="F978" s="508"/>
      <c r="G978" s="508"/>
      <c r="H978" s="515"/>
      <c r="I978" s="524"/>
    </row>
    <row r="979" spans="1:9" ht="48" hidden="1" customHeight="1" thickBot="1" x14ac:dyDescent="0.3">
      <c r="A979" s="645" t="s">
        <v>239</v>
      </c>
      <c r="B979" s="646"/>
      <c r="C979" s="646"/>
      <c r="D979" s="646"/>
      <c r="E979" s="646"/>
      <c r="F979" s="646"/>
      <c r="G979" s="646"/>
      <c r="H979" s="647"/>
      <c r="I979" s="648"/>
    </row>
    <row r="980" spans="1:9" ht="48" hidden="1" customHeight="1" x14ac:dyDescent="0.25">
      <c r="A980" s="526"/>
      <c r="B980" s="516" t="s">
        <v>215</v>
      </c>
      <c r="C980" s="517">
        <f>$P$6+$P$8*(B981-1)</f>
        <v>0.70416666666666661</v>
      </c>
      <c r="D980" s="516" t="s">
        <v>216</v>
      </c>
      <c r="E980" s="516"/>
      <c r="F980" s="517"/>
      <c r="G980" s="649">
        <f>H986+S$11</f>
        <v>0.75416666666666643</v>
      </c>
      <c r="H980" s="649"/>
      <c r="I980" s="527">
        <f>G980+T$11</f>
        <v>0.76111111111111085</v>
      </c>
    </row>
    <row r="981" spans="1:9" ht="48" hidden="1" customHeight="1" x14ac:dyDescent="0.25">
      <c r="A981" s="529" t="s">
        <v>217</v>
      </c>
      <c r="B981" s="514">
        <f>B970+1</f>
        <v>90</v>
      </c>
      <c r="C981" s="650" t="e">
        <f>VLOOKUP($B981,СтартОсобиста!$A$10:$E$257,4,0)</f>
        <v>#N/A</v>
      </c>
      <c r="D981" s="650"/>
      <c r="E981" s="650"/>
      <c r="F981" s="513" t="e">
        <f>VLOOKUP($B981,СтартОсобиста!$A$10:$E$257,2,0)</f>
        <v>#N/A</v>
      </c>
      <c r="G981" s="651" t="s">
        <v>218</v>
      </c>
      <c r="H981" s="651"/>
      <c r="I981" s="518" t="s">
        <v>219</v>
      </c>
    </row>
    <row r="982" spans="1:9" ht="48" hidden="1" customHeight="1" x14ac:dyDescent="0.25">
      <c r="A982" s="652" t="s">
        <v>220</v>
      </c>
      <c r="B982" s="493">
        <v>1</v>
      </c>
      <c r="C982" s="493">
        <v>2</v>
      </c>
      <c r="D982" s="493">
        <v>3</v>
      </c>
      <c r="E982" s="493">
        <v>4</v>
      </c>
      <c r="F982" s="493">
        <v>5</v>
      </c>
      <c r="G982" s="493">
        <v>6</v>
      </c>
      <c r="H982" s="493">
        <v>7</v>
      </c>
      <c r="I982" s="525">
        <v>8</v>
      </c>
    </row>
    <row r="983" spans="1:9" ht="143.25" hidden="1" customHeight="1" x14ac:dyDescent="0.25">
      <c r="A983" s="652"/>
      <c r="B983" s="495" t="str">
        <f>$L$4</f>
        <v>Навісна п-ва ч-з яр (судд.)</v>
      </c>
      <c r="C983" s="495" t="str">
        <f>$M$4</f>
        <v>Переправа по колоді через яр</v>
      </c>
      <c r="D983" s="495" t="str">
        <f>$N$4</f>
        <v>П-ва по мотузці з пер. ч-з яр</v>
      </c>
      <c r="E983" s="495" t="str">
        <f>$O$4</f>
        <v>Підйом по схилу</v>
      </c>
      <c r="F983" s="495" t="str">
        <f>$P$4</f>
        <v>Рух  по жердинах</v>
      </c>
      <c r="G983" s="495" t="str">
        <f>$Q$4</f>
        <v>Вязання вузлів</v>
      </c>
      <c r="H983" s="495" t="str">
        <f>$R$4</f>
        <v>Підйом по верт. пер. + крут. п-ва</v>
      </c>
      <c r="I983" s="519" t="str">
        <f>S$4</f>
        <v>Орієнтування</v>
      </c>
    </row>
    <row r="984" spans="1:9" ht="48" hidden="1" customHeight="1" x14ac:dyDescent="0.25">
      <c r="A984" s="520" t="s">
        <v>222</v>
      </c>
      <c r="B984" s="498">
        <f>$L$5</f>
        <v>1.3888888888888889E-3</v>
      </c>
      <c r="C984" s="498">
        <f>$M$5</f>
        <v>2.7777777777777779E-3</v>
      </c>
      <c r="D984" s="498">
        <f>$N$5</f>
        <v>3.472222222222222E-3</v>
      </c>
      <c r="E984" s="498">
        <f>$O$5</f>
        <v>2.7777777777777779E-3</v>
      </c>
      <c r="F984" s="498">
        <f>$P$5</f>
        <v>2.0833333333333333E-3</v>
      </c>
      <c r="G984" s="498">
        <f>$Q$5</f>
        <v>1.3888888888888889E-3</v>
      </c>
      <c r="H984" s="498">
        <f>$R$5</f>
        <v>4.1666666666666666E-3</v>
      </c>
      <c r="I984" s="521"/>
    </row>
    <row r="985" spans="1:9" ht="48" hidden="1" customHeight="1" x14ac:dyDescent="0.25">
      <c r="A985" s="520" t="s">
        <v>223</v>
      </c>
      <c r="B985" s="501">
        <f>$C980+L$11</f>
        <v>0.70555555555555549</v>
      </c>
      <c r="C985" s="501">
        <f t="shared" ref="C985:H985" si="354">B986+M$11</f>
        <v>0.71180555555555547</v>
      </c>
      <c r="D985" s="501">
        <f t="shared" si="354"/>
        <v>0.71874999999999989</v>
      </c>
      <c r="E985" s="501">
        <f t="shared" si="354"/>
        <v>0.72777777777777763</v>
      </c>
      <c r="F985" s="501">
        <f t="shared" si="354"/>
        <v>0.7354166666666665</v>
      </c>
      <c r="G985" s="501">
        <f t="shared" si="354"/>
        <v>0.74166666666666647</v>
      </c>
      <c r="H985" s="501">
        <f t="shared" si="354"/>
        <v>0.74861111111111089</v>
      </c>
      <c r="I985" s="521"/>
    </row>
    <row r="986" spans="1:9" ht="48" hidden="1" customHeight="1" x14ac:dyDescent="0.25">
      <c r="A986" s="520" t="s">
        <v>225</v>
      </c>
      <c r="B986" s="501">
        <f>SUM(B985,B984)</f>
        <v>0.70694444444444438</v>
      </c>
      <c r="C986" s="501">
        <f>SUM(C985,C984)</f>
        <v>0.71458333333333324</v>
      </c>
      <c r="D986" s="501">
        <f>SUM(D985,D984)</f>
        <v>0.7222222222222221</v>
      </c>
      <c r="E986" s="501">
        <f>SUM(E985,E984)</f>
        <v>0.7305555555555554</v>
      </c>
      <c r="F986" s="501">
        <f t="shared" ref="F986" si="355">SUM(F985,F984)</f>
        <v>0.73749999999999982</v>
      </c>
      <c r="G986" s="501">
        <f t="shared" ref="G986" si="356">SUM(G985,G984)</f>
        <v>0.74305555555555536</v>
      </c>
      <c r="H986" s="501">
        <f t="shared" ref="H986" si="357">SUM(H985,H984)</f>
        <v>0.75277777777777755</v>
      </c>
      <c r="I986" s="521"/>
    </row>
    <row r="987" spans="1:9" ht="48" hidden="1" customHeight="1" x14ac:dyDescent="0.25">
      <c r="A987" s="520" t="s">
        <v>226</v>
      </c>
      <c r="B987" s="504"/>
      <c r="C987" s="504"/>
      <c r="D987" s="504"/>
      <c r="E987" s="504"/>
      <c r="F987" s="504"/>
      <c r="G987" s="504"/>
      <c r="H987" s="504"/>
      <c r="I987" s="521"/>
    </row>
    <row r="988" spans="1:9" ht="48" hidden="1" customHeight="1" x14ac:dyDescent="0.25">
      <c r="A988" s="520" t="s">
        <v>228</v>
      </c>
      <c r="B988" s="505"/>
      <c r="C988" s="493"/>
      <c r="D988" s="493"/>
      <c r="E988" s="493"/>
      <c r="F988" s="493"/>
      <c r="G988" s="493"/>
      <c r="H988" s="493"/>
      <c r="I988" s="522"/>
    </row>
    <row r="989" spans="1:9" ht="48" hidden="1" customHeight="1" x14ac:dyDescent="0.25">
      <c r="A989" s="523" t="s">
        <v>230</v>
      </c>
      <c r="B989" s="508"/>
      <c r="C989" s="508"/>
      <c r="D989" s="508"/>
      <c r="E989" s="508"/>
      <c r="F989" s="508"/>
      <c r="G989" s="508"/>
      <c r="H989" s="515"/>
      <c r="I989" s="524"/>
    </row>
    <row r="990" spans="1:9" ht="48" hidden="1" customHeight="1" thickBot="1" x14ac:dyDescent="0.3">
      <c r="A990" s="645" t="s">
        <v>239</v>
      </c>
      <c r="B990" s="646"/>
      <c r="C990" s="646"/>
      <c r="D990" s="646"/>
      <c r="E990" s="646"/>
      <c r="F990" s="646"/>
      <c r="G990" s="646"/>
      <c r="H990" s="647"/>
      <c r="I990" s="648"/>
    </row>
    <row r="991" spans="1:9" ht="48" hidden="1" customHeight="1" x14ac:dyDescent="0.25">
      <c r="A991" s="526"/>
      <c r="B991" s="516" t="s">
        <v>215</v>
      </c>
      <c r="C991" s="517">
        <f>$P$6+$P$8*(B992-1)</f>
        <v>0.70833333333333326</v>
      </c>
      <c r="D991" s="516" t="s">
        <v>216</v>
      </c>
      <c r="E991" s="516"/>
      <c r="F991" s="517"/>
      <c r="G991" s="649">
        <f>H997+S$11</f>
        <v>0.75833333333333308</v>
      </c>
      <c r="H991" s="649"/>
      <c r="I991" s="527">
        <f>G991+T$11</f>
        <v>0.7652777777777775</v>
      </c>
    </row>
    <row r="992" spans="1:9" ht="48" hidden="1" customHeight="1" x14ac:dyDescent="0.25">
      <c r="A992" s="529" t="s">
        <v>217</v>
      </c>
      <c r="B992" s="514">
        <f>B981+1</f>
        <v>91</v>
      </c>
      <c r="C992" s="650" t="e">
        <f>VLOOKUP($B992,СтартОсобиста!$A$10:$E$257,4,0)</f>
        <v>#N/A</v>
      </c>
      <c r="D992" s="650"/>
      <c r="E992" s="650"/>
      <c r="F992" s="513" t="e">
        <f>VLOOKUP($B992,СтартОсобиста!$A$10:$E$257,2,0)</f>
        <v>#N/A</v>
      </c>
      <c r="G992" s="651" t="s">
        <v>218</v>
      </c>
      <c r="H992" s="651"/>
      <c r="I992" s="518" t="s">
        <v>219</v>
      </c>
    </row>
    <row r="993" spans="1:9" ht="48" hidden="1" customHeight="1" x14ac:dyDescent="0.25">
      <c r="A993" s="652" t="s">
        <v>220</v>
      </c>
      <c r="B993" s="493">
        <v>1</v>
      </c>
      <c r="C993" s="493">
        <v>2</v>
      </c>
      <c r="D993" s="493">
        <v>3</v>
      </c>
      <c r="E993" s="493">
        <v>4</v>
      </c>
      <c r="F993" s="493">
        <v>5</v>
      </c>
      <c r="G993" s="493">
        <v>6</v>
      </c>
      <c r="H993" s="493">
        <v>7</v>
      </c>
      <c r="I993" s="525">
        <v>8</v>
      </c>
    </row>
    <row r="994" spans="1:9" ht="143.25" hidden="1" customHeight="1" x14ac:dyDescent="0.25">
      <c r="A994" s="652"/>
      <c r="B994" s="495" t="str">
        <f>$L$4</f>
        <v>Навісна п-ва ч-з яр (судд.)</v>
      </c>
      <c r="C994" s="495" t="str">
        <f>$M$4</f>
        <v>Переправа по колоді через яр</v>
      </c>
      <c r="D994" s="495" t="str">
        <f>$N$4</f>
        <v>П-ва по мотузці з пер. ч-з яр</v>
      </c>
      <c r="E994" s="495" t="str">
        <f>$O$4</f>
        <v>Підйом по схилу</v>
      </c>
      <c r="F994" s="495" t="str">
        <f>$P$4</f>
        <v>Рух  по жердинах</v>
      </c>
      <c r="G994" s="495" t="str">
        <f>$Q$4</f>
        <v>Вязання вузлів</v>
      </c>
      <c r="H994" s="495" t="str">
        <f>$R$4</f>
        <v>Підйом по верт. пер. + крут. п-ва</v>
      </c>
      <c r="I994" s="519" t="str">
        <f>S$4</f>
        <v>Орієнтування</v>
      </c>
    </row>
    <row r="995" spans="1:9" ht="48" hidden="1" customHeight="1" x14ac:dyDescent="0.25">
      <c r="A995" s="520" t="s">
        <v>222</v>
      </c>
      <c r="B995" s="498">
        <f>$L$5</f>
        <v>1.3888888888888889E-3</v>
      </c>
      <c r="C995" s="498">
        <f>$M$5</f>
        <v>2.7777777777777779E-3</v>
      </c>
      <c r="D995" s="498">
        <f>$N$5</f>
        <v>3.472222222222222E-3</v>
      </c>
      <c r="E995" s="498">
        <f>$O$5</f>
        <v>2.7777777777777779E-3</v>
      </c>
      <c r="F995" s="498">
        <f>$P$5</f>
        <v>2.0833333333333333E-3</v>
      </c>
      <c r="G995" s="498">
        <f>$Q$5</f>
        <v>1.3888888888888889E-3</v>
      </c>
      <c r="H995" s="498">
        <f>$R$5</f>
        <v>4.1666666666666666E-3</v>
      </c>
      <c r="I995" s="521"/>
    </row>
    <row r="996" spans="1:9" ht="48" hidden="1" customHeight="1" x14ac:dyDescent="0.25">
      <c r="A996" s="520" t="s">
        <v>223</v>
      </c>
      <c r="B996" s="501">
        <f>$C991+L$11</f>
        <v>0.70972222222222214</v>
      </c>
      <c r="C996" s="501">
        <f t="shared" ref="C996:H996" si="358">B997+M$11</f>
        <v>0.71597222222222212</v>
      </c>
      <c r="D996" s="501">
        <f t="shared" si="358"/>
        <v>0.72291666666666654</v>
      </c>
      <c r="E996" s="501">
        <f t="shared" si="358"/>
        <v>0.73194444444444429</v>
      </c>
      <c r="F996" s="501">
        <f t="shared" si="358"/>
        <v>0.73958333333333315</v>
      </c>
      <c r="G996" s="501">
        <f t="shared" si="358"/>
        <v>0.74583333333333313</v>
      </c>
      <c r="H996" s="501">
        <f t="shared" si="358"/>
        <v>0.75277777777777755</v>
      </c>
      <c r="I996" s="521"/>
    </row>
    <row r="997" spans="1:9" ht="48" hidden="1" customHeight="1" x14ac:dyDescent="0.25">
      <c r="A997" s="520" t="s">
        <v>225</v>
      </c>
      <c r="B997" s="501">
        <f>SUM(B996,B995)</f>
        <v>0.71111111111111103</v>
      </c>
      <c r="C997" s="501">
        <f>SUM(C996,C995)</f>
        <v>0.71874999999999989</v>
      </c>
      <c r="D997" s="501">
        <f>SUM(D996,D995)</f>
        <v>0.72638888888888875</v>
      </c>
      <c r="E997" s="501">
        <f>SUM(E996,E995)</f>
        <v>0.73472222222222205</v>
      </c>
      <c r="F997" s="501">
        <f t="shared" ref="F997" si="359">SUM(F996,F995)</f>
        <v>0.74166666666666647</v>
      </c>
      <c r="G997" s="501">
        <f t="shared" ref="G997" si="360">SUM(G996,G995)</f>
        <v>0.74722222222222201</v>
      </c>
      <c r="H997" s="501">
        <f t="shared" ref="H997" si="361">SUM(H996,H995)</f>
        <v>0.7569444444444442</v>
      </c>
      <c r="I997" s="521"/>
    </row>
    <row r="998" spans="1:9" ht="48" hidden="1" customHeight="1" x14ac:dyDescent="0.25">
      <c r="A998" s="520" t="s">
        <v>226</v>
      </c>
      <c r="B998" s="504"/>
      <c r="C998" s="504"/>
      <c r="D998" s="504"/>
      <c r="E998" s="504"/>
      <c r="F998" s="504"/>
      <c r="G998" s="504"/>
      <c r="H998" s="504"/>
      <c r="I998" s="521"/>
    </row>
    <row r="999" spans="1:9" ht="48" hidden="1" customHeight="1" x14ac:dyDescent="0.25">
      <c r="A999" s="520" t="s">
        <v>228</v>
      </c>
      <c r="B999" s="505"/>
      <c r="C999" s="493"/>
      <c r="D999" s="493"/>
      <c r="E999" s="493"/>
      <c r="F999" s="493"/>
      <c r="G999" s="493"/>
      <c r="H999" s="493"/>
      <c r="I999" s="522"/>
    </row>
    <row r="1000" spans="1:9" ht="48" hidden="1" customHeight="1" x14ac:dyDescent="0.25">
      <c r="A1000" s="523" t="s">
        <v>230</v>
      </c>
      <c r="B1000" s="508"/>
      <c r="C1000" s="508"/>
      <c r="D1000" s="508"/>
      <c r="E1000" s="508"/>
      <c r="F1000" s="508"/>
      <c r="G1000" s="508"/>
      <c r="H1000" s="515"/>
      <c r="I1000" s="524"/>
    </row>
    <row r="1001" spans="1:9" ht="48" hidden="1" customHeight="1" thickBot="1" x14ac:dyDescent="0.3">
      <c r="A1001" s="645" t="s">
        <v>239</v>
      </c>
      <c r="B1001" s="646"/>
      <c r="C1001" s="646"/>
      <c r="D1001" s="646"/>
      <c r="E1001" s="646"/>
      <c r="F1001" s="646"/>
      <c r="G1001" s="646"/>
      <c r="H1001" s="647"/>
      <c r="I1001" s="648"/>
    </row>
    <row r="1002" spans="1:9" ht="48" hidden="1" customHeight="1" x14ac:dyDescent="0.25">
      <c r="A1002" s="526"/>
      <c r="B1002" s="516" t="s">
        <v>215</v>
      </c>
      <c r="C1002" s="517">
        <f>$P$6+$P$8*(B1003-1)</f>
        <v>0.71249999999999991</v>
      </c>
      <c r="D1002" s="516" t="s">
        <v>216</v>
      </c>
      <c r="E1002" s="516"/>
      <c r="F1002" s="517"/>
      <c r="G1002" s="649">
        <f>H1008+S$11</f>
        <v>0.76249999999999973</v>
      </c>
      <c r="H1002" s="649"/>
      <c r="I1002" s="527">
        <f>G1002+T$11</f>
        <v>0.76944444444444415</v>
      </c>
    </row>
    <row r="1003" spans="1:9" ht="48" hidden="1" customHeight="1" x14ac:dyDescent="0.25">
      <c r="A1003" s="529" t="s">
        <v>217</v>
      </c>
      <c r="B1003" s="514">
        <f>B992+1</f>
        <v>92</v>
      </c>
      <c r="C1003" s="650" t="e">
        <f>VLOOKUP($B1003,СтартОсобиста!$A$10:$E$257,4,0)</f>
        <v>#N/A</v>
      </c>
      <c r="D1003" s="650"/>
      <c r="E1003" s="650"/>
      <c r="F1003" s="513" t="e">
        <f>VLOOKUP($B1003,СтартОсобиста!$A$10:$E$257,2,0)</f>
        <v>#N/A</v>
      </c>
      <c r="G1003" s="651" t="s">
        <v>218</v>
      </c>
      <c r="H1003" s="651"/>
      <c r="I1003" s="518" t="s">
        <v>219</v>
      </c>
    </row>
    <row r="1004" spans="1:9" ht="48" hidden="1" customHeight="1" x14ac:dyDescent="0.25">
      <c r="A1004" s="652" t="s">
        <v>220</v>
      </c>
      <c r="B1004" s="493">
        <v>1</v>
      </c>
      <c r="C1004" s="493">
        <v>2</v>
      </c>
      <c r="D1004" s="493">
        <v>3</v>
      </c>
      <c r="E1004" s="493">
        <v>4</v>
      </c>
      <c r="F1004" s="493">
        <v>5</v>
      </c>
      <c r="G1004" s="493">
        <v>6</v>
      </c>
      <c r="H1004" s="493">
        <v>7</v>
      </c>
      <c r="I1004" s="525">
        <v>8</v>
      </c>
    </row>
    <row r="1005" spans="1:9" ht="143.25" hidden="1" customHeight="1" x14ac:dyDescent="0.25">
      <c r="A1005" s="652"/>
      <c r="B1005" s="495" t="str">
        <f>$L$4</f>
        <v>Навісна п-ва ч-з яр (судд.)</v>
      </c>
      <c r="C1005" s="495" t="str">
        <f>$M$4</f>
        <v>Переправа по колоді через яр</v>
      </c>
      <c r="D1005" s="495" t="str">
        <f>$N$4</f>
        <v>П-ва по мотузці з пер. ч-з яр</v>
      </c>
      <c r="E1005" s="495" t="str">
        <f>$O$4</f>
        <v>Підйом по схилу</v>
      </c>
      <c r="F1005" s="495" t="str">
        <f>$P$4</f>
        <v>Рух  по жердинах</v>
      </c>
      <c r="G1005" s="495" t="str">
        <f>$Q$4</f>
        <v>Вязання вузлів</v>
      </c>
      <c r="H1005" s="495" t="str">
        <f>$R$4</f>
        <v>Підйом по верт. пер. + крут. п-ва</v>
      </c>
      <c r="I1005" s="519" t="str">
        <f>S$4</f>
        <v>Орієнтування</v>
      </c>
    </row>
    <row r="1006" spans="1:9" ht="48" hidden="1" customHeight="1" x14ac:dyDescent="0.25">
      <c r="A1006" s="520" t="s">
        <v>222</v>
      </c>
      <c r="B1006" s="498">
        <f>$L$5</f>
        <v>1.3888888888888889E-3</v>
      </c>
      <c r="C1006" s="498">
        <f>$M$5</f>
        <v>2.7777777777777779E-3</v>
      </c>
      <c r="D1006" s="498">
        <f>$N$5</f>
        <v>3.472222222222222E-3</v>
      </c>
      <c r="E1006" s="498">
        <f>$O$5</f>
        <v>2.7777777777777779E-3</v>
      </c>
      <c r="F1006" s="498">
        <f>$P$5</f>
        <v>2.0833333333333333E-3</v>
      </c>
      <c r="G1006" s="498">
        <f>$Q$5</f>
        <v>1.3888888888888889E-3</v>
      </c>
      <c r="H1006" s="498">
        <f>$R$5</f>
        <v>4.1666666666666666E-3</v>
      </c>
      <c r="I1006" s="521"/>
    </row>
    <row r="1007" spans="1:9" ht="48" hidden="1" customHeight="1" x14ac:dyDescent="0.25">
      <c r="A1007" s="520" t="s">
        <v>223</v>
      </c>
      <c r="B1007" s="501">
        <f>$C1002+L$11</f>
        <v>0.7138888888888888</v>
      </c>
      <c r="C1007" s="501">
        <f t="shared" ref="C1007:H1007" si="362">B1008+M$11</f>
        <v>0.72013888888888877</v>
      </c>
      <c r="D1007" s="501">
        <f t="shared" si="362"/>
        <v>0.72708333333333319</v>
      </c>
      <c r="E1007" s="501">
        <f t="shared" si="362"/>
        <v>0.73611111111111094</v>
      </c>
      <c r="F1007" s="501">
        <f t="shared" si="362"/>
        <v>0.7437499999999998</v>
      </c>
      <c r="G1007" s="501">
        <f t="shared" si="362"/>
        <v>0.74999999999999978</v>
      </c>
      <c r="H1007" s="501">
        <f t="shared" si="362"/>
        <v>0.7569444444444442</v>
      </c>
      <c r="I1007" s="521"/>
    </row>
    <row r="1008" spans="1:9" ht="48" hidden="1" customHeight="1" x14ac:dyDescent="0.25">
      <c r="A1008" s="520" t="s">
        <v>225</v>
      </c>
      <c r="B1008" s="501">
        <f>SUM(B1007,B1006)</f>
        <v>0.71527777777777768</v>
      </c>
      <c r="C1008" s="501">
        <f>SUM(C1007,C1006)</f>
        <v>0.72291666666666654</v>
      </c>
      <c r="D1008" s="501">
        <f>SUM(D1007,D1006)</f>
        <v>0.7305555555555554</v>
      </c>
      <c r="E1008" s="501">
        <f>SUM(E1007,E1006)</f>
        <v>0.73888888888888871</v>
      </c>
      <c r="F1008" s="501">
        <f t="shared" ref="F1008" si="363">SUM(F1007,F1006)</f>
        <v>0.74583333333333313</v>
      </c>
      <c r="G1008" s="501">
        <f t="shared" ref="G1008" si="364">SUM(G1007,G1006)</f>
        <v>0.75138888888888866</v>
      </c>
      <c r="H1008" s="501">
        <f t="shared" ref="H1008" si="365">SUM(H1007,H1006)</f>
        <v>0.76111111111111085</v>
      </c>
      <c r="I1008" s="521"/>
    </row>
    <row r="1009" spans="1:9" ht="48" hidden="1" customHeight="1" x14ac:dyDescent="0.25">
      <c r="A1009" s="520" t="s">
        <v>226</v>
      </c>
      <c r="B1009" s="504"/>
      <c r="C1009" s="504"/>
      <c r="D1009" s="504"/>
      <c r="E1009" s="504"/>
      <c r="F1009" s="504"/>
      <c r="G1009" s="504"/>
      <c r="H1009" s="504"/>
      <c r="I1009" s="521"/>
    </row>
    <row r="1010" spans="1:9" ht="48" hidden="1" customHeight="1" x14ac:dyDescent="0.25">
      <c r="A1010" s="520" t="s">
        <v>228</v>
      </c>
      <c r="B1010" s="505"/>
      <c r="C1010" s="493"/>
      <c r="D1010" s="493"/>
      <c r="E1010" s="493"/>
      <c r="F1010" s="493"/>
      <c r="G1010" s="493"/>
      <c r="H1010" s="493"/>
      <c r="I1010" s="522"/>
    </row>
    <row r="1011" spans="1:9" ht="48" hidden="1" customHeight="1" x14ac:dyDescent="0.25">
      <c r="A1011" s="523" t="s">
        <v>230</v>
      </c>
      <c r="B1011" s="508"/>
      <c r="C1011" s="508"/>
      <c r="D1011" s="508"/>
      <c r="E1011" s="508"/>
      <c r="F1011" s="508"/>
      <c r="G1011" s="508"/>
      <c r="H1011" s="515"/>
      <c r="I1011" s="524"/>
    </row>
    <row r="1012" spans="1:9" ht="48" hidden="1" customHeight="1" thickBot="1" x14ac:dyDescent="0.3">
      <c r="A1012" s="645" t="s">
        <v>239</v>
      </c>
      <c r="B1012" s="646"/>
      <c r="C1012" s="646"/>
      <c r="D1012" s="646"/>
      <c r="E1012" s="646"/>
      <c r="F1012" s="646"/>
      <c r="G1012" s="646"/>
      <c r="H1012" s="647"/>
      <c r="I1012" s="648"/>
    </row>
    <row r="1013" spans="1:9" ht="48" hidden="1" customHeight="1" x14ac:dyDescent="0.25">
      <c r="A1013" s="526"/>
      <c r="B1013" s="516" t="s">
        <v>215</v>
      </c>
      <c r="C1013" s="517">
        <f>$P$6+$P$8*(B1014-1)</f>
        <v>0.71666666666666656</v>
      </c>
      <c r="D1013" s="516" t="s">
        <v>216</v>
      </c>
      <c r="E1013" s="516"/>
      <c r="F1013" s="517"/>
      <c r="G1013" s="649">
        <f>H1019+S$11</f>
        <v>0.76666666666666639</v>
      </c>
      <c r="H1013" s="649"/>
      <c r="I1013" s="527">
        <f>G1013+T$11</f>
        <v>0.77361111111111081</v>
      </c>
    </row>
    <row r="1014" spans="1:9" ht="48" hidden="1" customHeight="1" x14ac:dyDescent="0.25">
      <c r="A1014" s="529" t="s">
        <v>217</v>
      </c>
      <c r="B1014" s="514">
        <f>B1003+1</f>
        <v>93</v>
      </c>
      <c r="C1014" s="650" t="e">
        <f>VLOOKUP($B1014,СтартОсобиста!$A$10:$E$257,4,0)</f>
        <v>#N/A</v>
      </c>
      <c r="D1014" s="650"/>
      <c r="E1014" s="650"/>
      <c r="F1014" s="513" t="e">
        <f>VLOOKUP($B1014,СтартОсобиста!$A$10:$E$257,2,0)</f>
        <v>#N/A</v>
      </c>
      <c r="G1014" s="651" t="s">
        <v>218</v>
      </c>
      <c r="H1014" s="651"/>
      <c r="I1014" s="518" t="s">
        <v>219</v>
      </c>
    </row>
    <row r="1015" spans="1:9" ht="48" hidden="1" customHeight="1" x14ac:dyDescent="0.25">
      <c r="A1015" s="652" t="s">
        <v>220</v>
      </c>
      <c r="B1015" s="493">
        <v>1</v>
      </c>
      <c r="C1015" s="493">
        <v>2</v>
      </c>
      <c r="D1015" s="493">
        <v>3</v>
      </c>
      <c r="E1015" s="493">
        <v>4</v>
      </c>
      <c r="F1015" s="493">
        <v>5</v>
      </c>
      <c r="G1015" s="493">
        <v>6</v>
      </c>
      <c r="H1015" s="493">
        <v>7</v>
      </c>
      <c r="I1015" s="525">
        <v>8</v>
      </c>
    </row>
    <row r="1016" spans="1:9" ht="143.25" hidden="1" customHeight="1" x14ac:dyDescent="0.25">
      <c r="A1016" s="652"/>
      <c r="B1016" s="495" t="str">
        <f>$L$4</f>
        <v>Навісна п-ва ч-з яр (судд.)</v>
      </c>
      <c r="C1016" s="495" t="str">
        <f>$M$4</f>
        <v>Переправа по колоді через яр</v>
      </c>
      <c r="D1016" s="495" t="str">
        <f>$N$4</f>
        <v>П-ва по мотузці з пер. ч-з яр</v>
      </c>
      <c r="E1016" s="495" t="str">
        <f>$O$4</f>
        <v>Підйом по схилу</v>
      </c>
      <c r="F1016" s="495" t="str">
        <f>$P$4</f>
        <v>Рух  по жердинах</v>
      </c>
      <c r="G1016" s="495" t="str">
        <f>$Q$4</f>
        <v>Вязання вузлів</v>
      </c>
      <c r="H1016" s="495" t="str">
        <f>$R$4</f>
        <v>Підйом по верт. пер. + крут. п-ва</v>
      </c>
      <c r="I1016" s="519" t="str">
        <f>S$4</f>
        <v>Орієнтування</v>
      </c>
    </row>
    <row r="1017" spans="1:9" ht="48" hidden="1" customHeight="1" x14ac:dyDescent="0.25">
      <c r="A1017" s="520" t="s">
        <v>222</v>
      </c>
      <c r="B1017" s="498">
        <f>$L$5</f>
        <v>1.3888888888888889E-3</v>
      </c>
      <c r="C1017" s="498">
        <f>$M$5</f>
        <v>2.7777777777777779E-3</v>
      </c>
      <c r="D1017" s="498">
        <f>$N$5</f>
        <v>3.472222222222222E-3</v>
      </c>
      <c r="E1017" s="498">
        <f>$O$5</f>
        <v>2.7777777777777779E-3</v>
      </c>
      <c r="F1017" s="498">
        <f>$P$5</f>
        <v>2.0833333333333333E-3</v>
      </c>
      <c r="G1017" s="498">
        <f>$Q$5</f>
        <v>1.3888888888888889E-3</v>
      </c>
      <c r="H1017" s="498">
        <f>$R$5</f>
        <v>4.1666666666666666E-3</v>
      </c>
      <c r="I1017" s="521"/>
    </row>
    <row r="1018" spans="1:9" ht="48" hidden="1" customHeight="1" x14ac:dyDescent="0.25">
      <c r="A1018" s="520" t="s">
        <v>223</v>
      </c>
      <c r="B1018" s="501">
        <f>$C1013+L$11</f>
        <v>0.71805555555555545</v>
      </c>
      <c r="C1018" s="501">
        <f t="shared" ref="C1018:H1018" si="366">B1019+M$11</f>
        <v>0.72430555555555542</v>
      </c>
      <c r="D1018" s="501">
        <f t="shared" si="366"/>
        <v>0.73124999999999984</v>
      </c>
      <c r="E1018" s="501">
        <f t="shared" si="366"/>
        <v>0.74027777777777759</v>
      </c>
      <c r="F1018" s="501">
        <f t="shared" si="366"/>
        <v>0.74791666666666645</v>
      </c>
      <c r="G1018" s="501">
        <f t="shared" si="366"/>
        <v>0.75416666666666643</v>
      </c>
      <c r="H1018" s="501">
        <f t="shared" si="366"/>
        <v>0.76111111111111085</v>
      </c>
      <c r="I1018" s="521"/>
    </row>
    <row r="1019" spans="1:9" ht="48" hidden="1" customHeight="1" x14ac:dyDescent="0.25">
      <c r="A1019" s="520" t="s">
        <v>225</v>
      </c>
      <c r="B1019" s="501">
        <f>SUM(B1018,B1017)</f>
        <v>0.71944444444444433</v>
      </c>
      <c r="C1019" s="501">
        <f>SUM(C1018,C1017)</f>
        <v>0.72708333333333319</v>
      </c>
      <c r="D1019" s="501">
        <f>SUM(D1018,D1017)</f>
        <v>0.73472222222222205</v>
      </c>
      <c r="E1019" s="501">
        <f>SUM(E1018,E1017)</f>
        <v>0.74305555555555536</v>
      </c>
      <c r="F1019" s="501">
        <f t="shared" ref="F1019" si="367">SUM(F1018,F1017)</f>
        <v>0.74999999999999978</v>
      </c>
      <c r="G1019" s="501">
        <f t="shared" ref="G1019" si="368">SUM(G1018,G1017)</f>
        <v>0.75555555555555531</v>
      </c>
      <c r="H1019" s="501">
        <f t="shared" ref="H1019" si="369">SUM(H1018,H1017)</f>
        <v>0.7652777777777775</v>
      </c>
      <c r="I1019" s="521"/>
    </row>
    <row r="1020" spans="1:9" ht="48" hidden="1" customHeight="1" x14ac:dyDescent="0.25">
      <c r="A1020" s="520" t="s">
        <v>226</v>
      </c>
      <c r="B1020" s="504"/>
      <c r="C1020" s="504"/>
      <c r="D1020" s="504"/>
      <c r="E1020" s="504"/>
      <c r="F1020" s="504"/>
      <c r="G1020" s="504"/>
      <c r="H1020" s="504"/>
      <c r="I1020" s="521"/>
    </row>
    <row r="1021" spans="1:9" ht="48" hidden="1" customHeight="1" x14ac:dyDescent="0.25">
      <c r="A1021" s="520" t="s">
        <v>228</v>
      </c>
      <c r="B1021" s="505"/>
      <c r="C1021" s="493"/>
      <c r="D1021" s="493"/>
      <c r="E1021" s="493"/>
      <c r="F1021" s="493"/>
      <c r="G1021" s="493"/>
      <c r="H1021" s="493"/>
      <c r="I1021" s="522"/>
    </row>
    <row r="1022" spans="1:9" ht="48" hidden="1" customHeight="1" x14ac:dyDescent="0.25">
      <c r="A1022" s="523" t="s">
        <v>230</v>
      </c>
      <c r="B1022" s="508"/>
      <c r="C1022" s="508"/>
      <c r="D1022" s="508"/>
      <c r="E1022" s="508"/>
      <c r="F1022" s="508"/>
      <c r="G1022" s="508"/>
      <c r="H1022" s="515"/>
      <c r="I1022" s="524"/>
    </row>
    <row r="1023" spans="1:9" ht="48" hidden="1" customHeight="1" thickBot="1" x14ac:dyDescent="0.3">
      <c r="A1023" s="645" t="s">
        <v>239</v>
      </c>
      <c r="B1023" s="646"/>
      <c r="C1023" s="646"/>
      <c r="D1023" s="646"/>
      <c r="E1023" s="646"/>
      <c r="F1023" s="646"/>
      <c r="G1023" s="646"/>
      <c r="H1023" s="647"/>
      <c r="I1023" s="648"/>
    </row>
    <row r="1024" spans="1:9" ht="48" hidden="1" customHeight="1" x14ac:dyDescent="0.25">
      <c r="A1024" s="526"/>
      <c r="B1024" s="516" t="s">
        <v>215</v>
      </c>
      <c r="C1024" s="517">
        <f>$P$6+$P$8*(B1025-1)</f>
        <v>0.72083333333333333</v>
      </c>
      <c r="D1024" s="516" t="s">
        <v>216</v>
      </c>
      <c r="E1024" s="516"/>
      <c r="F1024" s="517"/>
      <c r="G1024" s="649">
        <f>H1030+S$11</f>
        <v>0.77083333333333315</v>
      </c>
      <c r="H1024" s="649"/>
      <c r="I1024" s="527">
        <f>G1024+T$11</f>
        <v>0.77777777777777757</v>
      </c>
    </row>
    <row r="1025" spans="1:9" ht="48" hidden="1" customHeight="1" x14ac:dyDescent="0.25">
      <c r="A1025" s="529" t="s">
        <v>217</v>
      </c>
      <c r="B1025" s="514">
        <f>B1014+1</f>
        <v>94</v>
      </c>
      <c r="C1025" s="650" t="e">
        <f>VLOOKUP($B1025,СтартОсобиста!$A$10:$E$257,4,0)</f>
        <v>#N/A</v>
      </c>
      <c r="D1025" s="650"/>
      <c r="E1025" s="650"/>
      <c r="F1025" s="513" t="e">
        <f>VLOOKUP($B1025,СтартОсобиста!$A$10:$E$257,2,0)</f>
        <v>#N/A</v>
      </c>
      <c r="G1025" s="651" t="s">
        <v>218</v>
      </c>
      <c r="H1025" s="651"/>
      <c r="I1025" s="518" t="s">
        <v>219</v>
      </c>
    </row>
    <row r="1026" spans="1:9" ht="48" hidden="1" customHeight="1" x14ac:dyDescent="0.25">
      <c r="A1026" s="652" t="s">
        <v>220</v>
      </c>
      <c r="B1026" s="493">
        <v>1</v>
      </c>
      <c r="C1026" s="493">
        <v>2</v>
      </c>
      <c r="D1026" s="493">
        <v>3</v>
      </c>
      <c r="E1026" s="493">
        <v>4</v>
      </c>
      <c r="F1026" s="493">
        <v>5</v>
      </c>
      <c r="G1026" s="493">
        <v>6</v>
      </c>
      <c r="H1026" s="493">
        <v>7</v>
      </c>
      <c r="I1026" s="525">
        <v>8</v>
      </c>
    </row>
    <row r="1027" spans="1:9" ht="143.25" hidden="1" customHeight="1" x14ac:dyDescent="0.25">
      <c r="A1027" s="652"/>
      <c r="B1027" s="495" t="str">
        <f>$L$4</f>
        <v>Навісна п-ва ч-з яр (судд.)</v>
      </c>
      <c r="C1027" s="495" t="str">
        <f>$M$4</f>
        <v>Переправа по колоді через яр</v>
      </c>
      <c r="D1027" s="495" t="str">
        <f>$N$4</f>
        <v>П-ва по мотузці з пер. ч-з яр</v>
      </c>
      <c r="E1027" s="495" t="str">
        <f>$O$4</f>
        <v>Підйом по схилу</v>
      </c>
      <c r="F1027" s="495" t="str">
        <f>$P$4</f>
        <v>Рух  по жердинах</v>
      </c>
      <c r="G1027" s="495" t="str">
        <f>$Q$4</f>
        <v>Вязання вузлів</v>
      </c>
      <c r="H1027" s="495" t="str">
        <f>$R$4</f>
        <v>Підйом по верт. пер. + крут. п-ва</v>
      </c>
      <c r="I1027" s="519" t="str">
        <f>S$4</f>
        <v>Орієнтування</v>
      </c>
    </row>
    <row r="1028" spans="1:9" ht="48" hidden="1" customHeight="1" x14ac:dyDescent="0.25">
      <c r="A1028" s="520" t="s">
        <v>222</v>
      </c>
      <c r="B1028" s="498">
        <f>$L$5</f>
        <v>1.3888888888888889E-3</v>
      </c>
      <c r="C1028" s="498">
        <f>$M$5</f>
        <v>2.7777777777777779E-3</v>
      </c>
      <c r="D1028" s="498">
        <f>$N$5</f>
        <v>3.472222222222222E-3</v>
      </c>
      <c r="E1028" s="498">
        <f>$O$5</f>
        <v>2.7777777777777779E-3</v>
      </c>
      <c r="F1028" s="498">
        <f>$P$5</f>
        <v>2.0833333333333333E-3</v>
      </c>
      <c r="G1028" s="498">
        <f>$Q$5</f>
        <v>1.3888888888888889E-3</v>
      </c>
      <c r="H1028" s="498">
        <f>$R$5</f>
        <v>4.1666666666666666E-3</v>
      </c>
      <c r="I1028" s="521"/>
    </row>
    <row r="1029" spans="1:9" ht="48" hidden="1" customHeight="1" x14ac:dyDescent="0.25">
      <c r="A1029" s="520" t="s">
        <v>223</v>
      </c>
      <c r="B1029" s="501">
        <f>$C1024+L$11</f>
        <v>0.72222222222222221</v>
      </c>
      <c r="C1029" s="501">
        <f t="shared" ref="C1029:H1029" si="370">B1030+M$11</f>
        <v>0.72847222222222219</v>
      </c>
      <c r="D1029" s="501">
        <f t="shared" si="370"/>
        <v>0.73541666666666661</v>
      </c>
      <c r="E1029" s="501">
        <f t="shared" si="370"/>
        <v>0.74444444444444435</v>
      </c>
      <c r="F1029" s="501">
        <f t="shared" si="370"/>
        <v>0.75208333333333321</v>
      </c>
      <c r="G1029" s="501">
        <f t="shared" si="370"/>
        <v>0.75833333333333319</v>
      </c>
      <c r="H1029" s="501">
        <f t="shared" si="370"/>
        <v>0.76527777777777761</v>
      </c>
      <c r="I1029" s="521"/>
    </row>
    <row r="1030" spans="1:9" ht="48" hidden="1" customHeight="1" x14ac:dyDescent="0.25">
      <c r="A1030" s="520" t="s">
        <v>225</v>
      </c>
      <c r="B1030" s="501">
        <f>SUM(B1029,B1028)</f>
        <v>0.72361111111111109</v>
      </c>
      <c r="C1030" s="501">
        <f>SUM(C1029,C1028)</f>
        <v>0.73124999999999996</v>
      </c>
      <c r="D1030" s="501">
        <f>SUM(D1029,D1028)</f>
        <v>0.73888888888888882</v>
      </c>
      <c r="E1030" s="501">
        <f>SUM(E1029,E1028)</f>
        <v>0.74722222222222212</v>
      </c>
      <c r="F1030" s="501">
        <f t="shared" ref="F1030" si="371">SUM(F1029,F1028)</f>
        <v>0.75416666666666654</v>
      </c>
      <c r="G1030" s="501">
        <f t="shared" ref="G1030" si="372">SUM(G1029,G1028)</f>
        <v>0.75972222222222208</v>
      </c>
      <c r="H1030" s="501">
        <f t="shared" ref="H1030" si="373">SUM(H1029,H1028)</f>
        <v>0.76944444444444426</v>
      </c>
      <c r="I1030" s="521"/>
    </row>
    <row r="1031" spans="1:9" ht="48" hidden="1" customHeight="1" x14ac:dyDescent="0.25">
      <c r="A1031" s="520" t="s">
        <v>226</v>
      </c>
      <c r="B1031" s="504"/>
      <c r="C1031" s="504"/>
      <c r="D1031" s="504"/>
      <c r="E1031" s="504"/>
      <c r="F1031" s="504"/>
      <c r="G1031" s="504"/>
      <c r="H1031" s="504"/>
      <c r="I1031" s="521"/>
    </row>
    <row r="1032" spans="1:9" ht="48" hidden="1" customHeight="1" x14ac:dyDescent="0.25">
      <c r="A1032" s="520" t="s">
        <v>228</v>
      </c>
      <c r="B1032" s="505"/>
      <c r="C1032" s="493"/>
      <c r="D1032" s="493"/>
      <c r="E1032" s="493"/>
      <c r="F1032" s="493"/>
      <c r="G1032" s="493"/>
      <c r="H1032" s="493"/>
      <c r="I1032" s="522"/>
    </row>
    <row r="1033" spans="1:9" ht="48" hidden="1" customHeight="1" x14ac:dyDescent="0.25">
      <c r="A1033" s="523" t="s">
        <v>230</v>
      </c>
      <c r="B1033" s="508"/>
      <c r="C1033" s="508"/>
      <c r="D1033" s="508"/>
      <c r="E1033" s="508"/>
      <c r="F1033" s="508"/>
      <c r="G1033" s="508"/>
      <c r="H1033" s="515"/>
      <c r="I1033" s="524"/>
    </row>
    <row r="1034" spans="1:9" ht="48" hidden="1" customHeight="1" thickBot="1" x14ac:dyDescent="0.3">
      <c r="A1034" s="645" t="s">
        <v>239</v>
      </c>
      <c r="B1034" s="646"/>
      <c r="C1034" s="646"/>
      <c r="D1034" s="646"/>
      <c r="E1034" s="646"/>
      <c r="F1034" s="646"/>
      <c r="G1034" s="646"/>
      <c r="H1034" s="647"/>
      <c r="I1034" s="648"/>
    </row>
    <row r="1035" spans="1:9" ht="48" hidden="1" customHeight="1" x14ac:dyDescent="0.25">
      <c r="A1035" s="526"/>
      <c r="B1035" s="516" t="s">
        <v>215</v>
      </c>
      <c r="C1035" s="517">
        <f>$P$6+$P$8*(B1036-1)</f>
        <v>0.72499999999999998</v>
      </c>
      <c r="D1035" s="516" t="s">
        <v>216</v>
      </c>
      <c r="E1035" s="516"/>
      <c r="F1035" s="517"/>
      <c r="G1035" s="649">
        <f>H1041+S$11</f>
        <v>0.7749999999999998</v>
      </c>
      <c r="H1035" s="649"/>
      <c r="I1035" s="527">
        <f>G1035+T$11</f>
        <v>0.78194444444444422</v>
      </c>
    </row>
    <row r="1036" spans="1:9" ht="48" hidden="1" customHeight="1" x14ac:dyDescent="0.25">
      <c r="A1036" s="529" t="s">
        <v>217</v>
      </c>
      <c r="B1036" s="514">
        <f>B1025+1</f>
        <v>95</v>
      </c>
      <c r="C1036" s="650" t="e">
        <f>VLOOKUP($B1036,СтартОсобиста!$A$10:$E$257,4,0)</f>
        <v>#N/A</v>
      </c>
      <c r="D1036" s="650"/>
      <c r="E1036" s="650"/>
      <c r="F1036" s="513" t="e">
        <f>VLOOKUP($B1036,СтартОсобиста!$A$10:$E$257,2,0)</f>
        <v>#N/A</v>
      </c>
      <c r="G1036" s="651" t="s">
        <v>218</v>
      </c>
      <c r="H1036" s="651"/>
      <c r="I1036" s="518" t="s">
        <v>219</v>
      </c>
    </row>
    <row r="1037" spans="1:9" ht="48" hidden="1" customHeight="1" x14ac:dyDescent="0.25">
      <c r="A1037" s="652" t="s">
        <v>220</v>
      </c>
      <c r="B1037" s="493">
        <v>1</v>
      </c>
      <c r="C1037" s="493">
        <v>2</v>
      </c>
      <c r="D1037" s="493">
        <v>3</v>
      </c>
      <c r="E1037" s="493">
        <v>4</v>
      </c>
      <c r="F1037" s="493">
        <v>5</v>
      </c>
      <c r="G1037" s="493">
        <v>6</v>
      </c>
      <c r="H1037" s="493">
        <v>7</v>
      </c>
      <c r="I1037" s="525">
        <v>8</v>
      </c>
    </row>
    <row r="1038" spans="1:9" ht="143.25" hidden="1" customHeight="1" x14ac:dyDescent="0.25">
      <c r="A1038" s="652"/>
      <c r="B1038" s="495" t="str">
        <f>$L$4</f>
        <v>Навісна п-ва ч-з яр (судд.)</v>
      </c>
      <c r="C1038" s="495" t="str">
        <f>$M$4</f>
        <v>Переправа по колоді через яр</v>
      </c>
      <c r="D1038" s="495" t="str">
        <f>$N$4</f>
        <v>П-ва по мотузці з пер. ч-з яр</v>
      </c>
      <c r="E1038" s="495" t="str">
        <f>$O$4</f>
        <v>Підйом по схилу</v>
      </c>
      <c r="F1038" s="495" t="str">
        <f>$P$4</f>
        <v>Рух  по жердинах</v>
      </c>
      <c r="G1038" s="495" t="str">
        <f>$Q$4</f>
        <v>Вязання вузлів</v>
      </c>
      <c r="H1038" s="495" t="str">
        <f>$R$4</f>
        <v>Підйом по верт. пер. + крут. п-ва</v>
      </c>
      <c r="I1038" s="519" t="str">
        <f>S$4</f>
        <v>Орієнтування</v>
      </c>
    </row>
    <row r="1039" spans="1:9" ht="48" hidden="1" customHeight="1" x14ac:dyDescent="0.25">
      <c r="A1039" s="520" t="s">
        <v>222</v>
      </c>
      <c r="B1039" s="498">
        <f>$L$5</f>
        <v>1.3888888888888889E-3</v>
      </c>
      <c r="C1039" s="498">
        <f>$M$5</f>
        <v>2.7777777777777779E-3</v>
      </c>
      <c r="D1039" s="498">
        <f>$N$5</f>
        <v>3.472222222222222E-3</v>
      </c>
      <c r="E1039" s="498">
        <f>$O$5</f>
        <v>2.7777777777777779E-3</v>
      </c>
      <c r="F1039" s="498">
        <f>$P$5</f>
        <v>2.0833333333333333E-3</v>
      </c>
      <c r="G1039" s="498">
        <f>$Q$5</f>
        <v>1.3888888888888889E-3</v>
      </c>
      <c r="H1039" s="498">
        <f>$R$5</f>
        <v>4.1666666666666666E-3</v>
      </c>
      <c r="I1039" s="521"/>
    </row>
    <row r="1040" spans="1:9" ht="48" hidden="1" customHeight="1" x14ac:dyDescent="0.25">
      <c r="A1040" s="520" t="s">
        <v>223</v>
      </c>
      <c r="B1040" s="501">
        <f>$C1035+L$11</f>
        <v>0.72638888888888886</v>
      </c>
      <c r="C1040" s="501">
        <f t="shared" ref="C1040:H1040" si="374">B1041+M$11</f>
        <v>0.73263888888888884</v>
      </c>
      <c r="D1040" s="501">
        <f t="shared" si="374"/>
        <v>0.73958333333333326</v>
      </c>
      <c r="E1040" s="501">
        <f t="shared" si="374"/>
        <v>0.74861111111111101</v>
      </c>
      <c r="F1040" s="501">
        <f t="shared" si="374"/>
        <v>0.75624999999999987</v>
      </c>
      <c r="G1040" s="501">
        <f t="shared" si="374"/>
        <v>0.76249999999999984</v>
      </c>
      <c r="H1040" s="501">
        <f t="shared" si="374"/>
        <v>0.76944444444444426</v>
      </c>
      <c r="I1040" s="521"/>
    </row>
    <row r="1041" spans="1:9" ht="48" hidden="1" customHeight="1" x14ac:dyDescent="0.25">
      <c r="A1041" s="520" t="s">
        <v>225</v>
      </c>
      <c r="B1041" s="501">
        <f>SUM(B1040,B1039)</f>
        <v>0.72777777777777775</v>
      </c>
      <c r="C1041" s="501">
        <f>SUM(C1040,C1039)</f>
        <v>0.73541666666666661</v>
      </c>
      <c r="D1041" s="501">
        <f>SUM(D1040,D1039)</f>
        <v>0.74305555555555547</v>
      </c>
      <c r="E1041" s="501">
        <f>SUM(E1040,E1039)</f>
        <v>0.75138888888888877</v>
      </c>
      <c r="F1041" s="501">
        <f t="shared" ref="F1041" si="375">SUM(F1040,F1039)</f>
        <v>0.75833333333333319</v>
      </c>
      <c r="G1041" s="501">
        <f t="shared" ref="G1041" si="376">SUM(G1040,G1039)</f>
        <v>0.76388888888888873</v>
      </c>
      <c r="H1041" s="501">
        <f t="shared" ref="H1041" si="377">SUM(H1040,H1039)</f>
        <v>0.77361111111111092</v>
      </c>
      <c r="I1041" s="521"/>
    </row>
    <row r="1042" spans="1:9" ht="48" hidden="1" customHeight="1" x14ac:dyDescent="0.25">
      <c r="A1042" s="520" t="s">
        <v>226</v>
      </c>
      <c r="B1042" s="504"/>
      <c r="C1042" s="504"/>
      <c r="D1042" s="504"/>
      <c r="E1042" s="504"/>
      <c r="F1042" s="504"/>
      <c r="G1042" s="504"/>
      <c r="H1042" s="504"/>
      <c r="I1042" s="521"/>
    </row>
    <row r="1043" spans="1:9" ht="48" hidden="1" customHeight="1" x14ac:dyDescent="0.25">
      <c r="A1043" s="520" t="s">
        <v>228</v>
      </c>
      <c r="B1043" s="505"/>
      <c r="C1043" s="493"/>
      <c r="D1043" s="493"/>
      <c r="E1043" s="493"/>
      <c r="F1043" s="493"/>
      <c r="G1043" s="493"/>
      <c r="H1043" s="493"/>
      <c r="I1043" s="522"/>
    </row>
    <row r="1044" spans="1:9" ht="48" hidden="1" customHeight="1" x14ac:dyDescent="0.25">
      <c r="A1044" s="523" t="s">
        <v>230</v>
      </c>
      <c r="B1044" s="508"/>
      <c r="C1044" s="508"/>
      <c r="D1044" s="508"/>
      <c r="E1044" s="508"/>
      <c r="F1044" s="508"/>
      <c r="G1044" s="508"/>
      <c r="H1044" s="515"/>
      <c r="I1044" s="524"/>
    </row>
    <row r="1045" spans="1:9" ht="48" hidden="1" customHeight="1" thickBot="1" x14ac:dyDescent="0.3">
      <c r="A1045" s="645" t="s">
        <v>239</v>
      </c>
      <c r="B1045" s="646"/>
      <c r="C1045" s="646"/>
      <c r="D1045" s="646"/>
      <c r="E1045" s="646"/>
      <c r="F1045" s="646"/>
      <c r="G1045" s="646"/>
      <c r="H1045" s="647"/>
      <c r="I1045" s="648"/>
    </row>
    <row r="1046" spans="1:9" ht="48" hidden="1" customHeight="1" x14ac:dyDescent="0.25">
      <c r="A1046" s="526"/>
      <c r="B1046" s="516" t="s">
        <v>215</v>
      </c>
      <c r="C1046" s="517">
        <f>$P$6+$P$8*(B1047-1)</f>
        <v>0.72916666666666663</v>
      </c>
      <c r="D1046" s="516" t="s">
        <v>216</v>
      </c>
      <c r="E1046" s="516"/>
      <c r="F1046" s="517"/>
      <c r="G1046" s="649">
        <f>H1052+S$11</f>
        <v>0.77916666666666645</v>
      </c>
      <c r="H1046" s="649"/>
      <c r="I1046" s="527">
        <f>G1046+T$11</f>
        <v>0.78611111111111087</v>
      </c>
    </row>
    <row r="1047" spans="1:9" ht="48" hidden="1" customHeight="1" x14ac:dyDescent="0.25">
      <c r="A1047" s="529" t="s">
        <v>217</v>
      </c>
      <c r="B1047" s="514">
        <f>B1036+1</f>
        <v>96</v>
      </c>
      <c r="C1047" s="650" t="e">
        <f>VLOOKUP($B1047,СтартОсобиста!$A$10:$E$257,4,0)</f>
        <v>#N/A</v>
      </c>
      <c r="D1047" s="650"/>
      <c r="E1047" s="650"/>
      <c r="F1047" s="513" t="e">
        <f>VLOOKUP($B1047,СтартОсобиста!$A$10:$E$257,2,0)</f>
        <v>#N/A</v>
      </c>
      <c r="G1047" s="651" t="s">
        <v>218</v>
      </c>
      <c r="H1047" s="651"/>
      <c r="I1047" s="518" t="s">
        <v>219</v>
      </c>
    </row>
    <row r="1048" spans="1:9" ht="48" hidden="1" customHeight="1" x14ac:dyDescent="0.25">
      <c r="A1048" s="652" t="s">
        <v>220</v>
      </c>
      <c r="B1048" s="493">
        <v>1</v>
      </c>
      <c r="C1048" s="493">
        <v>2</v>
      </c>
      <c r="D1048" s="493">
        <v>3</v>
      </c>
      <c r="E1048" s="493">
        <v>4</v>
      </c>
      <c r="F1048" s="493">
        <v>5</v>
      </c>
      <c r="G1048" s="493">
        <v>6</v>
      </c>
      <c r="H1048" s="493">
        <v>7</v>
      </c>
      <c r="I1048" s="525">
        <v>8</v>
      </c>
    </row>
    <row r="1049" spans="1:9" ht="143.25" hidden="1" customHeight="1" x14ac:dyDescent="0.25">
      <c r="A1049" s="652"/>
      <c r="B1049" s="495" t="str">
        <f>$L$4</f>
        <v>Навісна п-ва ч-з яр (судд.)</v>
      </c>
      <c r="C1049" s="495" t="str">
        <f>$M$4</f>
        <v>Переправа по колоді через яр</v>
      </c>
      <c r="D1049" s="495" t="str">
        <f>$N$4</f>
        <v>П-ва по мотузці з пер. ч-з яр</v>
      </c>
      <c r="E1049" s="495" t="str">
        <f>$O$4</f>
        <v>Підйом по схилу</v>
      </c>
      <c r="F1049" s="495" t="str">
        <f>$P$4</f>
        <v>Рух  по жердинах</v>
      </c>
      <c r="G1049" s="495" t="str">
        <f>$Q$4</f>
        <v>Вязання вузлів</v>
      </c>
      <c r="H1049" s="495" t="str">
        <f>$R$4</f>
        <v>Підйом по верт. пер. + крут. п-ва</v>
      </c>
      <c r="I1049" s="519" t="str">
        <f>S$4</f>
        <v>Орієнтування</v>
      </c>
    </row>
    <row r="1050" spans="1:9" ht="48" hidden="1" customHeight="1" x14ac:dyDescent="0.25">
      <c r="A1050" s="520" t="s">
        <v>222</v>
      </c>
      <c r="B1050" s="498">
        <f>$L$5</f>
        <v>1.3888888888888889E-3</v>
      </c>
      <c r="C1050" s="498">
        <f>$M$5</f>
        <v>2.7777777777777779E-3</v>
      </c>
      <c r="D1050" s="498">
        <f>$N$5</f>
        <v>3.472222222222222E-3</v>
      </c>
      <c r="E1050" s="498">
        <f>$O$5</f>
        <v>2.7777777777777779E-3</v>
      </c>
      <c r="F1050" s="498">
        <f>$P$5</f>
        <v>2.0833333333333333E-3</v>
      </c>
      <c r="G1050" s="498">
        <f>$Q$5</f>
        <v>1.3888888888888889E-3</v>
      </c>
      <c r="H1050" s="498">
        <f>$R$5</f>
        <v>4.1666666666666666E-3</v>
      </c>
      <c r="I1050" s="521"/>
    </row>
    <row r="1051" spans="1:9" ht="48" hidden="1" customHeight="1" x14ac:dyDescent="0.25">
      <c r="A1051" s="520" t="s">
        <v>223</v>
      </c>
      <c r="B1051" s="501">
        <f>$C1046+L$11</f>
        <v>0.73055555555555551</v>
      </c>
      <c r="C1051" s="501">
        <f t="shared" ref="C1051:H1051" si="378">B1052+M$11</f>
        <v>0.73680555555555549</v>
      </c>
      <c r="D1051" s="501">
        <f t="shared" si="378"/>
        <v>0.74374999999999991</v>
      </c>
      <c r="E1051" s="501">
        <f t="shared" si="378"/>
        <v>0.75277777777777766</v>
      </c>
      <c r="F1051" s="501">
        <f t="shared" si="378"/>
        <v>0.76041666666666652</v>
      </c>
      <c r="G1051" s="501">
        <f t="shared" si="378"/>
        <v>0.7666666666666665</v>
      </c>
      <c r="H1051" s="501">
        <f t="shared" si="378"/>
        <v>0.77361111111111092</v>
      </c>
      <c r="I1051" s="521"/>
    </row>
    <row r="1052" spans="1:9" ht="48" hidden="1" customHeight="1" x14ac:dyDescent="0.25">
      <c r="A1052" s="520" t="s">
        <v>225</v>
      </c>
      <c r="B1052" s="501">
        <f>SUM(B1051,B1050)</f>
        <v>0.7319444444444444</v>
      </c>
      <c r="C1052" s="501">
        <f>SUM(C1051,C1050)</f>
        <v>0.73958333333333326</v>
      </c>
      <c r="D1052" s="501">
        <f>SUM(D1051,D1050)</f>
        <v>0.74722222222222212</v>
      </c>
      <c r="E1052" s="501">
        <f>SUM(E1051,E1050)</f>
        <v>0.75555555555555542</v>
      </c>
      <c r="F1052" s="501">
        <f t="shared" ref="F1052" si="379">SUM(F1051,F1050)</f>
        <v>0.76249999999999984</v>
      </c>
      <c r="G1052" s="501">
        <f t="shared" ref="G1052" si="380">SUM(G1051,G1050)</f>
        <v>0.76805555555555538</v>
      </c>
      <c r="H1052" s="501">
        <f t="shared" ref="H1052" si="381">SUM(H1051,H1050)</f>
        <v>0.77777777777777757</v>
      </c>
      <c r="I1052" s="521"/>
    </row>
    <row r="1053" spans="1:9" ht="48" hidden="1" customHeight="1" x14ac:dyDescent="0.25">
      <c r="A1053" s="520" t="s">
        <v>226</v>
      </c>
      <c r="B1053" s="504"/>
      <c r="C1053" s="504"/>
      <c r="D1053" s="504"/>
      <c r="E1053" s="504"/>
      <c r="F1053" s="504"/>
      <c r="G1053" s="504"/>
      <c r="H1053" s="504"/>
      <c r="I1053" s="521"/>
    </row>
    <row r="1054" spans="1:9" ht="48" hidden="1" customHeight="1" x14ac:dyDescent="0.25">
      <c r="A1054" s="520" t="s">
        <v>228</v>
      </c>
      <c r="B1054" s="505"/>
      <c r="C1054" s="493"/>
      <c r="D1054" s="493"/>
      <c r="E1054" s="493"/>
      <c r="F1054" s="493"/>
      <c r="G1054" s="493"/>
      <c r="H1054" s="493"/>
      <c r="I1054" s="522"/>
    </row>
    <row r="1055" spans="1:9" ht="48" hidden="1" customHeight="1" x14ac:dyDescent="0.25">
      <c r="A1055" s="523" t="s">
        <v>230</v>
      </c>
      <c r="B1055" s="508"/>
      <c r="C1055" s="508"/>
      <c r="D1055" s="508"/>
      <c r="E1055" s="508"/>
      <c r="F1055" s="508"/>
      <c r="G1055" s="508"/>
      <c r="H1055" s="515"/>
      <c r="I1055" s="524"/>
    </row>
    <row r="1056" spans="1:9" ht="48" hidden="1" customHeight="1" thickBot="1" x14ac:dyDescent="0.3">
      <c r="A1056" s="645" t="s">
        <v>239</v>
      </c>
      <c r="B1056" s="646"/>
      <c r="C1056" s="646"/>
      <c r="D1056" s="646"/>
      <c r="E1056" s="646"/>
      <c r="F1056" s="646"/>
      <c r="G1056" s="646"/>
      <c r="H1056" s="647"/>
      <c r="I1056" s="648"/>
    </row>
    <row r="1057" spans="1:9" ht="48" hidden="1" customHeight="1" x14ac:dyDescent="0.25">
      <c r="A1057" s="526"/>
      <c r="B1057" s="516" t="s">
        <v>215</v>
      </c>
      <c r="C1057" s="517">
        <f>$P$6+$P$8*(B1058-1)</f>
        <v>0.73333333333333339</v>
      </c>
      <c r="D1057" s="516" t="s">
        <v>216</v>
      </c>
      <c r="E1057" s="516"/>
      <c r="F1057" s="517"/>
      <c r="G1057" s="649">
        <f>H1063+S$11</f>
        <v>0.78333333333333321</v>
      </c>
      <c r="H1057" s="649"/>
      <c r="I1057" s="527">
        <f>G1057+T$11</f>
        <v>0.79027777777777763</v>
      </c>
    </row>
    <row r="1058" spans="1:9" ht="48" hidden="1" customHeight="1" x14ac:dyDescent="0.25">
      <c r="A1058" s="529" t="s">
        <v>217</v>
      </c>
      <c r="B1058" s="514">
        <f>B1047+1</f>
        <v>97</v>
      </c>
      <c r="C1058" s="650" t="e">
        <f>VLOOKUP($B1058,СтартОсобиста!$A$10:$E$257,4,0)</f>
        <v>#N/A</v>
      </c>
      <c r="D1058" s="650"/>
      <c r="E1058" s="650"/>
      <c r="F1058" s="513" t="e">
        <f>VLOOKUP($B1058,СтартОсобиста!$A$10:$E$257,2,0)</f>
        <v>#N/A</v>
      </c>
      <c r="G1058" s="651" t="s">
        <v>218</v>
      </c>
      <c r="H1058" s="651"/>
      <c r="I1058" s="518" t="s">
        <v>219</v>
      </c>
    </row>
    <row r="1059" spans="1:9" ht="48" hidden="1" customHeight="1" x14ac:dyDescent="0.25">
      <c r="A1059" s="652" t="s">
        <v>220</v>
      </c>
      <c r="B1059" s="493">
        <v>1</v>
      </c>
      <c r="C1059" s="493">
        <v>2</v>
      </c>
      <c r="D1059" s="493">
        <v>3</v>
      </c>
      <c r="E1059" s="493">
        <v>4</v>
      </c>
      <c r="F1059" s="493">
        <v>5</v>
      </c>
      <c r="G1059" s="493">
        <v>6</v>
      </c>
      <c r="H1059" s="493">
        <v>7</v>
      </c>
      <c r="I1059" s="525">
        <v>8</v>
      </c>
    </row>
    <row r="1060" spans="1:9" ht="143.25" hidden="1" customHeight="1" x14ac:dyDescent="0.25">
      <c r="A1060" s="652"/>
      <c r="B1060" s="495" t="str">
        <f>$L$4</f>
        <v>Навісна п-ва ч-з яр (судд.)</v>
      </c>
      <c r="C1060" s="495" t="str">
        <f>$M$4</f>
        <v>Переправа по колоді через яр</v>
      </c>
      <c r="D1060" s="495" t="str">
        <f>$N$4</f>
        <v>П-ва по мотузці з пер. ч-з яр</v>
      </c>
      <c r="E1060" s="495" t="str">
        <f>$O$4</f>
        <v>Підйом по схилу</v>
      </c>
      <c r="F1060" s="495" t="str">
        <f>$P$4</f>
        <v>Рух  по жердинах</v>
      </c>
      <c r="G1060" s="495" t="str">
        <f>$Q$4</f>
        <v>Вязання вузлів</v>
      </c>
      <c r="H1060" s="495" t="str">
        <f>$R$4</f>
        <v>Підйом по верт. пер. + крут. п-ва</v>
      </c>
      <c r="I1060" s="519" t="str">
        <f>S$4</f>
        <v>Орієнтування</v>
      </c>
    </row>
    <row r="1061" spans="1:9" ht="48" hidden="1" customHeight="1" x14ac:dyDescent="0.25">
      <c r="A1061" s="520" t="s">
        <v>222</v>
      </c>
      <c r="B1061" s="498">
        <f>$L$5</f>
        <v>1.3888888888888889E-3</v>
      </c>
      <c r="C1061" s="498">
        <f>$M$5</f>
        <v>2.7777777777777779E-3</v>
      </c>
      <c r="D1061" s="498">
        <f>$N$5</f>
        <v>3.472222222222222E-3</v>
      </c>
      <c r="E1061" s="498">
        <f>$O$5</f>
        <v>2.7777777777777779E-3</v>
      </c>
      <c r="F1061" s="498">
        <f>$P$5</f>
        <v>2.0833333333333333E-3</v>
      </c>
      <c r="G1061" s="498">
        <f>$Q$5</f>
        <v>1.3888888888888889E-3</v>
      </c>
      <c r="H1061" s="498">
        <f>$R$5</f>
        <v>4.1666666666666666E-3</v>
      </c>
      <c r="I1061" s="521"/>
    </row>
    <row r="1062" spans="1:9" ht="48" hidden="1" customHeight="1" x14ac:dyDescent="0.25">
      <c r="A1062" s="520" t="s">
        <v>223</v>
      </c>
      <c r="B1062" s="501">
        <f>$C1057+L$11</f>
        <v>0.73472222222222228</v>
      </c>
      <c r="C1062" s="501">
        <f t="shared" ref="C1062:H1062" si="382">B1063+M$11</f>
        <v>0.74097222222222225</v>
      </c>
      <c r="D1062" s="501">
        <f t="shared" si="382"/>
        <v>0.74791666666666667</v>
      </c>
      <c r="E1062" s="501">
        <f t="shared" si="382"/>
        <v>0.75694444444444442</v>
      </c>
      <c r="F1062" s="501">
        <f t="shared" si="382"/>
        <v>0.76458333333333328</v>
      </c>
      <c r="G1062" s="501">
        <f t="shared" si="382"/>
        <v>0.77083333333333326</v>
      </c>
      <c r="H1062" s="501">
        <f t="shared" si="382"/>
        <v>0.77777777777777768</v>
      </c>
      <c r="I1062" s="521"/>
    </row>
    <row r="1063" spans="1:9" ht="48" hidden="1" customHeight="1" x14ac:dyDescent="0.25">
      <c r="A1063" s="520" t="s">
        <v>225</v>
      </c>
      <c r="B1063" s="501">
        <f>SUM(B1062,B1061)</f>
        <v>0.73611111111111116</v>
      </c>
      <c r="C1063" s="501">
        <f>SUM(C1062,C1061)</f>
        <v>0.74375000000000002</v>
      </c>
      <c r="D1063" s="501">
        <f>SUM(D1062,D1061)</f>
        <v>0.75138888888888888</v>
      </c>
      <c r="E1063" s="501">
        <f>SUM(E1062,E1061)</f>
        <v>0.75972222222222219</v>
      </c>
      <c r="F1063" s="501">
        <f t="shared" ref="F1063" si="383">SUM(F1062,F1061)</f>
        <v>0.76666666666666661</v>
      </c>
      <c r="G1063" s="501">
        <f t="shared" ref="G1063" si="384">SUM(G1062,G1061)</f>
        <v>0.77222222222222214</v>
      </c>
      <c r="H1063" s="501">
        <f t="shared" ref="H1063" si="385">SUM(H1062,H1061)</f>
        <v>0.78194444444444433</v>
      </c>
      <c r="I1063" s="521"/>
    </row>
    <row r="1064" spans="1:9" ht="48" hidden="1" customHeight="1" x14ac:dyDescent="0.25">
      <c r="A1064" s="520" t="s">
        <v>226</v>
      </c>
      <c r="B1064" s="504"/>
      <c r="C1064" s="504"/>
      <c r="D1064" s="504"/>
      <c r="E1064" s="504"/>
      <c r="F1064" s="504"/>
      <c r="G1064" s="504"/>
      <c r="H1064" s="504"/>
      <c r="I1064" s="521"/>
    </row>
    <row r="1065" spans="1:9" ht="48" hidden="1" customHeight="1" x14ac:dyDescent="0.25">
      <c r="A1065" s="520" t="s">
        <v>228</v>
      </c>
      <c r="B1065" s="505"/>
      <c r="C1065" s="493"/>
      <c r="D1065" s="493"/>
      <c r="E1065" s="493"/>
      <c r="F1065" s="493"/>
      <c r="G1065" s="493"/>
      <c r="H1065" s="493"/>
      <c r="I1065" s="522"/>
    </row>
    <row r="1066" spans="1:9" ht="48" hidden="1" customHeight="1" x14ac:dyDescent="0.25">
      <c r="A1066" s="523" t="s">
        <v>230</v>
      </c>
      <c r="B1066" s="508"/>
      <c r="C1066" s="508"/>
      <c r="D1066" s="508"/>
      <c r="E1066" s="508"/>
      <c r="F1066" s="508"/>
      <c r="G1066" s="508"/>
      <c r="H1066" s="515"/>
      <c r="I1066" s="524"/>
    </row>
    <row r="1067" spans="1:9" ht="48" hidden="1" customHeight="1" thickBot="1" x14ac:dyDescent="0.3">
      <c r="A1067" s="645" t="s">
        <v>239</v>
      </c>
      <c r="B1067" s="646"/>
      <c r="C1067" s="646"/>
      <c r="D1067" s="646"/>
      <c r="E1067" s="646"/>
      <c r="F1067" s="646"/>
      <c r="G1067" s="646"/>
      <c r="H1067" s="647"/>
      <c r="I1067" s="648"/>
    </row>
    <row r="1068" spans="1:9" ht="48" hidden="1" customHeight="1" x14ac:dyDescent="0.25">
      <c r="A1068" s="526"/>
      <c r="B1068" s="516" t="s">
        <v>215</v>
      </c>
      <c r="C1068" s="517">
        <f>$P$6+$P$8*(B1069-1)</f>
        <v>0.73750000000000004</v>
      </c>
      <c r="D1068" s="516" t="s">
        <v>216</v>
      </c>
      <c r="E1068" s="516"/>
      <c r="F1068" s="517"/>
      <c r="G1068" s="649">
        <f>H1074+S$11</f>
        <v>0.78749999999999987</v>
      </c>
      <c r="H1068" s="649"/>
      <c r="I1068" s="527">
        <f>G1068+T$11</f>
        <v>0.79444444444444429</v>
      </c>
    </row>
    <row r="1069" spans="1:9" ht="48" hidden="1" customHeight="1" x14ac:dyDescent="0.25">
      <c r="A1069" s="529" t="s">
        <v>217</v>
      </c>
      <c r="B1069" s="514">
        <f>B1058+1</f>
        <v>98</v>
      </c>
      <c r="C1069" s="650" t="e">
        <f>VLOOKUP($B1069,СтартОсобиста!$A$10:$E$257,4,0)</f>
        <v>#N/A</v>
      </c>
      <c r="D1069" s="650"/>
      <c r="E1069" s="650"/>
      <c r="F1069" s="513" t="e">
        <f>VLOOKUP($B1069,СтартОсобиста!$A$10:$E$257,2,0)</f>
        <v>#N/A</v>
      </c>
      <c r="G1069" s="651" t="s">
        <v>218</v>
      </c>
      <c r="H1069" s="651"/>
      <c r="I1069" s="518" t="s">
        <v>219</v>
      </c>
    </row>
    <row r="1070" spans="1:9" ht="48" hidden="1" customHeight="1" x14ac:dyDescent="0.25">
      <c r="A1070" s="652" t="s">
        <v>220</v>
      </c>
      <c r="B1070" s="493">
        <v>1</v>
      </c>
      <c r="C1070" s="493">
        <v>2</v>
      </c>
      <c r="D1070" s="493">
        <v>3</v>
      </c>
      <c r="E1070" s="493">
        <v>4</v>
      </c>
      <c r="F1070" s="493">
        <v>5</v>
      </c>
      <c r="G1070" s="493">
        <v>6</v>
      </c>
      <c r="H1070" s="493">
        <v>7</v>
      </c>
      <c r="I1070" s="525">
        <v>8</v>
      </c>
    </row>
    <row r="1071" spans="1:9" ht="143.25" hidden="1" customHeight="1" x14ac:dyDescent="0.25">
      <c r="A1071" s="652"/>
      <c r="B1071" s="495" t="str">
        <f>$L$4</f>
        <v>Навісна п-ва ч-з яр (судд.)</v>
      </c>
      <c r="C1071" s="495" t="str">
        <f>$M$4</f>
        <v>Переправа по колоді через яр</v>
      </c>
      <c r="D1071" s="495" t="str">
        <f>$N$4</f>
        <v>П-ва по мотузці з пер. ч-з яр</v>
      </c>
      <c r="E1071" s="495" t="str">
        <f>$O$4</f>
        <v>Підйом по схилу</v>
      </c>
      <c r="F1071" s="495" t="str">
        <f>$P$4</f>
        <v>Рух  по жердинах</v>
      </c>
      <c r="G1071" s="495" t="str">
        <f>$Q$4</f>
        <v>Вязання вузлів</v>
      </c>
      <c r="H1071" s="495" t="str">
        <f>$R$4</f>
        <v>Підйом по верт. пер. + крут. п-ва</v>
      </c>
      <c r="I1071" s="519" t="str">
        <f>S$4</f>
        <v>Орієнтування</v>
      </c>
    </row>
    <row r="1072" spans="1:9" ht="48" hidden="1" customHeight="1" x14ac:dyDescent="0.25">
      <c r="A1072" s="520" t="s">
        <v>222</v>
      </c>
      <c r="B1072" s="498">
        <f>$L$5</f>
        <v>1.3888888888888889E-3</v>
      </c>
      <c r="C1072" s="498">
        <f>$M$5</f>
        <v>2.7777777777777779E-3</v>
      </c>
      <c r="D1072" s="498">
        <f>$N$5</f>
        <v>3.472222222222222E-3</v>
      </c>
      <c r="E1072" s="498">
        <f>$O$5</f>
        <v>2.7777777777777779E-3</v>
      </c>
      <c r="F1072" s="498">
        <f>$P$5</f>
        <v>2.0833333333333333E-3</v>
      </c>
      <c r="G1072" s="498">
        <f>$Q$5</f>
        <v>1.3888888888888889E-3</v>
      </c>
      <c r="H1072" s="498">
        <f>$R$5</f>
        <v>4.1666666666666666E-3</v>
      </c>
      <c r="I1072" s="521"/>
    </row>
    <row r="1073" spans="1:9" ht="48" hidden="1" customHeight="1" x14ac:dyDescent="0.25">
      <c r="A1073" s="520" t="s">
        <v>223</v>
      </c>
      <c r="B1073" s="501">
        <f>$C1068+L$11</f>
        <v>0.73888888888888893</v>
      </c>
      <c r="C1073" s="501">
        <f t="shared" ref="C1073:H1073" si="386">B1074+M$11</f>
        <v>0.74513888888888891</v>
      </c>
      <c r="D1073" s="501">
        <f t="shared" si="386"/>
        <v>0.75208333333333333</v>
      </c>
      <c r="E1073" s="501">
        <f t="shared" si="386"/>
        <v>0.76111111111111107</v>
      </c>
      <c r="F1073" s="501">
        <f t="shared" si="386"/>
        <v>0.76874999999999993</v>
      </c>
      <c r="G1073" s="501">
        <f t="shared" si="386"/>
        <v>0.77499999999999991</v>
      </c>
      <c r="H1073" s="501">
        <f t="shared" si="386"/>
        <v>0.78194444444444433</v>
      </c>
      <c r="I1073" s="521"/>
    </row>
    <row r="1074" spans="1:9" ht="48" hidden="1" customHeight="1" x14ac:dyDescent="0.25">
      <c r="A1074" s="520" t="s">
        <v>225</v>
      </c>
      <c r="B1074" s="501">
        <f>SUM(B1073,B1072)</f>
        <v>0.74027777777777781</v>
      </c>
      <c r="C1074" s="501">
        <f>SUM(C1073,C1072)</f>
        <v>0.74791666666666667</v>
      </c>
      <c r="D1074" s="501">
        <f>SUM(D1073,D1072)</f>
        <v>0.75555555555555554</v>
      </c>
      <c r="E1074" s="501">
        <f>SUM(E1073,E1072)</f>
        <v>0.76388888888888884</v>
      </c>
      <c r="F1074" s="501">
        <f t="shared" ref="F1074" si="387">SUM(F1073,F1072)</f>
        <v>0.77083333333333326</v>
      </c>
      <c r="G1074" s="501">
        <f t="shared" ref="G1074" si="388">SUM(G1073,G1072)</f>
        <v>0.7763888888888888</v>
      </c>
      <c r="H1074" s="501">
        <f t="shared" ref="H1074" si="389">SUM(H1073,H1072)</f>
        <v>0.78611111111111098</v>
      </c>
      <c r="I1074" s="521"/>
    </row>
    <row r="1075" spans="1:9" ht="48" hidden="1" customHeight="1" x14ac:dyDescent="0.25">
      <c r="A1075" s="520" t="s">
        <v>226</v>
      </c>
      <c r="B1075" s="504"/>
      <c r="C1075" s="504"/>
      <c r="D1075" s="504"/>
      <c r="E1075" s="504"/>
      <c r="F1075" s="504"/>
      <c r="G1075" s="504"/>
      <c r="H1075" s="504"/>
      <c r="I1075" s="521"/>
    </row>
    <row r="1076" spans="1:9" ht="48" hidden="1" customHeight="1" x14ac:dyDescent="0.25">
      <c r="A1076" s="520" t="s">
        <v>228</v>
      </c>
      <c r="B1076" s="505"/>
      <c r="C1076" s="493"/>
      <c r="D1076" s="493"/>
      <c r="E1076" s="493"/>
      <c r="F1076" s="493"/>
      <c r="G1076" s="493"/>
      <c r="H1076" s="493"/>
      <c r="I1076" s="522"/>
    </row>
    <row r="1077" spans="1:9" ht="48" hidden="1" customHeight="1" x14ac:dyDescent="0.25">
      <c r="A1077" s="523" t="s">
        <v>230</v>
      </c>
      <c r="B1077" s="508"/>
      <c r="C1077" s="508"/>
      <c r="D1077" s="508"/>
      <c r="E1077" s="508"/>
      <c r="F1077" s="508"/>
      <c r="G1077" s="508"/>
      <c r="H1077" s="515"/>
      <c r="I1077" s="524"/>
    </row>
    <row r="1078" spans="1:9" ht="48" hidden="1" customHeight="1" thickBot="1" x14ac:dyDescent="0.3">
      <c r="A1078" s="645" t="s">
        <v>239</v>
      </c>
      <c r="B1078" s="646"/>
      <c r="C1078" s="646"/>
      <c r="D1078" s="646"/>
      <c r="E1078" s="646"/>
      <c r="F1078" s="646"/>
      <c r="G1078" s="646"/>
      <c r="H1078" s="647"/>
      <c r="I1078" s="648"/>
    </row>
    <row r="1079" spans="1:9" ht="48" hidden="1" customHeight="1" x14ac:dyDescent="0.25">
      <c r="A1079" s="526"/>
      <c r="B1079" s="516" t="s">
        <v>215</v>
      </c>
      <c r="C1079" s="517">
        <f>$P$6+$P$8*(B1080-1)</f>
        <v>0.7416666666666667</v>
      </c>
      <c r="D1079" s="516" t="s">
        <v>216</v>
      </c>
      <c r="E1079" s="516"/>
      <c r="F1079" s="517"/>
      <c r="G1079" s="649">
        <f>H1085+S$11</f>
        <v>0.79166666666666652</v>
      </c>
      <c r="H1079" s="649"/>
      <c r="I1079" s="527">
        <f>G1079+T$11</f>
        <v>0.79861111111111094</v>
      </c>
    </row>
    <row r="1080" spans="1:9" ht="48" hidden="1" customHeight="1" x14ac:dyDescent="0.25">
      <c r="A1080" s="529" t="s">
        <v>217</v>
      </c>
      <c r="B1080" s="514">
        <f>B1069+1</f>
        <v>99</v>
      </c>
      <c r="C1080" s="650" t="e">
        <f>VLOOKUP($B1080,СтартОсобиста!$A$10:$E$257,4,0)</f>
        <v>#N/A</v>
      </c>
      <c r="D1080" s="650"/>
      <c r="E1080" s="650"/>
      <c r="F1080" s="513" t="e">
        <f>VLOOKUP($B1080,СтартОсобиста!$A$10:$E$257,2,0)</f>
        <v>#N/A</v>
      </c>
      <c r="G1080" s="651" t="s">
        <v>218</v>
      </c>
      <c r="H1080" s="651"/>
      <c r="I1080" s="518" t="s">
        <v>219</v>
      </c>
    </row>
    <row r="1081" spans="1:9" ht="48" hidden="1" customHeight="1" x14ac:dyDescent="0.25">
      <c r="A1081" s="652" t="s">
        <v>220</v>
      </c>
      <c r="B1081" s="493">
        <v>1</v>
      </c>
      <c r="C1081" s="493">
        <v>2</v>
      </c>
      <c r="D1081" s="493">
        <v>3</v>
      </c>
      <c r="E1081" s="493">
        <v>4</v>
      </c>
      <c r="F1081" s="493">
        <v>5</v>
      </c>
      <c r="G1081" s="493">
        <v>6</v>
      </c>
      <c r="H1081" s="493">
        <v>7</v>
      </c>
      <c r="I1081" s="525">
        <v>8</v>
      </c>
    </row>
    <row r="1082" spans="1:9" ht="143.25" hidden="1" customHeight="1" x14ac:dyDescent="0.25">
      <c r="A1082" s="652"/>
      <c r="B1082" s="495" t="str">
        <f>$L$4</f>
        <v>Навісна п-ва ч-з яр (судд.)</v>
      </c>
      <c r="C1082" s="495" t="str">
        <f>$M$4</f>
        <v>Переправа по колоді через яр</v>
      </c>
      <c r="D1082" s="495" t="str">
        <f>$N$4</f>
        <v>П-ва по мотузці з пер. ч-з яр</v>
      </c>
      <c r="E1082" s="495" t="str">
        <f>$O$4</f>
        <v>Підйом по схилу</v>
      </c>
      <c r="F1082" s="495" t="str">
        <f>$P$4</f>
        <v>Рух  по жердинах</v>
      </c>
      <c r="G1082" s="495" t="str">
        <f>$Q$4</f>
        <v>Вязання вузлів</v>
      </c>
      <c r="H1082" s="495" t="str">
        <f>$R$4</f>
        <v>Підйом по верт. пер. + крут. п-ва</v>
      </c>
      <c r="I1082" s="519" t="str">
        <f>S$4</f>
        <v>Орієнтування</v>
      </c>
    </row>
    <row r="1083" spans="1:9" ht="48" hidden="1" customHeight="1" x14ac:dyDescent="0.25">
      <c r="A1083" s="520" t="s">
        <v>222</v>
      </c>
      <c r="B1083" s="498">
        <f>$L$5</f>
        <v>1.3888888888888889E-3</v>
      </c>
      <c r="C1083" s="498">
        <f>$M$5</f>
        <v>2.7777777777777779E-3</v>
      </c>
      <c r="D1083" s="498">
        <f>$N$5</f>
        <v>3.472222222222222E-3</v>
      </c>
      <c r="E1083" s="498">
        <f>$O$5</f>
        <v>2.7777777777777779E-3</v>
      </c>
      <c r="F1083" s="498">
        <f>$P$5</f>
        <v>2.0833333333333333E-3</v>
      </c>
      <c r="G1083" s="498">
        <f>$Q$5</f>
        <v>1.3888888888888889E-3</v>
      </c>
      <c r="H1083" s="498">
        <f>$R$5</f>
        <v>4.1666666666666666E-3</v>
      </c>
      <c r="I1083" s="521"/>
    </row>
    <row r="1084" spans="1:9" ht="48" hidden="1" customHeight="1" x14ac:dyDescent="0.25">
      <c r="A1084" s="520" t="s">
        <v>223</v>
      </c>
      <c r="B1084" s="501">
        <f>$C1079+L$11</f>
        <v>0.74305555555555558</v>
      </c>
      <c r="C1084" s="501">
        <f t="shared" ref="C1084:H1084" si="390">B1085+M$11</f>
        <v>0.74930555555555556</v>
      </c>
      <c r="D1084" s="501">
        <f t="shared" si="390"/>
        <v>0.75624999999999998</v>
      </c>
      <c r="E1084" s="501">
        <f t="shared" si="390"/>
        <v>0.76527777777777772</v>
      </c>
      <c r="F1084" s="501">
        <f t="shared" si="390"/>
        <v>0.77291666666666659</v>
      </c>
      <c r="G1084" s="501">
        <f t="shared" si="390"/>
        <v>0.77916666666666656</v>
      </c>
      <c r="H1084" s="501">
        <f t="shared" si="390"/>
        <v>0.78611111111111098</v>
      </c>
      <c r="I1084" s="521"/>
    </row>
    <row r="1085" spans="1:9" ht="48" hidden="1" customHeight="1" x14ac:dyDescent="0.25">
      <c r="A1085" s="520" t="s">
        <v>225</v>
      </c>
      <c r="B1085" s="501">
        <f>SUM(B1084,B1083)</f>
        <v>0.74444444444444446</v>
      </c>
      <c r="C1085" s="501">
        <f>SUM(C1084,C1083)</f>
        <v>0.75208333333333333</v>
      </c>
      <c r="D1085" s="501">
        <f>SUM(D1084,D1083)</f>
        <v>0.75972222222222219</v>
      </c>
      <c r="E1085" s="501">
        <f>SUM(E1084,E1083)</f>
        <v>0.76805555555555549</v>
      </c>
      <c r="F1085" s="501">
        <f t="shared" ref="F1085" si="391">SUM(F1084,F1083)</f>
        <v>0.77499999999999991</v>
      </c>
      <c r="G1085" s="501">
        <f t="shared" ref="G1085" si="392">SUM(G1084,G1083)</f>
        <v>0.78055555555555545</v>
      </c>
      <c r="H1085" s="501">
        <f t="shared" ref="H1085" si="393">SUM(H1084,H1083)</f>
        <v>0.79027777777777763</v>
      </c>
      <c r="I1085" s="521"/>
    </row>
    <row r="1086" spans="1:9" ht="48" hidden="1" customHeight="1" x14ac:dyDescent="0.25">
      <c r="A1086" s="520" t="s">
        <v>226</v>
      </c>
      <c r="B1086" s="504"/>
      <c r="C1086" s="504"/>
      <c r="D1086" s="504"/>
      <c r="E1086" s="504"/>
      <c r="F1086" s="504"/>
      <c r="G1086" s="504"/>
      <c r="H1086" s="504"/>
      <c r="I1086" s="521"/>
    </row>
    <row r="1087" spans="1:9" ht="48" hidden="1" customHeight="1" x14ac:dyDescent="0.25">
      <c r="A1087" s="520" t="s">
        <v>228</v>
      </c>
      <c r="B1087" s="505"/>
      <c r="C1087" s="493"/>
      <c r="D1087" s="493"/>
      <c r="E1087" s="493"/>
      <c r="F1087" s="493"/>
      <c r="G1087" s="493"/>
      <c r="H1087" s="493"/>
      <c r="I1087" s="522"/>
    </row>
    <row r="1088" spans="1:9" ht="48" hidden="1" customHeight="1" x14ac:dyDescent="0.25">
      <c r="A1088" s="523" t="s">
        <v>230</v>
      </c>
      <c r="B1088" s="508"/>
      <c r="C1088" s="508"/>
      <c r="D1088" s="508"/>
      <c r="E1088" s="508"/>
      <c r="F1088" s="508"/>
      <c r="G1088" s="508"/>
      <c r="H1088" s="515"/>
      <c r="I1088" s="524"/>
    </row>
    <row r="1089" spans="1:9" ht="48" hidden="1" customHeight="1" thickBot="1" x14ac:dyDescent="0.3">
      <c r="A1089" s="645" t="s">
        <v>239</v>
      </c>
      <c r="B1089" s="646"/>
      <c r="C1089" s="646"/>
      <c r="D1089" s="646"/>
      <c r="E1089" s="646"/>
      <c r="F1089" s="646"/>
      <c r="G1089" s="646"/>
      <c r="H1089" s="647"/>
      <c r="I1089" s="648"/>
    </row>
    <row r="1090" spans="1:9" ht="48" hidden="1" customHeight="1" x14ac:dyDescent="0.25">
      <c r="A1090" s="526"/>
      <c r="B1090" s="516" t="s">
        <v>215</v>
      </c>
      <c r="C1090" s="517">
        <f>$P$6+$P$8*(B1091-1)</f>
        <v>0.74583333333333335</v>
      </c>
      <c r="D1090" s="516" t="s">
        <v>216</v>
      </c>
      <c r="E1090" s="516"/>
      <c r="F1090" s="517"/>
      <c r="G1090" s="649">
        <f>H1096+S$11</f>
        <v>0.79583333333333317</v>
      </c>
      <c r="H1090" s="649"/>
      <c r="I1090" s="527">
        <f>G1090+T$11</f>
        <v>0.80277777777777759</v>
      </c>
    </row>
    <row r="1091" spans="1:9" ht="48" hidden="1" customHeight="1" x14ac:dyDescent="0.25">
      <c r="A1091" s="529" t="s">
        <v>217</v>
      </c>
      <c r="B1091" s="514">
        <f>B1080+1</f>
        <v>100</v>
      </c>
      <c r="C1091" s="650" t="e">
        <f>VLOOKUP($B1091,СтартОсобиста!$A$10:$E$257,4,0)</f>
        <v>#N/A</v>
      </c>
      <c r="D1091" s="650"/>
      <c r="E1091" s="650"/>
      <c r="F1091" s="513" t="e">
        <f>VLOOKUP($B1091,СтартОсобиста!$A$10:$E$257,2,0)</f>
        <v>#N/A</v>
      </c>
      <c r="G1091" s="651" t="s">
        <v>218</v>
      </c>
      <c r="H1091" s="651"/>
      <c r="I1091" s="518" t="s">
        <v>219</v>
      </c>
    </row>
    <row r="1092" spans="1:9" ht="48" hidden="1" customHeight="1" x14ac:dyDescent="0.25">
      <c r="A1092" s="652" t="s">
        <v>220</v>
      </c>
      <c r="B1092" s="493">
        <v>1</v>
      </c>
      <c r="C1092" s="493">
        <v>2</v>
      </c>
      <c r="D1092" s="493">
        <v>3</v>
      </c>
      <c r="E1092" s="493">
        <v>4</v>
      </c>
      <c r="F1092" s="493">
        <v>5</v>
      </c>
      <c r="G1092" s="493">
        <v>6</v>
      </c>
      <c r="H1092" s="493">
        <v>7</v>
      </c>
      <c r="I1092" s="525">
        <v>8</v>
      </c>
    </row>
    <row r="1093" spans="1:9" ht="143.25" hidden="1" customHeight="1" x14ac:dyDescent="0.25">
      <c r="A1093" s="652"/>
      <c r="B1093" s="495" t="str">
        <f>$L$4</f>
        <v>Навісна п-ва ч-з яр (судд.)</v>
      </c>
      <c r="C1093" s="495" t="str">
        <f>$M$4</f>
        <v>Переправа по колоді через яр</v>
      </c>
      <c r="D1093" s="495" t="str">
        <f>$N$4</f>
        <v>П-ва по мотузці з пер. ч-з яр</v>
      </c>
      <c r="E1093" s="495" t="str">
        <f>$O$4</f>
        <v>Підйом по схилу</v>
      </c>
      <c r="F1093" s="495" t="str">
        <f>$P$4</f>
        <v>Рух  по жердинах</v>
      </c>
      <c r="G1093" s="495" t="str">
        <f>$Q$4</f>
        <v>Вязання вузлів</v>
      </c>
      <c r="H1093" s="495" t="str">
        <f>$R$4</f>
        <v>Підйом по верт. пер. + крут. п-ва</v>
      </c>
      <c r="I1093" s="519" t="str">
        <f>S$4</f>
        <v>Орієнтування</v>
      </c>
    </row>
    <row r="1094" spans="1:9" ht="48" hidden="1" customHeight="1" x14ac:dyDescent="0.25">
      <c r="A1094" s="520" t="s">
        <v>222</v>
      </c>
      <c r="B1094" s="498">
        <f>$L$5</f>
        <v>1.3888888888888889E-3</v>
      </c>
      <c r="C1094" s="498">
        <f>$M$5</f>
        <v>2.7777777777777779E-3</v>
      </c>
      <c r="D1094" s="498">
        <f>$N$5</f>
        <v>3.472222222222222E-3</v>
      </c>
      <c r="E1094" s="498">
        <f>$O$5</f>
        <v>2.7777777777777779E-3</v>
      </c>
      <c r="F1094" s="498">
        <f>$P$5</f>
        <v>2.0833333333333333E-3</v>
      </c>
      <c r="G1094" s="498">
        <f>$Q$5</f>
        <v>1.3888888888888889E-3</v>
      </c>
      <c r="H1094" s="498">
        <f>$R$5</f>
        <v>4.1666666666666666E-3</v>
      </c>
      <c r="I1094" s="521"/>
    </row>
    <row r="1095" spans="1:9" ht="48" hidden="1" customHeight="1" x14ac:dyDescent="0.25">
      <c r="A1095" s="520" t="s">
        <v>223</v>
      </c>
      <c r="B1095" s="501">
        <f>$C1090+L$11</f>
        <v>0.74722222222222223</v>
      </c>
      <c r="C1095" s="501">
        <f t="shared" ref="C1095:H1095" si="394">B1096+M$11</f>
        <v>0.75347222222222221</v>
      </c>
      <c r="D1095" s="501">
        <f t="shared" si="394"/>
        <v>0.76041666666666663</v>
      </c>
      <c r="E1095" s="501">
        <f t="shared" si="394"/>
        <v>0.76944444444444438</v>
      </c>
      <c r="F1095" s="501">
        <f t="shared" si="394"/>
        <v>0.77708333333333324</v>
      </c>
      <c r="G1095" s="501">
        <f t="shared" si="394"/>
        <v>0.78333333333333321</v>
      </c>
      <c r="H1095" s="501">
        <f t="shared" si="394"/>
        <v>0.79027777777777763</v>
      </c>
      <c r="I1095" s="521"/>
    </row>
    <row r="1096" spans="1:9" ht="48" hidden="1" customHeight="1" x14ac:dyDescent="0.25">
      <c r="A1096" s="520" t="s">
        <v>225</v>
      </c>
      <c r="B1096" s="501">
        <f>SUM(B1095,B1094)</f>
        <v>0.74861111111111112</v>
      </c>
      <c r="C1096" s="501">
        <f>SUM(C1095,C1094)</f>
        <v>0.75624999999999998</v>
      </c>
      <c r="D1096" s="501">
        <f>SUM(D1095,D1094)</f>
        <v>0.76388888888888884</v>
      </c>
      <c r="E1096" s="501">
        <f>SUM(E1095,E1094)</f>
        <v>0.77222222222222214</v>
      </c>
      <c r="F1096" s="501">
        <f t="shared" ref="F1096" si="395">SUM(F1095,F1094)</f>
        <v>0.77916666666666656</v>
      </c>
      <c r="G1096" s="501">
        <f t="shared" ref="G1096" si="396">SUM(G1095,G1094)</f>
        <v>0.7847222222222221</v>
      </c>
      <c r="H1096" s="501">
        <f t="shared" ref="H1096" si="397">SUM(H1095,H1094)</f>
        <v>0.79444444444444429</v>
      </c>
      <c r="I1096" s="521"/>
    </row>
    <row r="1097" spans="1:9" ht="48" hidden="1" customHeight="1" x14ac:dyDescent="0.25">
      <c r="A1097" s="520" t="s">
        <v>226</v>
      </c>
      <c r="B1097" s="504"/>
      <c r="C1097" s="504"/>
      <c r="D1097" s="504"/>
      <c r="E1097" s="504"/>
      <c r="F1097" s="504"/>
      <c r="G1097" s="504"/>
      <c r="H1097" s="504"/>
      <c r="I1097" s="521"/>
    </row>
    <row r="1098" spans="1:9" ht="48" hidden="1" customHeight="1" x14ac:dyDescent="0.25">
      <c r="A1098" s="520" t="s">
        <v>228</v>
      </c>
      <c r="B1098" s="505"/>
      <c r="C1098" s="493"/>
      <c r="D1098" s="493"/>
      <c r="E1098" s="493"/>
      <c r="F1098" s="493"/>
      <c r="G1098" s="493"/>
      <c r="H1098" s="493"/>
      <c r="I1098" s="522"/>
    </row>
    <row r="1099" spans="1:9" ht="48" hidden="1" customHeight="1" x14ac:dyDescent="0.25">
      <c r="A1099" s="523" t="s">
        <v>230</v>
      </c>
      <c r="B1099" s="508"/>
      <c r="C1099" s="508"/>
      <c r="D1099" s="508"/>
      <c r="E1099" s="508"/>
      <c r="F1099" s="508"/>
      <c r="G1099" s="508"/>
      <c r="H1099" s="515"/>
      <c r="I1099" s="524"/>
    </row>
    <row r="1100" spans="1:9" ht="48" hidden="1" customHeight="1" thickBot="1" x14ac:dyDescent="0.3">
      <c r="A1100" s="645" t="s">
        <v>239</v>
      </c>
      <c r="B1100" s="646"/>
      <c r="C1100" s="646"/>
      <c r="D1100" s="646"/>
      <c r="E1100" s="646"/>
      <c r="F1100" s="646"/>
      <c r="G1100" s="646"/>
      <c r="H1100" s="647"/>
      <c r="I1100" s="648"/>
    </row>
    <row r="1101" spans="1:9" ht="48" hidden="1" customHeight="1" x14ac:dyDescent="0.25">
      <c r="A1101" s="526"/>
      <c r="B1101" s="516" t="s">
        <v>215</v>
      </c>
      <c r="C1101" s="517">
        <f>$P$6+$P$8*(B1102-1)</f>
        <v>0.75</v>
      </c>
      <c r="D1101" s="516" t="s">
        <v>216</v>
      </c>
      <c r="E1101" s="516"/>
      <c r="F1101" s="517"/>
      <c r="G1101" s="649">
        <f>H1107+S$11</f>
        <v>0.79999999999999982</v>
      </c>
      <c r="H1101" s="649"/>
      <c r="I1101" s="527">
        <f>G1101+T$11</f>
        <v>0.80694444444444424</v>
      </c>
    </row>
    <row r="1102" spans="1:9" ht="48" hidden="1" customHeight="1" x14ac:dyDescent="0.25">
      <c r="A1102" s="529" t="s">
        <v>217</v>
      </c>
      <c r="B1102" s="514">
        <f>B1091+1</f>
        <v>101</v>
      </c>
      <c r="C1102" s="650" t="e">
        <f>VLOOKUP($B1102,СтартОсобиста!$A$10:$E$257,4,0)</f>
        <v>#N/A</v>
      </c>
      <c r="D1102" s="650"/>
      <c r="E1102" s="650"/>
      <c r="F1102" s="513" t="e">
        <f>VLOOKUP($B1102,СтартОсобиста!$A$10:$E$257,2,0)</f>
        <v>#N/A</v>
      </c>
      <c r="G1102" s="651" t="s">
        <v>218</v>
      </c>
      <c r="H1102" s="651"/>
      <c r="I1102" s="518" t="s">
        <v>219</v>
      </c>
    </row>
    <row r="1103" spans="1:9" ht="48" hidden="1" customHeight="1" x14ac:dyDescent="0.25">
      <c r="A1103" s="652" t="s">
        <v>220</v>
      </c>
      <c r="B1103" s="493">
        <v>1</v>
      </c>
      <c r="C1103" s="493">
        <v>2</v>
      </c>
      <c r="D1103" s="493">
        <v>3</v>
      </c>
      <c r="E1103" s="493">
        <v>4</v>
      </c>
      <c r="F1103" s="493">
        <v>5</v>
      </c>
      <c r="G1103" s="493">
        <v>6</v>
      </c>
      <c r="H1103" s="493">
        <v>7</v>
      </c>
      <c r="I1103" s="525">
        <v>8</v>
      </c>
    </row>
    <row r="1104" spans="1:9" ht="143.25" hidden="1" customHeight="1" x14ac:dyDescent="0.25">
      <c r="A1104" s="652"/>
      <c r="B1104" s="495" t="str">
        <f>$L$4</f>
        <v>Навісна п-ва ч-з яр (судд.)</v>
      </c>
      <c r="C1104" s="495" t="str">
        <f>$M$4</f>
        <v>Переправа по колоді через яр</v>
      </c>
      <c r="D1104" s="495" t="str">
        <f>$N$4</f>
        <v>П-ва по мотузці з пер. ч-з яр</v>
      </c>
      <c r="E1104" s="495" t="str">
        <f>$O$4</f>
        <v>Підйом по схилу</v>
      </c>
      <c r="F1104" s="495" t="str">
        <f>$P$4</f>
        <v>Рух  по жердинах</v>
      </c>
      <c r="G1104" s="495" t="str">
        <f>$Q$4</f>
        <v>Вязання вузлів</v>
      </c>
      <c r="H1104" s="495" t="str">
        <f>$R$4</f>
        <v>Підйом по верт. пер. + крут. п-ва</v>
      </c>
      <c r="I1104" s="519" t="str">
        <f>S$4</f>
        <v>Орієнтування</v>
      </c>
    </row>
    <row r="1105" spans="1:9" ht="48" hidden="1" customHeight="1" x14ac:dyDescent="0.25">
      <c r="A1105" s="520" t="s">
        <v>222</v>
      </c>
      <c r="B1105" s="498">
        <f>$L$5</f>
        <v>1.3888888888888889E-3</v>
      </c>
      <c r="C1105" s="498">
        <f>$M$5</f>
        <v>2.7777777777777779E-3</v>
      </c>
      <c r="D1105" s="498">
        <f>$N$5</f>
        <v>3.472222222222222E-3</v>
      </c>
      <c r="E1105" s="498">
        <f>$O$5</f>
        <v>2.7777777777777779E-3</v>
      </c>
      <c r="F1105" s="498">
        <f>$P$5</f>
        <v>2.0833333333333333E-3</v>
      </c>
      <c r="G1105" s="498">
        <f>$Q$5</f>
        <v>1.3888888888888889E-3</v>
      </c>
      <c r="H1105" s="498">
        <f>$R$5</f>
        <v>4.1666666666666666E-3</v>
      </c>
      <c r="I1105" s="521"/>
    </row>
    <row r="1106" spans="1:9" ht="48" hidden="1" customHeight="1" x14ac:dyDescent="0.25">
      <c r="A1106" s="520" t="s">
        <v>223</v>
      </c>
      <c r="B1106" s="501">
        <f>$C1101+L$11</f>
        <v>0.75138888888888888</v>
      </c>
      <c r="C1106" s="501">
        <f t="shared" ref="C1106:H1106" si="398">B1107+M$11</f>
        <v>0.75763888888888886</v>
      </c>
      <c r="D1106" s="501">
        <f t="shared" si="398"/>
        <v>0.76458333333333328</v>
      </c>
      <c r="E1106" s="501">
        <f t="shared" si="398"/>
        <v>0.77361111111111103</v>
      </c>
      <c r="F1106" s="501">
        <f t="shared" si="398"/>
        <v>0.78124999999999989</v>
      </c>
      <c r="G1106" s="501">
        <f t="shared" si="398"/>
        <v>0.78749999999999987</v>
      </c>
      <c r="H1106" s="501">
        <f t="shared" si="398"/>
        <v>0.79444444444444429</v>
      </c>
      <c r="I1106" s="521"/>
    </row>
    <row r="1107" spans="1:9" ht="48" hidden="1" customHeight="1" x14ac:dyDescent="0.25">
      <c r="A1107" s="520" t="s">
        <v>225</v>
      </c>
      <c r="B1107" s="501">
        <f>SUM(B1106,B1105)</f>
        <v>0.75277777777777777</v>
      </c>
      <c r="C1107" s="501">
        <f>SUM(C1106,C1105)</f>
        <v>0.76041666666666663</v>
      </c>
      <c r="D1107" s="501">
        <f>SUM(D1106,D1105)</f>
        <v>0.76805555555555549</v>
      </c>
      <c r="E1107" s="501">
        <f>SUM(E1106,E1105)</f>
        <v>0.7763888888888888</v>
      </c>
      <c r="F1107" s="501">
        <f t="shared" ref="F1107" si="399">SUM(F1106,F1105)</f>
        <v>0.78333333333333321</v>
      </c>
      <c r="G1107" s="501">
        <f t="shared" ref="G1107" si="400">SUM(G1106,G1105)</f>
        <v>0.78888888888888875</v>
      </c>
      <c r="H1107" s="501">
        <f t="shared" ref="H1107" si="401">SUM(H1106,H1105)</f>
        <v>0.79861111111111094</v>
      </c>
      <c r="I1107" s="521"/>
    </row>
    <row r="1108" spans="1:9" ht="48" hidden="1" customHeight="1" x14ac:dyDescent="0.25">
      <c r="A1108" s="520" t="s">
        <v>226</v>
      </c>
      <c r="B1108" s="504"/>
      <c r="C1108" s="504"/>
      <c r="D1108" s="504"/>
      <c r="E1108" s="504"/>
      <c r="F1108" s="504"/>
      <c r="G1108" s="504"/>
      <c r="H1108" s="504"/>
      <c r="I1108" s="521"/>
    </row>
    <row r="1109" spans="1:9" ht="48" hidden="1" customHeight="1" x14ac:dyDescent="0.25">
      <c r="A1109" s="520" t="s">
        <v>228</v>
      </c>
      <c r="B1109" s="505"/>
      <c r="C1109" s="493"/>
      <c r="D1109" s="493"/>
      <c r="E1109" s="493"/>
      <c r="F1109" s="493"/>
      <c r="G1109" s="493"/>
      <c r="H1109" s="493"/>
      <c r="I1109" s="522"/>
    </row>
    <row r="1110" spans="1:9" ht="48" hidden="1" customHeight="1" x14ac:dyDescent="0.25">
      <c r="A1110" s="523" t="s">
        <v>230</v>
      </c>
      <c r="B1110" s="508"/>
      <c r="C1110" s="508"/>
      <c r="D1110" s="508"/>
      <c r="E1110" s="508"/>
      <c r="F1110" s="508"/>
      <c r="G1110" s="508"/>
      <c r="H1110" s="515"/>
      <c r="I1110" s="524"/>
    </row>
    <row r="1111" spans="1:9" ht="48" hidden="1" customHeight="1" thickBot="1" x14ac:dyDescent="0.3">
      <c r="A1111" s="645" t="s">
        <v>239</v>
      </c>
      <c r="B1111" s="646"/>
      <c r="C1111" s="646"/>
      <c r="D1111" s="646"/>
      <c r="E1111" s="646"/>
      <c r="F1111" s="646"/>
      <c r="G1111" s="646"/>
      <c r="H1111" s="647"/>
      <c r="I1111" s="648"/>
    </row>
    <row r="1112" spans="1:9" ht="48" hidden="1" customHeight="1" x14ac:dyDescent="0.25">
      <c r="A1112" s="526"/>
      <c r="B1112" s="516" t="s">
        <v>215</v>
      </c>
      <c r="C1112" s="517">
        <f>$P$6+$P$8*(B1113-1)</f>
        <v>0.75416666666666665</v>
      </c>
      <c r="D1112" s="516" t="s">
        <v>216</v>
      </c>
      <c r="E1112" s="516"/>
      <c r="F1112" s="517"/>
      <c r="G1112" s="649">
        <f>H1118+S$11</f>
        <v>0.80416666666666647</v>
      </c>
      <c r="H1112" s="649"/>
      <c r="I1112" s="527">
        <f>G1112+T$11</f>
        <v>0.81111111111111089</v>
      </c>
    </row>
    <row r="1113" spans="1:9" ht="48" hidden="1" customHeight="1" x14ac:dyDescent="0.25">
      <c r="A1113" s="529" t="s">
        <v>217</v>
      </c>
      <c r="B1113" s="514">
        <f>B1102+1</f>
        <v>102</v>
      </c>
      <c r="C1113" s="650" t="e">
        <f>VLOOKUP($B1113,СтартОсобиста!$A$10:$E$257,4,0)</f>
        <v>#N/A</v>
      </c>
      <c r="D1113" s="650"/>
      <c r="E1113" s="650"/>
      <c r="F1113" s="513" t="e">
        <f>VLOOKUP($B1113,СтартОсобиста!$A$10:$E$257,2,0)</f>
        <v>#N/A</v>
      </c>
      <c r="G1113" s="651" t="s">
        <v>218</v>
      </c>
      <c r="H1113" s="651"/>
      <c r="I1113" s="518" t="s">
        <v>219</v>
      </c>
    </row>
    <row r="1114" spans="1:9" ht="48" hidden="1" customHeight="1" x14ac:dyDescent="0.25">
      <c r="A1114" s="652" t="s">
        <v>220</v>
      </c>
      <c r="B1114" s="493">
        <v>1</v>
      </c>
      <c r="C1114" s="493">
        <v>2</v>
      </c>
      <c r="D1114" s="493">
        <v>3</v>
      </c>
      <c r="E1114" s="493">
        <v>4</v>
      </c>
      <c r="F1114" s="493">
        <v>5</v>
      </c>
      <c r="G1114" s="493">
        <v>6</v>
      </c>
      <c r="H1114" s="493">
        <v>7</v>
      </c>
      <c r="I1114" s="525">
        <v>8</v>
      </c>
    </row>
    <row r="1115" spans="1:9" ht="143.25" hidden="1" customHeight="1" x14ac:dyDescent="0.25">
      <c r="A1115" s="652"/>
      <c r="B1115" s="495" t="str">
        <f>$L$4</f>
        <v>Навісна п-ва ч-з яр (судд.)</v>
      </c>
      <c r="C1115" s="495" t="str">
        <f>$M$4</f>
        <v>Переправа по колоді через яр</v>
      </c>
      <c r="D1115" s="495" t="str">
        <f>$N$4</f>
        <v>П-ва по мотузці з пер. ч-з яр</v>
      </c>
      <c r="E1115" s="495" t="str">
        <f>$O$4</f>
        <v>Підйом по схилу</v>
      </c>
      <c r="F1115" s="495" t="str">
        <f>$P$4</f>
        <v>Рух  по жердинах</v>
      </c>
      <c r="G1115" s="495" t="str">
        <f>$Q$4</f>
        <v>Вязання вузлів</v>
      </c>
      <c r="H1115" s="495" t="str">
        <f>$R$4</f>
        <v>Підйом по верт. пер. + крут. п-ва</v>
      </c>
      <c r="I1115" s="519" t="str">
        <f>S$4</f>
        <v>Орієнтування</v>
      </c>
    </row>
    <row r="1116" spans="1:9" ht="48" hidden="1" customHeight="1" x14ac:dyDescent="0.25">
      <c r="A1116" s="520" t="s">
        <v>222</v>
      </c>
      <c r="B1116" s="498">
        <f>$L$5</f>
        <v>1.3888888888888889E-3</v>
      </c>
      <c r="C1116" s="498">
        <f>$M$5</f>
        <v>2.7777777777777779E-3</v>
      </c>
      <c r="D1116" s="498">
        <f>$N$5</f>
        <v>3.472222222222222E-3</v>
      </c>
      <c r="E1116" s="498">
        <f>$O$5</f>
        <v>2.7777777777777779E-3</v>
      </c>
      <c r="F1116" s="498">
        <f>$P$5</f>
        <v>2.0833333333333333E-3</v>
      </c>
      <c r="G1116" s="498">
        <f>$Q$5</f>
        <v>1.3888888888888889E-3</v>
      </c>
      <c r="H1116" s="498">
        <f>$R$5</f>
        <v>4.1666666666666666E-3</v>
      </c>
      <c r="I1116" s="521"/>
    </row>
    <row r="1117" spans="1:9" ht="48" hidden="1" customHeight="1" x14ac:dyDescent="0.25">
      <c r="A1117" s="520" t="s">
        <v>223</v>
      </c>
      <c r="B1117" s="501">
        <f>$C1112+L$11</f>
        <v>0.75555555555555554</v>
      </c>
      <c r="C1117" s="501">
        <f t="shared" ref="C1117:H1117" si="402">B1118+M$11</f>
        <v>0.76180555555555551</v>
      </c>
      <c r="D1117" s="501">
        <f t="shared" si="402"/>
        <v>0.76874999999999993</v>
      </c>
      <c r="E1117" s="501">
        <f t="shared" si="402"/>
        <v>0.77777777777777768</v>
      </c>
      <c r="F1117" s="501">
        <f t="shared" si="402"/>
        <v>0.78541666666666654</v>
      </c>
      <c r="G1117" s="501">
        <f t="shared" si="402"/>
        <v>0.79166666666666652</v>
      </c>
      <c r="H1117" s="501">
        <f t="shared" si="402"/>
        <v>0.79861111111111094</v>
      </c>
      <c r="I1117" s="521"/>
    </row>
    <row r="1118" spans="1:9" ht="48" hidden="1" customHeight="1" x14ac:dyDescent="0.25">
      <c r="A1118" s="520" t="s">
        <v>225</v>
      </c>
      <c r="B1118" s="501">
        <f>SUM(B1117,B1116)</f>
        <v>0.75694444444444442</v>
      </c>
      <c r="C1118" s="501">
        <f>SUM(C1117,C1116)</f>
        <v>0.76458333333333328</v>
      </c>
      <c r="D1118" s="501">
        <f>SUM(D1117,D1116)</f>
        <v>0.77222222222222214</v>
      </c>
      <c r="E1118" s="501">
        <f>SUM(E1117,E1116)</f>
        <v>0.78055555555555545</v>
      </c>
      <c r="F1118" s="501">
        <f t="shared" ref="F1118" si="403">SUM(F1117,F1116)</f>
        <v>0.78749999999999987</v>
      </c>
      <c r="G1118" s="501">
        <f t="shared" ref="G1118" si="404">SUM(G1117,G1116)</f>
        <v>0.7930555555555554</v>
      </c>
      <c r="H1118" s="501">
        <f t="shared" ref="H1118" si="405">SUM(H1117,H1116)</f>
        <v>0.80277777777777759</v>
      </c>
      <c r="I1118" s="521"/>
    </row>
    <row r="1119" spans="1:9" ht="48" hidden="1" customHeight="1" x14ac:dyDescent="0.25">
      <c r="A1119" s="520" t="s">
        <v>226</v>
      </c>
      <c r="B1119" s="504"/>
      <c r="C1119" s="504"/>
      <c r="D1119" s="504"/>
      <c r="E1119" s="504"/>
      <c r="F1119" s="504"/>
      <c r="G1119" s="504"/>
      <c r="H1119" s="504"/>
      <c r="I1119" s="521"/>
    </row>
    <row r="1120" spans="1:9" ht="48" hidden="1" customHeight="1" x14ac:dyDescent="0.25">
      <c r="A1120" s="520" t="s">
        <v>228</v>
      </c>
      <c r="B1120" s="505"/>
      <c r="C1120" s="493"/>
      <c r="D1120" s="493"/>
      <c r="E1120" s="493"/>
      <c r="F1120" s="493"/>
      <c r="G1120" s="493"/>
      <c r="H1120" s="493"/>
      <c r="I1120" s="522"/>
    </row>
    <row r="1121" spans="1:9" ht="48" hidden="1" customHeight="1" x14ac:dyDescent="0.25">
      <c r="A1121" s="523" t="s">
        <v>230</v>
      </c>
      <c r="B1121" s="508"/>
      <c r="C1121" s="508"/>
      <c r="D1121" s="508"/>
      <c r="E1121" s="508"/>
      <c r="F1121" s="508"/>
      <c r="G1121" s="508"/>
      <c r="H1121" s="515"/>
      <c r="I1121" s="524"/>
    </row>
    <row r="1122" spans="1:9" ht="48" hidden="1" customHeight="1" thickBot="1" x14ac:dyDescent="0.3">
      <c r="A1122" s="645" t="s">
        <v>239</v>
      </c>
      <c r="B1122" s="646"/>
      <c r="C1122" s="646"/>
      <c r="D1122" s="646"/>
      <c r="E1122" s="646"/>
      <c r="F1122" s="646"/>
      <c r="G1122" s="646"/>
      <c r="H1122" s="647"/>
      <c r="I1122" s="648"/>
    </row>
    <row r="1123" spans="1:9" ht="48" hidden="1" customHeight="1" x14ac:dyDescent="0.25">
      <c r="A1123" s="526"/>
      <c r="B1123" s="516" t="s">
        <v>215</v>
      </c>
      <c r="C1123" s="517">
        <f>$P$6+$P$8*(B1124-1)</f>
        <v>0.7583333333333333</v>
      </c>
      <c r="D1123" s="516" t="s">
        <v>216</v>
      </c>
      <c r="E1123" s="516"/>
      <c r="F1123" s="517"/>
      <c r="G1123" s="649">
        <f>H1129+S$11</f>
        <v>0.80833333333333313</v>
      </c>
      <c r="H1123" s="649"/>
      <c r="I1123" s="527">
        <f>G1123+T$11</f>
        <v>0.81527777777777755</v>
      </c>
    </row>
    <row r="1124" spans="1:9" ht="48" hidden="1" customHeight="1" x14ac:dyDescent="0.25">
      <c r="A1124" s="529" t="s">
        <v>217</v>
      </c>
      <c r="B1124" s="514">
        <f>B1113+1</f>
        <v>103</v>
      </c>
      <c r="C1124" s="650" t="e">
        <f>VLOOKUP($B1124,СтартОсобиста!$A$10:$E$257,4,0)</f>
        <v>#N/A</v>
      </c>
      <c r="D1124" s="650"/>
      <c r="E1124" s="650"/>
      <c r="F1124" s="513" t="e">
        <f>VLOOKUP($B1124,СтартОсобиста!$A$10:$E$257,2,0)</f>
        <v>#N/A</v>
      </c>
      <c r="G1124" s="651" t="s">
        <v>218</v>
      </c>
      <c r="H1124" s="651"/>
      <c r="I1124" s="518" t="s">
        <v>219</v>
      </c>
    </row>
    <row r="1125" spans="1:9" ht="48" hidden="1" customHeight="1" x14ac:dyDescent="0.25">
      <c r="A1125" s="652" t="s">
        <v>220</v>
      </c>
      <c r="B1125" s="493">
        <v>1</v>
      </c>
      <c r="C1125" s="493">
        <v>2</v>
      </c>
      <c r="D1125" s="493">
        <v>3</v>
      </c>
      <c r="E1125" s="493">
        <v>4</v>
      </c>
      <c r="F1125" s="493">
        <v>5</v>
      </c>
      <c r="G1125" s="493">
        <v>6</v>
      </c>
      <c r="H1125" s="493">
        <v>7</v>
      </c>
      <c r="I1125" s="525">
        <v>8</v>
      </c>
    </row>
    <row r="1126" spans="1:9" ht="143.25" hidden="1" customHeight="1" x14ac:dyDescent="0.25">
      <c r="A1126" s="652"/>
      <c r="B1126" s="495" t="str">
        <f>$L$4</f>
        <v>Навісна п-ва ч-з яр (судд.)</v>
      </c>
      <c r="C1126" s="495" t="str">
        <f>$M$4</f>
        <v>Переправа по колоді через яр</v>
      </c>
      <c r="D1126" s="495" t="str">
        <f>$N$4</f>
        <v>П-ва по мотузці з пер. ч-з яр</v>
      </c>
      <c r="E1126" s="495" t="str">
        <f>$O$4</f>
        <v>Підйом по схилу</v>
      </c>
      <c r="F1126" s="495" t="str">
        <f>$P$4</f>
        <v>Рух  по жердинах</v>
      </c>
      <c r="G1126" s="495" t="str">
        <f>$Q$4</f>
        <v>Вязання вузлів</v>
      </c>
      <c r="H1126" s="495" t="str">
        <f>$R$4</f>
        <v>Підйом по верт. пер. + крут. п-ва</v>
      </c>
      <c r="I1126" s="519" t="str">
        <f>S$4</f>
        <v>Орієнтування</v>
      </c>
    </row>
    <row r="1127" spans="1:9" ht="48" hidden="1" customHeight="1" x14ac:dyDescent="0.25">
      <c r="A1127" s="520" t="s">
        <v>222</v>
      </c>
      <c r="B1127" s="498">
        <f>$L$5</f>
        <v>1.3888888888888889E-3</v>
      </c>
      <c r="C1127" s="498">
        <f>$M$5</f>
        <v>2.7777777777777779E-3</v>
      </c>
      <c r="D1127" s="498">
        <f>$N$5</f>
        <v>3.472222222222222E-3</v>
      </c>
      <c r="E1127" s="498">
        <f>$O$5</f>
        <v>2.7777777777777779E-3</v>
      </c>
      <c r="F1127" s="498">
        <f>$P$5</f>
        <v>2.0833333333333333E-3</v>
      </c>
      <c r="G1127" s="498">
        <f>$Q$5</f>
        <v>1.3888888888888889E-3</v>
      </c>
      <c r="H1127" s="498">
        <f>$R$5</f>
        <v>4.1666666666666666E-3</v>
      </c>
      <c r="I1127" s="521"/>
    </row>
    <row r="1128" spans="1:9" ht="48" hidden="1" customHeight="1" x14ac:dyDescent="0.25">
      <c r="A1128" s="520" t="s">
        <v>223</v>
      </c>
      <c r="B1128" s="501">
        <f>$C1123+L$11</f>
        <v>0.75972222222222219</v>
      </c>
      <c r="C1128" s="501">
        <f t="shared" ref="C1128:H1128" si="406">B1129+M$11</f>
        <v>0.76597222222222217</v>
      </c>
      <c r="D1128" s="501">
        <f t="shared" si="406"/>
        <v>0.77291666666666659</v>
      </c>
      <c r="E1128" s="501">
        <f t="shared" si="406"/>
        <v>0.78194444444444433</v>
      </c>
      <c r="F1128" s="501">
        <f t="shared" si="406"/>
        <v>0.78958333333333319</v>
      </c>
      <c r="G1128" s="501">
        <f t="shared" si="406"/>
        <v>0.79583333333333317</v>
      </c>
      <c r="H1128" s="501">
        <f t="shared" si="406"/>
        <v>0.80277777777777759</v>
      </c>
      <c r="I1128" s="521"/>
    </row>
    <row r="1129" spans="1:9" ht="48" hidden="1" customHeight="1" x14ac:dyDescent="0.25">
      <c r="A1129" s="520" t="s">
        <v>225</v>
      </c>
      <c r="B1129" s="501">
        <f>SUM(B1128,B1127)</f>
        <v>0.76111111111111107</v>
      </c>
      <c r="C1129" s="501">
        <f>SUM(C1128,C1127)</f>
        <v>0.76874999999999993</v>
      </c>
      <c r="D1129" s="501">
        <f>SUM(D1128,D1127)</f>
        <v>0.7763888888888888</v>
      </c>
      <c r="E1129" s="501">
        <f>SUM(E1128,E1127)</f>
        <v>0.7847222222222221</v>
      </c>
      <c r="F1129" s="501">
        <f t="shared" ref="F1129" si="407">SUM(F1128,F1127)</f>
        <v>0.79166666666666652</v>
      </c>
      <c r="G1129" s="501">
        <f t="shared" ref="G1129" si="408">SUM(G1128,G1127)</f>
        <v>0.79722222222222205</v>
      </c>
      <c r="H1129" s="501">
        <f t="shared" ref="H1129" si="409">SUM(H1128,H1127)</f>
        <v>0.80694444444444424</v>
      </c>
      <c r="I1129" s="521"/>
    </row>
    <row r="1130" spans="1:9" ht="48" hidden="1" customHeight="1" x14ac:dyDescent="0.25">
      <c r="A1130" s="520" t="s">
        <v>226</v>
      </c>
      <c r="B1130" s="504"/>
      <c r="C1130" s="504"/>
      <c r="D1130" s="504"/>
      <c r="E1130" s="504"/>
      <c r="F1130" s="504"/>
      <c r="G1130" s="504"/>
      <c r="H1130" s="504"/>
      <c r="I1130" s="521"/>
    </row>
    <row r="1131" spans="1:9" ht="48" hidden="1" customHeight="1" x14ac:dyDescent="0.25">
      <c r="A1131" s="520" t="s">
        <v>228</v>
      </c>
      <c r="B1131" s="505"/>
      <c r="C1131" s="493"/>
      <c r="D1131" s="493"/>
      <c r="E1131" s="493"/>
      <c r="F1131" s="493"/>
      <c r="G1131" s="493"/>
      <c r="H1131" s="493"/>
      <c r="I1131" s="522"/>
    </row>
    <row r="1132" spans="1:9" ht="48" hidden="1" customHeight="1" x14ac:dyDescent="0.25">
      <c r="A1132" s="523" t="s">
        <v>230</v>
      </c>
      <c r="B1132" s="508"/>
      <c r="C1132" s="508"/>
      <c r="D1132" s="508"/>
      <c r="E1132" s="508"/>
      <c r="F1132" s="508"/>
      <c r="G1132" s="508"/>
      <c r="H1132" s="515"/>
      <c r="I1132" s="524"/>
    </row>
    <row r="1133" spans="1:9" ht="48" hidden="1" customHeight="1" thickBot="1" x14ac:dyDescent="0.3">
      <c r="A1133" s="645" t="s">
        <v>239</v>
      </c>
      <c r="B1133" s="646"/>
      <c r="C1133" s="646"/>
      <c r="D1133" s="646"/>
      <c r="E1133" s="646"/>
      <c r="F1133" s="646"/>
      <c r="G1133" s="646"/>
      <c r="H1133" s="647"/>
      <c r="I1133" s="648"/>
    </row>
    <row r="1134" spans="1:9" ht="48" hidden="1" customHeight="1" x14ac:dyDescent="0.25">
      <c r="A1134" s="526"/>
      <c r="B1134" s="516" t="s">
        <v>215</v>
      </c>
      <c r="C1134" s="517">
        <f>$P$6+$P$8*(B1135-1)</f>
        <v>0.76249999999999996</v>
      </c>
      <c r="D1134" s="516" t="s">
        <v>216</v>
      </c>
      <c r="E1134" s="516"/>
      <c r="F1134" s="517"/>
      <c r="G1134" s="649">
        <f>H1140+S$11</f>
        <v>0.81249999999999978</v>
      </c>
      <c r="H1134" s="649"/>
      <c r="I1134" s="527">
        <f>G1134+T$11</f>
        <v>0.8194444444444442</v>
      </c>
    </row>
    <row r="1135" spans="1:9" ht="48" hidden="1" customHeight="1" x14ac:dyDescent="0.25">
      <c r="A1135" s="529" t="s">
        <v>217</v>
      </c>
      <c r="B1135" s="514">
        <f>B1124+1</f>
        <v>104</v>
      </c>
      <c r="C1135" s="650" t="e">
        <f>VLOOKUP($B1135,СтартОсобиста!$A$10:$E$257,4,0)</f>
        <v>#N/A</v>
      </c>
      <c r="D1135" s="650"/>
      <c r="E1135" s="650"/>
      <c r="F1135" s="513" t="e">
        <f>VLOOKUP($B1135,СтартОсобиста!$A$10:$E$257,2,0)</f>
        <v>#N/A</v>
      </c>
      <c r="G1135" s="651" t="s">
        <v>218</v>
      </c>
      <c r="H1135" s="651"/>
      <c r="I1135" s="518" t="s">
        <v>219</v>
      </c>
    </row>
    <row r="1136" spans="1:9" ht="48" hidden="1" customHeight="1" x14ac:dyDescent="0.25">
      <c r="A1136" s="652" t="s">
        <v>220</v>
      </c>
      <c r="B1136" s="493">
        <v>1</v>
      </c>
      <c r="C1136" s="493">
        <v>2</v>
      </c>
      <c r="D1136" s="493">
        <v>3</v>
      </c>
      <c r="E1136" s="493">
        <v>4</v>
      </c>
      <c r="F1136" s="493">
        <v>5</v>
      </c>
      <c r="G1136" s="493">
        <v>6</v>
      </c>
      <c r="H1136" s="493">
        <v>7</v>
      </c>
      <c r="I1136" s="525">
        <v>8</v>
      </c>
    </row>
    <row r="1137" spans="1:9" ht="143.25" hidden="1" customHeight="1" x14ac:dyDescent="0.25">
      <c r="A1137" s="652"/>
      <c r="B1137" s="495" t="str">
        <f>$L$4</f>
        <v>Навісна п-ва ч-з яр (судд.)</v>
      </c>
      <c r="C1137" s="495" t="str">
        <f>$M$4</f>
        <v>Переправа по колоді через яр</v>
      </c>
      <c r="D1137" s="495" t="str">
        <f>$N$4</f>
        <v>П-ва по мотузці з пер. ч-з яр</v>
      </c>
      <c r="E1137" s="495" t="str">
        <f>$O$4</f>
        <v>Підйом по схилу</v>
      </c>
      <c r="F1137" s="495" t="str">
        <f>$P$4</f>
        <v>Рух  по жердинах</v>
      </c>
      <c r="G1137" s="495" t="str">
        <f>$Q$4</f>
        <v>Вязання вузлів</v>
      </c>
      <c r="H1137" s="495" t="str">
        <f>$R$4</f>
        <v>Підйом по верт. пер. + крут. п-ва</v>
      </c>
      <c r="I1137" s="519" t="str">
        <f>S$4</f>
        <v>Орієнтування</v>
      </c>
    </row>
    <row r="1138" spans="1:9" ht="48" hidden="1" customHeight="1" x14ac:dyDescent="0.25">
      <c r="A1138" s="520" t="s">
        <v>222</v>
      </c>
      <c r="B1138" s="498">
        <f>$L$5</f>
        <v>1.3888888888888889E-3</v>
      </c>
      <c r="C1138" s="498">
        <f>$M$5</f>
        <v>2.7777777777777779E-3</v>
      </c>
      <c r="D1138" s="498">
        <f>$N$5</f>
        <v>3.472222222222222E-3</v>
      </c>
      <c r="E1138" s="498">
        <f>$O$5</f>
        <v>2.7777777777777779E-3</v>
      </c>
      <c r="F1138" s="498">
        <f>$P$5</f>
        <v>2.0833333333333333E-3</v>
      </c>
      <c r="G1138" s="498">
        <f>$Q$5</f>
        <v>1.3888888888888889E-3</v>
      </c>
      <c r="H1138" s="498">
        <f>$R$5</f>
        <v>4.1666666666666666E-3</v>
      </c>
      <c r="I1138" s="521"/>
    </row>
    <row r="1139" spans="1:9" ht="48" hidden="1" customHeight="1" x14ac:dyDescent="0.25">
      <c r="A1139" s="520" t="s">
        <v>223</v>
      </c>
      <c r="B1139" s="501">
        <f>$C1134+L$11</f>
        <v>0.76388888888888884</v>
      </c>
      <c r="C1139" s="501">
        <f t="shared" ref="C1139:H1139" si="410">B1140+M$11</f>
        <v>0.77013888888888882</v>
      </c>
      <c r="D1139" s="501">
        <f t="shared" si="410"/>
        <v>0.77708333333333324</v>
      </c>
      <c r="E1139" s="501">
        <f t="shared" si="410"/>
        <v>0.78611111111111098</v>
      </c>
      <c r="F1139" s="501">
        <f t="shared" si="410"/>
        <v>0.79374999999999984</v>
      </c>
      <c r="G1139" s="501">
        <f t="shared" si="410"/>
        <v>0.79999999999999982</v>
      </c>
      <c r="H1139" s="501">
        <f t="shared" si="410"/>
        <v>0.80694444444444424</v>
      </c>
      <c r="I1139" s="521"/>
    </row>
    <row r="1140" spans="1:9" ht="48" hidden="1" customHeight="1" x14ac:dyDescent="0.25">
      <c r="A1140" s="520" t="s">
        <v>225</v>
      </c>
      <c r="B1140" s="501">
        <f>SUM(B1139,B1138)</f>
        <v>0.76527777777777772</v>
      </c>
      <c r="C1140" s="501">
        <f>SUM(C1139,C1138)</f>
        <v>0.77291666666666659</v>
      </c>
      <c r="D1140" s="501">
        <f>SUM(D1139,D1138)</f>
        <v>0.78055555555555545</v>
      </c>
      <c r="E1140" s="501">
        <f>SUM(E1139,E1138)</f>
        <v>0.78888888888888875</v>
      </c>
      <c r="F1140" s="501">
        <f t="shared" ref="F1140" si="411">SUM(F1139,F1138)</f>
        <v>0.79583333333333317</v>
      </c>
      <c r="G1140" s="501">
        <f t="shared" ref="G1140" si="412">SUM(G1139,G1138)</f>
        <v>0.80138888888888871</v>
      </c>
      <c r="H1140" s="501">
        <f t="shared" ref="H1140" si="413">SUM(H1139,H1138)</f>
        <v>0.81111111111111089</v>
      </c>
      <c r="I1140" s="521"/>
    </row>
    <row r="1141" spans="1:9" ht="48" hidden="1" customHeight="1" x14ac:dyDescent="0.25">
      <c r="A1141" s="520" t="s">
        <v>226</v>
      </c>
      <c r="B1141" s="504"/>
      <c r="C1141" s="504"/>
      <c r="D1141" s="504"/>
      <c r="E1141" s="504"/>
      <c r="F1141" s="504"/>
      <c r="G1141" s="504"/>
      <c r="H1141" s="504"/>
      <c r="I1141" s="521"/>
    </row>
    <row r="1142" spans="1:9" ht="48" hidden="1" customHeight="1" x14ac:dyDescent="0.25">
      <c r="A1142" s="520" t="s">
        <v>228</v>
      </c>
      <c r="B1142" s="505"/>
      <c r="C1142" s="493"/>
      <c r="D1142" s="493"/>
      <c r="E1142" s="493"/>
      <c r="F1142" s="493"/>
      <c r="G1142" s="493"/>
      <c r="H1142" s="493"/>
      <c r="I1142" s="522"/>
    </row>
    <row r="1143" spans="1:9" ht="48" hidden="1" customHeight="1" x14ac:dyDescent="0.25">
      <c r="A1143" s="523" t="s">
        <v>230</v>
      </c>
      <c r="B1143" s="508"/>
      <c r="C1143" s="508"/>
      <c r="D1143" s="508"/>
      <c r="E1143" s="508"/>
      <c r="F1143" s="508"/>
      <c r="G1143" s="508"/>
      <c r="H1143" s="515"/>
      <c r="I1143" s="524"/>
    </row>
    <row r="1144" spans="1:9" ht="48" hidden="1" customHeight="1" thickBot="1" x14ac:dyDescent="0.3">
      <c r="A1144" s="645" t="s">
        <v>239</v>
      </c>
      <c r="B1144" s="646"/>
      <c r="C1144" s="646"/>
      <c r="D1144" s="646"/>
      <c r="E1144" s="646"/>
      <c r="F1144" s="646"/>
      <c r="G1144" s="646"/>
      <c r="H1144" s="647"/>
      <c r="I1144" s="648"/>
    </row>
    <row r="1145" spans="1:9" ht="48" hidden="1" customHeight="1" x14ac:dyDescent="0.25">
      <c r="A1145" s="526"/>
      <c r="B1145" s="516" t="s">
        <v>215</v>
      </c>
      <c r="C1145" s="517">
        <f>$P$6+$P$8*(B1146-1)</f>
        <v>0.76666666666666661</v>
      </c>
      <c r="D1145" s="516" t="s">
        <v>216</v>
      </c>
      <c r="E1145" s="516"/>
      <c r="F1145" s="517"/>
      <c r="G1145" s="649">
        <f>H1151+S$11</f>
        <v>0.81666666666666643</v>
      </c>
      <c r="H1145" s="649"/>
      <c r="I1145" s="527">
        <f>G1145+T$11</f>
        <v>0.82361111111111085</v>
      </c>
    </row>
    <row r="1146" spans="1:9" ht="48" hidden="1" customHeight="1" x14ac:dyDescent="0.25">
      <c r="A1146" s="529" t="s">
        <v>217</v>
      </c>
      <c r="B1146" s="514">
        <f>B1135+1</f>
        <v>105</v>
      </c>
      <c r="C1146" s="650" t="e">
        <f>VLOOKUP($B1146,СтартОсобиста!$A$10:$E$257,4,0)</f>
        <v>#N/A</v>
      </c>
      <c r="D1146" s="650"/>
      <c r="E1146" s="650"/>
      <c r="F1146" s="513" t="e">
        <f>VLOOKUP($B1146,СтартОсобиста!$A$10:$E$257,2,0)</f>
        <v>#N/A</v>
      </c>
      <c r="G1146" s="651" t="s">
        <v>218</v>
      </c>
      <c r="H1146" s="651"/>
      <c r="I1146" s="518" t="s">
        <v>219</v>
      </c>
    </row>
    <row r="1147" spans="1:9" ht="48" hidden="1" customHeight="1" x14ac:dyDescent="0.25">
      <c r="A1147" s="652" t="s">
        <v>220</v>
      </c>
      <c r="B1147" s="493">
        <v>1</v>
      </c>
      <c r="C1147" s="493">
        <v>2</v>
      </c>
      <c r="D1147" s="493">
        <v>3</v>
      </c>
      <c r="E1147" s="493">
        <v>4</v>
      </c>
      <c r="F1147" s="493">
        <v>5</v>
      </c>
      <c r="G1147" s="493">
        <v>6</v>
      </c>
      <c r="H1147" s="493">
        <v>7</v>
      </c>
      <c r="I1147" s="525">
        <v>8</v>
      </c>
    </row>
    <row r="1148" spans="1:9" ht="143.25" hidden="1" customHeight="1" x14ac:dyDescent="0.25">
      <c r="A1148" s="652"/>
      <c r="B1148" s="495" t="str">
        <f>$L$4</f>
        <v>Навісна п-ва ч-з яр (судд.)</v>
      </c>
      <c r="C1148" s="495" t="str">
        <f>$M$4</f>
        <v>Переправа по колоді через яр</v>
      </c>
      <c r="D1148" s="495" t="str">
        <f>$N$4</f>
        <v>П-ва по мотузці з пер. ч-з яр</v>
      </c>
      <c r="E1148" s="495" t="str">
        <f>$O$4</f>
        <v>Підйом по схилу</v>
      </c>
      <c r="F1148" s="495" t="str">
        <f>$P$4</f>
        <v>Рух  по жердинах</v>
      </c>
      <c r="G1148" s="495" t="str">
        <f>$Q$4</f>
        <v>Вязання вузлів</v>
      </c>
      <c r="H1148" s="495" t="str">
        <f>$R$4</f>
        <v>Підйом по верт. пер. + крут. п-ва</v>
      </c>
      <c r="I1148" s="519" t="str">
        <f>S$4</f>
        <v>Орієнтування</v>
      </c>
    </row>
    <row r="1149" spans="1:9" ht="48" hidden="1" customHeight="1" x14ac:dyDescent="0.25">
      <c r="A1149" s="520" t="s">
        <v>222</v>
      </c>
      <c r="B1149" s="498">
        <f>$L$5</f>
        <v>1.3888888888888889E-3</v>
      </c>
      <c r="C1149" s="498">
        <f>$M$5</f>
        <v>2.7777777777777779E-3</v>
      </c>
      <c r="D1149" s="498">
        <f>$N$5</f>
        <v>3.472222222222222E-3</v>
      </c>
      <c r="E1149" s="498">
        <f>$O$5</f>
        <v>2.7777777777777779E-3</v>
      </c>
      <c r="F1149" s="498">
        <f>$P$5</f>
        <v>2.0833333333333333E-3</v>
      </c>
      <c r="G1149" s="498">
        <f>$Q$5</f>
        <v>1.3888888888888889E-3</v>
      </c>
      <c r="H1149" s="498">
        <f>$R$5</f>
        <v>4.1666666666666666E-3</v>
      </c>
      <c r="I1149" s="521"/>
    </row>
    <row r="1150" spans="1:9" ht="48" hidden="1" customHeight="1" x14ac:dyDescent="0.25">
      <c r="A1150" s="520" t="s">
        <v>223</v>
      </c>
      <c r="B1150" s="501">
        <f>$C1145+L$11</f>
        <v>0.76805555555555549</v>
      </c>
      <c r="C1150" s="501">
        <f t="shared" ref="C1150:H1150" si="414">B1151+M$11</f>
        <v>0.77430555555555547</v>
      </c>
      <c r="D1150" s="501">
        <f t="shared" si="414"/>
        <v>0.78124999999999989</v>
      </c>
      <c r="E1150" s="501">
        <f t="shared" si="414"/>
        <v>0.79027777777777763</v>
      </c>
      <c r="F1150" s="501">
        <f t="shared" si="414"/>
        <v>0.7979166666666665</v>
      </c>
      <c r="G1150" s="501">
        <f t="shared" si="414"/>
        <v>0.80416666666666647</v>
      </c>
      <c r="H1150" s="501">
        <f t="shared" si="414"/>
        <v>0.81111111111111089</v>
      </c>
      <c r="I1150" s="521"/>
    </row>
    <row r="1151" spans="1:9" ht="48" hidden="1" customHeight="1" x14ac:dyDescent="0.25">
      <c r="A1151" s="520" t="s">
        <v>225</v>
      </c>
      <c r="B1151" s="501">
        <f>SUM(B1150,B1149)</f>
        <v>0.76944444444444438</v>
      </c>
      <c r="C1151" s="501">
        <f>SUM(C1150,C1149)</f>
        <v>0.77708333333333324</v>
      </c>
      <c r="D1151" s="501">
        <f>SUM(D1150,D1149)</f>
        <v>0.7847222222222221</v>
      </c>
      <c r="E1151" s="501">
        <f>SUM(E1150,E1149)</f>
        <v>0.7930555555555554</v>
      </c>
      <c r="F1151" s="501">
        <f t="shared" ref="F1151" si="415">SUM(F1150,F1149)</f>
        <v>0.79999999999999982</v>
      </c>
      <c r="G1151" s="501">
        <f t="shared" ref="G1151" si="416">SUM(G1150,G1149)</f>
        <v>0.80555555555555536</v>
      </c>
      <c r="H1151" s="501">
        <f t="shared" ref="H1151" si="417">SUM(H1150,H1149)</f>
        <v>0.81527777777777755</v>
      </c>
      <c r="I1151" s="521"/>
    </row>
    <row r="1152" spans="1:9" ht="48" hidden="1" customHeight="1" x14ac:dyDescent="0.25">
      <c r="A1152" s="520" t="s">
        <v>226</v>
      </c>
      <c r="B1152" s="504"/>
      <c r="C1152" s="504"/>
      <c r="D1152" s="504"/>
      <c r="E1152" s="504"/>
      <c r="F1152" s="504"/>
      <c r="G1152" s="504"/>
      <c r="H1152" s="504"/>
      <c r="I1152" s="521"/>
    </row>
    <row r="1153" spans="1:9" ht="48" hidden="1" customHeight="1" x14ac:dyDescent="0.25">
      <c r="A1153" s="520" t="s">
        <v>228</v>
      </c>
      <c r="B1153" s="505"/>
      <c r="C1153" s="493"/>
      <c r="D1153" s="493"/>
      <c r="E1153" s="493"/>
      <c r="F1153" s="493"/>
      <c r="G1153" s="493"/>
      <c r="H1153" s="493"/>
      <c r="I1153" s="522"/>
    </row>
    <row r="1154" spans="1:9" ht="48" hidden="1" customHeight="1" x14ac:dyDescent="0.25">
      <c r="A1154" s="523" t="s">
        <v>230</v>
      </c>
      <c r="B1154" s="508"/>
      <c r="C1154" s="508"/>
      <c r="D1154" s="508"/>
      <c r="E1154" s="508"/>
      <c r="F1154" s="508"/>
      <c r="G1154" s="508"/>
      <c r="H1154" s="515"/>
      <c r="I1154" s="524"/>
    </row>
    <row r="1155" spans="1:9" ht="48" hidden="1" customHeight="1" thickBot="1" x14ac:dyDescent="0.3">
      <c r="A1155" s="645" t="s">
        <v>239</v>
      </c>
      <c r="B1155" s="646"/>
      <c r="C1155" s="646"/>
      <c r="D1155" s="646"/>
      <c r="E1155" s="646"/>
      <c r="F1155" s="646"/>
      <c r="G1155" s="646"/>
      <c r="H1155" s="647"/>
      <c r="I1155" s="648"/>
    </row>
    <row r="1156" spans="1:9" ht="48" hidden="1" customHeight="1" x14ac:dyDescent="0.25">
      <c r="A1156" s="526"/>
      <c r="B1156" s="516" t="s">
        <v>215</v>
      </c>
      <c r="C1156" s="517">
        <f>$P$6+$P$8*(B1157-1)</f>
        <v>0.77083333333333326</v>
      </c>
      <c r="D1156" s="516" t="s">
        <v>216</v>
      </c>
      <c r="E1156" s="516"/>
      <c r="F1156" s="517"/>
      <c r="G1156" s="649">
        <f>H1162+S$11</f>
        <v>0.82083333333333308</v>
      </c>
      <c r="H1156" s="649"/>
      <c r="I1156" s="527">
        <f>G1156+T$11</f>
        <v>0.8277777777777775</v>
      </c>
    </row>
    <row r="1157" spans="1:9" ht="48" hidden="1" customHeight="1" x14ac:dyDescent="0.25">
      <c r="A1157" s="529" t="s">
        <v>217</v>
      </c>
      <c r="B1157" s="514">
        <f>B1146+1</f>
        <v>106</v>
      </c>
      <c r="C1157" s="650" t="e">
        <f>VLOOKUP($B1157,СтартОсобиста!$A$10:$E$257,4,0)</f>
        <v>#N/A</v>
      </c>
      <c r="D1157" s="650"/>
      <c r="E1157" s="650"/>
      <c r="F1157" s="513" t="e">
        <f>VLOOKUP($B1157,СтартОсобиста!$A$10:$E$257,2,0)</f>
        <v>#N/A</v>
      </c>
      <c r="G1157" s="651" t="s">
        <v>218</v>
      </c>
      <c r="H1157" s="651"/>
      <c r="I1157" s="518" t="s">
        <v>219</v>
      </c>
    </row>
    <row r="1158" spans="1:9" ht="48" hidden="1" customHeight="1" x14ac:dyDescent="0.25">
      <c r="A1158" s="652" t="s">
        <v>220</v>
      </c>
      <c r="B1158" s="493">
        <v>1</v>
      </c>
      <c r="C1158" s="493">
        <v>2</v>
      </c>
      <c r="D1158" s="493">
        <v>3</v>
      </c>
      <c r="E1158" s="493">
        <v>4</v>
      </c>
      <c r="F1158" s="493">
        <v>5</v>
      </c>
      <c r="G1158" s="493">
        <v>6</v>
      </c>
      <c r="H1158" s="493">
        <v>7</v>
      </c>
      <c r="I1158" s="525">
        <v>8</v>
      </c>
    </row>
    <row r="1159" spans="1:9" ht="143.25" hidden="1" customHeight="1" x14ac:dyDescent="0.25">
      <c r="A1159" s="652"/>
      <c r="B1159" s="495" t="str">
        <f>$L$4</f>
        <v>Навісна п-ва ч-з яр (судд.)</v>
      </c>
      <c r="C1159" s="495" t="str">
        <f>$M$4</f>
        <v>Переправа по колоді через яр</v>
      </c>
      <c r="D1159" s="495" t="str">
        <f>$N$4</f>
        <v>П-ва по мотузці з пер. ч-з яр</v>
      </c>
      <c r="E1159" s="495" t="str">
        <f>$O$4</f>
        <v>Підйом по схилу</v>
      </c>
      <c r="F1159" s="495" t="str">
        <f>$P$4</f>
        <v>Рух  по жердинах</v>
      </c>
      <c r="G1159" s="495" t="str">
        <f>$Q$4</f>
        <v>Вязання вузлів</v>
      </c>
      <c r="H1159" s="495" t="str">
        <f>$R$4</f>
        <v>Підйом по верт. пер. + крут. п-ва</v>
      </c>
      <c r="I1159" s="519" t="str">
        <f>S$4</f>
        <v>Орієнтування</v>
      </c>
    </row>
    <row r="1160" spans="1:9" ht="48" hidden="1" customHeight="1" x14ac:dyDescent="0.25">
      <c r="A1160" s="520" t="s">
        <v>222</v>
      </c>
      <c r="B1160" s="498">
        <f>$L$5</f>
        <v>1.3888888888888889E-3</v>
      </c>
      <c r="C1160" s="498">
        <f>$M$5</f>
        <v>2.7777777777777779E-3</v>
      </c>
      <c r="D1160" s="498">
        <f>$N$5</f>
        <v>3.472222222222222E-3</v>
      </c>
      <c r="E1160" s="498">
        <f>$O$5</f>
        <v>2.7777777777777779E-3</v>
      </c>
      <c r="F1160" s="498">
        <f>$P$5</f>
        <v>2.0833333333333333E-3</v>
      </c>
      <c r="G1160" s="498">
        <f>$Q$5</f>
        <v>1.3888888888888889E-3</v>
      </c>
      <c r="H1160" s="498">
        <f>$R$5</f>
        <v>4.1666666666666666E-3</v>
      </c>
      <c r="I1160" s="521"/>
    </row>
    <row r="1161" spans="1:9" ht="48" hidden="1" customHeight="1" x14ac:dyDescent="0.25">
      <c r="A1161" s="520" t="s">
        <v>223</v>
      </c>
      <c r="B1161" s="501">
        <f>$C1156+L$11</f>
        <v>0.77222222222222214</v>
      </c>
      <c r="C1161" s="501">
        <f t="shared" ref="C1161:H1161" si="418">B1162+M$11</f>
        <v>0.77847222222222212</v>
      </c>
      <c r="D1161" s="501">
        <f t="shared" si="418"/>
        <v>0.78541666666666654</v>
      </c>
      <c r="E1161" s="501">
        <f t="shared" si="418"/>
        <v>0.79444444444444429</v>
      </c>
      <c r="F1161" s="501">
        <f t="shared" si="418"/>
        <v>0.80208333333333315</v>
      </c>
      <c r="G1161" s="501">
        <f t="shared" si="418"/>
        <v>0.80833333333333313</v>
      </c>
      <c r="H1161" s="501">
        <f t="shared" si="418"/>
        <v>0.81527777777777755</v>
      </c>
      <c r="I1161" s="521"/>
    </row>
    <row r="1162" spans="1:9" ht="48" hidden="1" customHeight="1" x14ac:dyDescent="0.25">
      <c r="A1162" s="520" t="s">
        <v>225</v>
      </c>
      <c r="B1162" s="501">
        <f>SUM(B1161,B1160)</f>
        <v>0.77361111111111103</v>
      </c>
      <c r="C1162" s="501">
        <f>SUM(C1161,C1160)</f>
        <v>0.78124999999999989</v>
      </c>
      <c r="D1162" s="501">
        <f>SUM(D1161,D1160)</f>
        <v>0.78888888888888875</v>
      </c>
      <c r="E1162" s="501">
        <f>SUM(E1161,E1160)</f>
        <v>0.79722222222222205</v>
      </c>
      <c r="F1162" s="501">
        <f t="shared" ref="F1162" si="419">SUM(F1161,F1160)</f>
        <v>0.80416666666666647</v>
      </c>
      <c r="G1162" s="501">
        <f t="shared" ref="G1162" si="420">SUM(G1161,G1160)</f>
        <v>0.80972222222222201</v>
      </c>
      <c r="H1162" s="501">
        <f t="shared" ref="H1162" si="421">SUM(H1161,H1160)</f>
        <v>0.8194444444444442</v>
      </c>
      <c r="I1162" s="521"/>
    </row>
    <row r="1163" spans="1:9" ht="48" hidden="1" customHeight="1" x14ac:dyDescent="0.25">
      <c r="A1163" s="520" t="s">
        <v>226</v>
      </c>
      <c r="B1163" s="504"/>
      <c r="C1163" s="504"/>
      <c r="D1163" s="504"/>
      <c r="E1163" s="504"/>
      <c r="F1163" s="504"/>
      <c r="G1163" s="504"/>
      <c r="H1163" s="504"/>
      <c r="I1163" s="521"/>
    </row>
    <row r="1164" spans="1:9" ht="48" hidden="1" customHeight="1" x14ac:dyDescent="0.25">
      <c r="A1164" s="520" t="s">
        <v>228</v>
      </c>
      <c r="B1164" s="505"/>
      <c r="C1164" s="493"/>
      <c r="D1164" s="493"/>
      <c r="E1164" s="493"/>
      <c r="F1164" s="493"/>
      <c r="G1164" s="493"/>
      <c r="H1164" s="493"/>
      <c r="I1164" s="522"/>
    </row>
    <row r="1165" spans="1:9" ht="48" hidden="1" customHeight="1" x14ac:dyDescent="0.25">
      <c r="A1165" s="523" t="s">
        <v>230</v>
      </c>
      <c r="B1165" s="508"/>
      <c r="C1165" s="508"/>
      <c r="D1165" s="508"/>
      <c r="E1165" s="508"/>
      <c r="F1165" s="508"/>
      <c r="G1165" s="508"/>
      <c r="H1165" s="515"/>
      <c r="I1165" s="524"/>
    </row>
    <row r="1166" spans="1:9" ht="48" hidden="1" customHeight="1" thickBot="1" x14ac:dyDescent="0.3">
      <c r="A1166" s="645" t="s">
        <v>239</v>
      </c>
      <c r="B1166" s="646"/>
      <c r="C1166" s="646"/>
      <c r="D1166" s="646"/>
      <c r="E1166" s="646"/>
      <c r="F1166" s="646"/>
      <c r="G1166" s="646"/>
      <c r="H1166" s="647"/>
      <c r="I1166" s="648"/>
    </row>
    <row r="1167" spans="1:9" ht="48" hidden="1" customHeight="1" x14ac:dyDescent="0.25">
      <c r="A1167" s="526"/>
      <c r="B1167" s="516" t="s">
        <v>215</v>
      </c>
      <c r="C1167" s="517">
        <f>$P$6+$P$8*(B1168-1)</f>
        <v>0.77499999999999991</v>
      </c>
      <c r="D1167" s="516" t="s">
        <v>216</v>
      </c>
      <c r="E1167" s="516"/>
      <c r="F1167" s="517"/>
      <c r="G1167" s="649">
        <f>H1173+S$11</f>
        <v>0.82499999999999973</v>
      </c>
      <c r="H1167" s="649"/>
      <c r="I1167" s="527">
        <f>G1167+T$11</f>
        <v>0.83194444444444415</v>
      </c>
    </row>
    <row r="1168" spans="1:9" ht="48" hidden="1" customHeight="1" x14ac:dyDescent="0.25">
      <c r="A1168" s="529" t="s">
        <v>217</v>
      </c>
      <c r="B1168" s="514">
        <f>B1157+1</f>
        <v>107</v>
      </c>
      <c r="C1168" s="650" t="e">
        <f>VLOOKUP($B1168,СтартОсобиста!$A$10:$E$257,4,0)</f>
        <v>#N/A</v>
      </c>
      <c r="D1168" s="650"/>
      <c r="E1168" s="650"/>
      <c r="F1168" s="513" t="e">
        <f>VLOOKUP($B1168,СтартОсобиста!$A$10:$E$257,2,0)</f>
        <v>#N/A</v>
      </c>
      <c r="G1168" s="651" t="s">
        <v>218</v>
      </c>
      <c r="H1168" s="651"/>
      <c r="I1168" s="518" t="s">
        <v>219</v>
      </c>
    </row>
    <row r="1169" spans="1:9" ht="48" hidden="1" customHeight="1" x14ac:dyDescent="0.25">
      <c r="A1169" s="652" t="s">
        <v>220</v>
      </c>
      <c r="B1169" s="493">
        <v>1</v>
      </c>
      <c r="C1169" s="493">
        <v>2</v>
      </c>
      <c r="D1169" s="493">
        <v>3</v>
      </c>
      <c r="E1169" s="493">
        <v>4</v>
      </c>
      <c r="F1169" s="493">
        <v>5</v>
      </c>
      <c r="G1169" s="493">
        <v>6</v>
      </c>
      <c r="H1169" s="493">
        <v>7</v>
      </c>
      <c r="I1169" s="525">
        <v>8</v>
      </c>
    </row>
    <row r="1170" spans="1:9" ht="143.25" hidden="1" customHeight="1" x14ac:dyDescent="0.25">
      <c r="A1170" s="652"/>
      <c r="B1170" s="495" t="str">
        <f>$L$4</f>
        <v>Навісна п-ва ч-з яр (судд.)</v>
      </c>
      <c r="C1170" s="495" t="str">
        <f>$M$4</f>
        <v>Переправа по колоді через яр</v>
      </c>
      <c r="D1170" s="495" t="str">
        <f>$N$4</f>
        <v>П-ва по мотузці з пер. ч-з яр</v>
      </c>
      <c r="E1170" s="495" t="str">
        <f>$O$4</f>
        <v>Підйом по схилу</v>
      </c>
      <c r="F1170" s="495" t="str">
        <f>$P$4</f>
        <v>Рух  по жердинах</v>
      </c>
      <c r="G1170" s="495" t="str">
        <f>$Q$4</f>
        <v>Вязання вузлів</v>
      </c>
      <c r="H1170" s="495" t="str">
        <f>$R$4</f>
        <v>Підйом по верт. пер. + крут. п-ва</v>
      </c>
      <c r="I1170" s="519" t="str">
        <f>S$4</f>
        <v>Орієнтування</v>
      </c>
    </row>
    <row r="1171" spans="1:9" ht="48" hidden="1" customHeight="1" x14ac:dyDescent="0.25">
      <c r="A1171" s="520" t="s">
        <v>222</v>
      </c>
      <c r="B1171" s="498">
        <f>$L$5</f>
        <v>1.3888888888888889E-3</v>
      </c>
      <c r="C1171" s="498">
        <f>$M$5</f>
        <v>2.7777777777777779E-3</v>
      </c>
      <c r="D1171" s="498">
        <f>$N$5</f>
        <v>3.472222222222222E-3</v>
      </c>
      <c r="E1171" s="498">
        <f>$O$5</f>
        <v>2.7777777777777779E-3</v>
      </c>
      <c r="F1171" s="498">
        <f>$P$5</f>
        <v>2.0833333333333333E-3</v>
      </c>
      <c r="G1171" s="498">
        <f>$Q$5</f>
        <v>1.3888888888888889E-3</v>
      </c>
      <c r="H1171" s="498">
        <f>$R$5</f>
        <v>4.1666666666666666E-3</v>
      </c>
      <c r="I1171" s="521"/>
    </row>
    <row r="1172" spans="1:9" ht="48" hidden="1" customHeight="1" x14ac:dyDescent="0.25">
      <c r="A1172" s="520" t="s">
        <v>223</v>
      </c>
      <c r="B1172" s="501">
        <f>$C1167+L$11</f>
        <v>0.7763888888888888</v>
      </c>
      <c r="C1172" s="501">
        <f t="shared" ref="C1172:H1172" si="422">B1173+M$11</f>
        <v>0.78263888888888877</v>
      </c>
      <c r="D1172" s="501">
        <f t="shared" si="422"/>
        <v>0.78958333333333319</v>
      </c>
      <c r="E1172" s="501">
        <f t="shared" si="422"/>
        <v>0.79861111111111094</v>
      </c>
      <c r="F1172" s="501">
        <f t="shared" si="422"/>
        <v>0.8062499999999998</v>
      </c>
      <c r="G1172" s="501">
        <f t="shared" si="422"/>
        <v>0.81249999999999978</v>
      </c>
      <c r="H1172" s="501">
        <f t="shared" si="422"/>
        <v>0.8194444444444442</v>
      </c>
      <c r="I1172" s="521"/>
    </row>
    <row r="1173" spans="1:9" ht="48" hidden="1" customHeight="1" x14ac:dyDescent="0.25">
      <c r="A1173" s="520" t="s">
        <v>225</v>
      </c>
      <c r="B1173" s="501">
        <f>SUM(B1172,B1171)</f>
        <v>0.77777777777777768</v>
      </c>
      <c r="C1173" s="501">
        <f>SUM(C1172,C1171)</f>
        <v>0.78541666666666654</v>
      </c>
      <c r="D1173" s="501">
        <f>SUM(D1172,D1171)</f>
        <v>0.7930555555555554</v>
      </c>
      <c r="E1173" s="501">
        <f>SUM(E1172,E1171)</f>
        <v>0.80138888888888871</v>
      </c>
      <c r="F1173" s="501">
        <f t="shared" ref="F1173" si="423">SUM(F1172,F1171)</f>
        <v>0.80833333333333313</v>
      </c>
      <c r="G1173" s="501">
        <f t="shared" ref="G1173" si="424">SUM(G1172,G1171)</f>
        <v>0.81388888888888866</v>
      </c>
      <c r="H1173" s="501">
        <f t="shared" ref="H1173" si="425">SUM(H1172,H1171)</f>
        <v>0.82361111111111085</v>
      </c>
      <c r="I1173" s="521"/>
    </row>
    <row r="1174" spans="1:9" ht="48" hidden="1" customHeight="1" x14ac:dyDescent="0.25">
      <c r="A1174" s="520" t="s">
        <v>226</v>
      </c>
      <c r="B1174" s="504"/>
      <c r="C1174" s="504"/>
      <c r="D1174" s="504"/>
      <c r="E1174" s="504"/>
      <c r="F1174" s="504"/>
      <c r="G1174" s="504"/>
      <c r="H1174" s="504"/>
      <c r="I1174" s="521"/>
    </row>
    <row r="1175" spans="1:9" ht="48" hidden="1" customHeight="1" x14ac:dyDescent="0.25">
      <c r="A1175" s="520" t="s">
        <v>228</v>
      </c>
      <c r="B1175" s="505"/>
      <c r="C1175" s="493"/>
      <c r="D1175" s="493"/>
      <c r="E1175" s="493"/>
      <c r="F1175" s="493"/>
      <c r="G1175" s="493"/>
      <c r="H1175" s="493"/>
      <c r="I1175" s="522"/>
    </row>
    <row r="1176" spans="1:9" ht="48" hidden="1" customHeight="1" x14ac:dyDescent="0.25">
      <c r="A1176" s="523" t="s">
        <v>230</v>
      </c>
      <c r="B1176" s="508"/>
      <c r="C1176" s="508"/>
      <c r="D1176" s="508"/>
      <c r="E1176" s="508"/>
      <c r="F1176" s="508"/>
      <c r="G1176" s="508"/>
      <c r="H1176" s="515"/>
      <c r="I1176" s="524"/>
    </row>
    <row r="1177" spans="1:9" ht="48" hidden="1" customHeight="1" thickBot="1" x14ac:dyDescent="0.3">
      <c r="A1177" s="645" t="s">
        <v>239</v>
      </c>
      <c r="B1177" s="646"/>
      <c r="C1177" s="646"/>
      <c r="D1177" s="646"/>
      <c r="E1177" s="646"/>
      <c r="F1177" s="646"/>
      <c r="G1177" s="646"/>
      <c r="H1177" s="647"/>
      <c r="I1177" s="648"/>
    </row>
    <row r="1178" spans="1:9" ht="48" hidden="1" customHeight="1" x14ac:dyDescent="0.25">
      <c r="A1178" s="526"/>
      <c r="B1178" s="516" t="s">
        <v>215</v>
      </c>
      <c r="C1178" s="517">
        <f>$P$6+$P$8*(B1179-1)</f>
        <v>0.77916666666666656</v>
      </c>
      <c r="D1178" s="516" t="s">
        <v>216</v>
      </c>
      <c r="E1178" s="516"/>
      <c r="F1178" s="517"/>
      <c r="G1178" s="649">
        <f>H1184+S$11</f>
        <v>0.82916666666666639</v>
      </c>
      <c r="H1178" s="649"/>
      <c r="I1178" s="527">
        <f>G1178+T$11</f>
        <v>0.83611111111111081</v>
      </c>
    </row>
    <row r="1179" spans="1:9" ht="48" hidden="1" customHeight="1" x14ac:dyDescent="0.25">
      <c r="A1179" s="529" t="s">
        <v>217</v>
      </c>
      <c r="B1179" s="514">
        <f>B1168+1</f>
        <v>108</v>
      </c>
      <c r="C1179" s="650" t="e">
        <f>VLOOKUP($B1179,СтартОсобиста!$A$10:$E$257,4,0)</f>
        <v>#N/A</v>
      </c>
      <c r="D1179" s="650"/>
      <c r="E1179" s="650"/>
      <c r="F1179" s="513" t="e">
        <f>VLOOKUP($B1179,СтартОсобиста!$A$10:$E$257,2,0)</f>
        <v>#N/A</v>
      </c>
      <c r="G1179" s="651" t="s">
        <v>218</v>
      </c>
      <c r="H1179" s="651"/>
      <c r="I1179" s="518" t="s">
        <v>219</v>
      </c>
    </row>
    <row r="1180" spans="1:9" ht="48" hidden="1" customHeight="1" x14ac:dyDescent="0.25">
      <c r="A1180" s="652" t="s">
        <v>220</v>
      </c>
      <c r="B1180" s="493">
        <v>1</v>
      </c>
      <c r="C1180" s="493">
        <v>2</v>
      </c>
      <c r="D1180" s="493">
        <v>3</v>
      </c>
      <c r="E1180" s="493">
        <v>4</v>
      </c>
      <c r="F1180" s="493">
        <v>5</v>
      </c>
      <c r="G1180" s="493">
        <v>6</v>
      </c>
      <c r="H1180" s="493">
        <v>7</v>
      </c>
      <c r="I1180" s="525">
        <v>8</v>
      </c>
    </row>
    <row r="1181" spans="1:9" ht="143.25" hidden="1" customHeight="1" x14ac:dyDescent="0.25">
      <c r="A1181" s="652"/>
      <c r="B1181" s="495" t="str">
        <f>$L$4</f>
        <v>Навісна п-ва ч-з яр (судд.)</v>
      </c>
      <c r="C1181" s="495" t="str">
        <f>$M$4</f>
        <v>Переправа по колоді через яр</v>
      </c>
      <c r="D1181" s="495" t="str">
        <f>$N$4</f>
        <v>П-ва по мотузці з пер. ч-з яр</v>
      </c>
      <c r="E1181" s="495" t="str">
        <f>$O$4</f>
        <v>Підйом по схилу</v>
      </c>
      <c r="F1181" s="495" t="str">
        <f>$P$4</f>
        <v>Рух  по жердинах</v>
      </c>
      <c r="G1181" s="495" t="str">
        <f>$Q$4</f>
        <v>Вязання вузлів</v>
      </c>
      <c r="H1181" s="495" t="str">
        <f>$R$4</f>
        <v>Підйом по верт. пер. + крут. п-ва</v>
      </c>
      <c r="I1181" s="519" t="str">
        <f>S$4</f>
        <v>Орієнтування</v>
      </c>
    </row>
    <row r="1182" spans="1:9" ht="48" hidden="1" customHeight="1" x14ac:dyDescent="0.25">
      <c r="A1182" s="520" t="s">
        <v>222</v>
      </c>
      <c r="B1182" s="498">
        <f>$L$5</f>
        <v>1.3888888888888889E-3</v>
      </c>
      <c r="C1182" s="498">
        <f>$M$5</f>
        <v>2.7777777777777779E-3</v>
      </c>
      <c r="D1182" s="498">
        <f>$N$5</f>
        <v>3.472222222222222E-3</v>
      </c>
      <c r="E1182" s="498">
        <f>$O$5</f>
        <v>2.7777777777777779E-3</v>
      </c>
      <c r="F1182" s="498">
        <f>$P$5</f>
        <v>2.0833333333333333E-3</v>
      </c>
      <c r="G1182" s="498">
        <f>$Q$5</f>
        <v>1.3888888888888889E-3</v>
      </c>
      <c r="H1182" s="498">
        <f>$R$5</f>
        <v>4.1666666666666666E-3</v>
      </c>
      <c r="I1182" s="521"/>
    </row>
    <row r="1183" spans="1:9" ht="48" hidden="1" customHeight="1" x14ac:dyDescent="0.25">
      <c r="A1183" s="520" t="s">
        <v>223</v>
      </c>
      <c r="B1183" s="501">
        <f>$C1178+L$11</f>
        <v>0.78055555555555545</v>
      </c>
      <c r="C1183" s="501">
        <f t="shared" ref="C1183:H1183" si="426">B1184+M$11</f>
        <v>0.78680555555555542</v>
      </c>
      <c r="D1183" s="501">
        <f t="shared" si="426"/>
        <v>0.79374999999999984</v>
      </c>
      <c r="E1183" s="501">
        <f t="shared" si="426"/>
        <v>0.80277777777777759</v>
      </c>
      <c r="F1183" s="501">
        <f t="shared" si="426"/>
        <v>0.81041666666666645</v>
      </c>
      <c r="G1183" s="501">
        <f t="shared" si="426"/>
        <v>0.81666666666666643</v>
      </c>
      <c r="H1183" s="501">
        <f t="shared" si="426"/>
        <v>0.82361111111111085</v>
      </c>
      <c r="I1183" s="521"/>
    </row>
    <row r="1184" spans="1:9" ht="48" hidden="1" customHeight="1" x14ac:dyDescent="0.25">
      <c r="A1184" s="520" t="s">
        <v>225</v>
      </c>
      <c r="B1184" s="501">
        <f>SUM(B1183,B1182)</f>
        <v>0.78194444444444433</v>
      </c>
      <c r="C1184" s="501">
        <f>SUM(C1183,C1182)</f>
        <v>0.78958333333333319</v>
      </c>
      <c r="D1184" s="501">
        <f>SUM(D1183,D1182)</f>
        <v>0.79722222222222205</v>
      </c>
      <c r="E1184" s="501">
        <f>SUM(E1183,E1182)</f>
        <v>0.80555555555555536</v>
      </c>
      <c r="F1184" s="501">
        <f t="shared" ref="F1184" si="427">SUM(F1183,F1182)</f>
        <v>0.81249999999999978</v>
      </c>
      <c r="G1184" s="501">
        <f t="shared" ref="G1184" si="428">SUM(G1183,G1182)</f>
        <v>0.81805555555555531</v>
      </c>
      <c r="H1184" s="501">
        <f t="shared" ref="H1184" si="429">SUM(H1183,H1182)</f>
        <v>0.8277777777777775</v>
      </c>
      <c r="I1184" s="521"/>
    </row>
    <row r="1185" spans="1:9" ht="48" hidden="1" customHeight="1" x14ac:dyDescent="0.25">
      <c r="A1185" s="520" t="s">
        <v>226</v>
      </c>
      <c r="B1185" s="504"/>
      <c r="C1185" s="504"/>
      <c r="D1185" s="504"/>
      <c r="E1185" s="504"/>
      <c r="F1185" s="504"/>
      <c r="G1185" s="504"/>
      <c r="H1185" s="504"/>
      <c r="I1185" s="521"/>
    </row>
    <row r="1186" spans="1:9" ht="48" hidden="1" customHeight="1" x14ac:dyDescent="0.25">
      <c r="A1186" s="520" t="s">
        <v>228</v>
      </c>
      <c r="B1186" s="505"/>
      <c r="C1186" s="493"/>
      <c r="D1186" s="493"/>
      <c r="E1186" s="493"/>
      <c r="F1186" s="493"/>
      <c r="G1186" s="493"/>
      <c r="H1186" s="493"/>
      <c r="I1186" s="522"/>
    </row>
    <row r="1187" spans="1:9" ht="48" hidden="1" customHeight="1" x14ac:dyDescent="0.25">
      <c r="A1187" s="523" t="s">
        <v>230</v>
      </c>
      <c r="B1187" s="508"/>
      <c r="C1187" s="508"/>
      <c r="D1187" s="508"/>
      <c r="E1187" s="508"/>
      <c r="F1187" s="508"/>
      <c r="G1187" s="508"/>
      <c r="H1187" s="515"/>
      <c r="I1187" s="524"/>
    </row>
    <row r="1188" spans="1:9" ht="48" hidden="1" customHeight="1" thickBot="1" x14ac:dyDescent="0.3">
      <c r="A1188" s="645" t="s">
        <v>239</v>
      </c>
      <c r="B1188" s="646"/>
      <c r="C1188" s="646"/>
      <c r="D1188" s="646"/>
      <c r="E1188" s="646"/>
      <c r="F1188" s="646"/>
      <c r="G1188" s="646"/>
      <c r="H1188" s="647"/>
      <c r="I1188" s="648"/>
    </row>
    <row r="1189" spans="1:9" ht="48" hidden="1" customHeight="1" x14ac:dyDescent="0.25">
      <c r="A1189" s="526"/>
      <c r="B1189" s="516" t="s">
        <v>215</v>
      </c>
      <c r="C1189" s="517">
        <f>$P$6+$P$8*(B1190-1)</f>
        <v>0.78333333333333333</v>
      </c>
      <c r="D1189" s="516" t="s">
        <v>216</v>
      </c>
      <c r="E1189" s="516"/>
      <c r="F1189" s="517"/>
      <c r="G1189" s="649">
        <f>H1195+S$11</f>
        <v>0.83333333333333315</v>
      </c>
      <c r="H1189" s="649"/>
      <c r="I1189" s="527">
        <f>G1189+T$11</f>
        <v>0.84027777777777757</v>
      </c>
    </row>
    <row r="1190" spans="1:9" ht="48" hidden="1" customHeight="1" x14ac:dyDescent="0.25">
      <c r="A1190" s="529" t="s">
        <v>217</v>
      </c>
      <c r="B1190" s="514">
        <f>B1179+1</f>
        <v>109</v>
      </c>
      <c r="C1190" s="650" t="e">
        <f>VLOOKUP($B1190,СтартОсобиста!$A$10:$E$257,4,0)</f>
        <v>#N/A</v>
      </c>
      <c r="D1190" s="650"/>
      <c r="E1190" s="650"/>
      <c r="F1190" s="513" t="e">
        <f>VLOOKUP($B1190,СтартОсобиста!$A$10:$E$257,2,0)</f>
        <v>#N/A</v>
      </c>
      <c r="G1190" s="651" t="s">
        <v>218</v>
      </c>
      <c r="H1190" s="651"/>
      <c r="I1190" s="518" t="s">
        <v>219</v>
      </c>
    </row>
    <row r="1191" spans="1:9" ht="48" hidden="1" customHeight="1" x14ac:dyDescent="0.25">
      <c r="A1191" s="652" t="s">
        <v>220</v>
      </c>
      <c r="B1191" s="493">
        <v>1</v>
      </c>
      <c r="C1191" s="493">
        <v>2</v>
      </c>
      <c r="D1191" s="493">
        <v>3</v>
      </c>
      <c r="E1191" s="493">
        <v>4</v>
      </c>
      <c r="F1191" s="493">
        <v>5</v>
      </c>
      <c r="G1191" s="493">
        <v>6</v>
      </c>
      <c r="H1191" s="493">
        <v>7</v>
      </c>
      <c r="I1191" s="525">
        <v>8</v>
      </c>
    </row>
    <row r="1192" spans="1:9" ht="143.25" hidden="1" customHeight="1" x14ac:dyDescent="0.25">
      <c r="A1192" s="652"/>
      <c r="B1192" s="495" t="str">
        <f>$L$4</f>
        <v>Навісна п-ва ч-з яр (судд.)</v>
      </c>
      <c r="C1192" s="495" t="str">
        <f>$M$4</f>
        <v>Переправа по колоді через яр</v>
      </c>
      <c r="D1192" s="495" t="str">
        <f>$N$4</f>
        <v>П-ва по мотузці з пер. ч-з яр</v>
      </c>
      <c r="E1192" s="495" t="str">
        <f>$O$4</f>
        <v>Підйом по схилу</v>
      </c>
      <c r="F1192" s="495" t="str">
        <f>$P$4</f>
        <v>Рух  по жердинах</v>
      </c>
      <c r="G1192" s="495" t="str">
        <f>$Q$4</f>
        <v>Вязання вузлів</v>
      </c>
      <c r="H1192" s="495" t="str">
        <f>$R$4</f>
        <v>Підйом по верт. пер. + крут. п-ва</v>
      </c>
      <c r="I1192" s="519" t="str">
        <f>S$4</f>
        <v>Орієнтування</v>
      </c>
    </row>
    <row r="1193" spans="1:9" ht="48" hidden="1" customHeight="1" x14ac:dyDescent="0.25">
      <c r="A1193" s="520" t="s">
        <v>222</v>
      </c>
      <c r="B1193" s="498">
        <f>$L$5</f>
        <v>1.3888888888888889E-3</v>
      </c>
      <c r="C1193" s="498">
        <f>$M$5</f>
        <v>2.7777777777777779E-3</v>
      </c>
      <c r="D1193" s="498">
        <f>$N$5</f>
        <v>3.472222222222222E-3</v>
      </c>
      <c r="E1193" s="498">
        <f>$O$5</f>
        <v>2.7777777777777779E-3</v>
      </c>
      <c r="F1193" s="498">
        <f>$P$5</f>
        <v>2.0833333333333333E-3</v>
      </c>
      <c r="G1193" s="498">
        <f>$Q$5</f>
        <v>1.3888888888888889E-3</v>
      </c>
      <c r="H1193" s="498">
        <f>$R$5</f>
        <v>4.1666666666666666E-3</v>
      </c>
      <c r="I1193" s="521"/>
    </row>
    <row r="1194" spans="1:9" ht="48" hidden="1" customHeight="1" x14ac:dyDescent="0.25">
      <c r="A1194" s="520" t="s">
        <v>223</v>
      </c>
      <c r="B1194" s="501">
        <f>$C1189+L$11</f>
        <v>0.78472222222222221</v>
      </c>
      <c r="C1194" s="501">
        <f t="shared" ref="C1194:H1194" si="430">B1195+M$11</f>
        <v>0.79097222222222219</v>
      </c>
      <c r="D1194" s="501">
        <f t="shared" si="430"/>
        <v>0.79791666666666661</v>
      </c>
      <c r="E1194" s="501">
        <f t="shared" si="430"/>
        <v>0.80694444444444435</v>
      </c>
      <c r="F1194" s="501">
        <f t="shared" si="430"/>
        <v>0.81458333333333321</v>
      </c>
      <c r="G1194" s="501">
        <f t="shared" si="430"/>
        <v>0.82083333333333319</v>
      </c>
      <c r="H1194" s="501">
        <f t="shared" si="430"/>
        <v>0.82777777777777761</v>
      </c>
      <c r="I1194" s="521"/>
    </row>
    <row r="1195" spans="1:9" ht="48" hidden="1" customHeight="1" x14ac:dyDescent="0.25">
      <c r="A1195" s="520" t="s">
        <v>225</v>
      </c>
      <c r="B1195" s="501">
        <f>SUM(B1194,B1193)</f>
        <v>0.78611111111111109</v>
      </c>
      <c r="C1195" s="501">
        <f>SUM(C1194,C1193)</f>
        <v>0.79374999999999996</v>
      </c>
      <c r="D1195" s="501">
        <f>SUM(D1194,D1193)</f>
        <v>0.80138888888888882</v>
      </c>
      <c r="E1195" s="501">
        <f>SUM(E1194,E1193)</f>
        <v>0.80972222222222212</v>
      </c>
      <c r="F1195" s="501">
        <f t="shared" ref="F1195" si="431">SUM(F1194,F1193)</f>
        <v>0.81666666666666654</v>
      </c>
      <c r="G1195" s="501">
        <f t="shared" ref="G1195" si="432">SUM(G1194,G1193)</f>
        <v>0.82222222222222208</v>
      </c>
      <c r="H1195" s="501">
        <f t="shared" ref="H1195" si="433">SUM(H1194,H1193)</f>
        <v>0.83194444444444426</v>
      </c>
      <c r="I1195" s="521"/>
    </row>
    <row r="1196" spans="1:9" ht="48" hidden="1" customHeight="1" x14ac:dyDescent="0.25">
      <c r="A1196" s="520" t="s">
        <v>226</v>
      </c>
      <c r="B1196" s="504"/>
      <c r="C1196" s="504"/>
      <c r="D1196" s="504"/>
      <c r="E1196" s="504"/>
      <c r="F1196" s="504"/>
      <c r="G1196" s="504"/>
      <c r="H1196" s="504"/>
      <c r="I1196" s="521"/>
    </row>
    <row r="1197" spans="1:9" ht="48" hidden="1" customHeight="1" x14ac:dyDescent="0.25">
      <c r="A1197" s="520" t="s">
        <v>228</v>
      </c>
      <c r="B1197" s="505"/>
      <c r="C1197" s="493"/>
      <c r="D1197" s="493"/>
      <c r="E1197" s="493"/>
      <c r="F1197" s="493"/>
      <c r="G1197" s="493"/>
      <c r="H1197" s="493"/>
      <c r="I1197" s="522"/>
    </row>
    <row r="1198" spans="1:9" ht="48" hidden="1" customHeight="1" x14ac:dyDescent="0.25">
      <c r="A1198" s="523" t="s">
        <v>230</v>
      </c>
      <c r="B1198" s="508"/>
      <c r="C1198" s="508"/>
      <c r="D1198" s="508"/>
      <c r="E1198" s="508"/>
      <c r="F1198" s="508"/>
      <c r="G1198" s="508"/>
      <c r="H1198" s="515"/>
      <c r="I1198" s="524"/>
    </row>
    <row r="1199" spans="1:9" ht="48" hidden="1" customHeight="1" thickBot="1" x14ac:dyDescent="0.3">
      <c r="A1199" s="645" t="s">
        <v>239</v>
      </c>
      <c r="B1199" s="646"/>
      <c r="C1199" s="646"/>
      <c r="D1199" s="646"/>
      <c r="E1199" s="646"/>
      <c r="F1199" s="646"/>
      <c r="G1199" s="646"/>
      <c r="H1199" s="647"/>
      <c r="I1199" s="648"/>
    </row>
    <row r="1200" spans="1:9" ht="48" hidden="1" customHeight="1" x14ac:dyDescent="0.25">
      <c r="A1200" s="526"/>
      <c r="B1200" s="516" t="s">
        <v>215</v>
      </c>
      <c r="C1200" s="517">
        <f>$P$6+$P$8*(B1201-1)</f>
        <v>0.78749999999999998</v>
      </c>
      <c r="D1200" s="516" t="s">
        <v>216</v>
      </c>
      <c r="E1200" s="516"/>
      <c r="F1200" s="517"/>
      <c r="G1200" s="649">
        <f>H1206+S$11</f>
        <v>0.8374999999999998</v>
      </c>
      <c r="H1200" s="649"/>
      <c r="I1200" s="527">
        <f>G1200+T$11</f>
        <v>0.84444444444444422</v>
      </c>
    </row>
    <row r="1201" spans="1:9" ht="48" hidden="1" customHeight="1" x14ac:dyDescent="0.25">
      <c r="A1201" s="529" t="s">
        <v>217</v>
      </c>
      <c r="B1201" s="514">
        <f>B1190+1</f>
        <v>110</v>
      </c>
      <c r="C1201" s="650" t="e">
        <f>VLOOKUP($B1201,СтартОсобиста!$A$10:$E$257,4,0)</f>
        <v>#N/A</v>
      </c>
      <c r="D1201" s="650"/>
      <c r="E1201" s="650"/>
      <c r="F1201" s="513" t="e">
        <f>VLOOKUP($B1201,СтартОсобиста!$A$10:$E$257,2,0)</f>
        <v>#N/A</v>
      </c>
      <c r="G1201" s="651" t="s">
        <v>218</v>
      </c>
      <c r="H1201" s="651"/>
      <c r="I1201" s="518" t="s">
        <v>219</v>
      </c>
    </row>
    <row r="1202" spans="1:9" ht="48" hidden="1" customHeight="1" x14ac:dyDescent="0.25">
      <c r="A1202" s="652" t="s">
        <v>220</v>
      </c>
      <c r="B1202" s="493">
        <v>1</v>
      </c>
      <c r="C1202" s="493">
        <v>2</v>
      </c>
      <c r="D1202" s="493">
        <v>3</v>
      </c>
      <c r="E1202" s="493">
        <v>4</v>
      </c>
      <c r="F1202" s="493">
        <v>5</v>
      </c>
      <c r="G1202" s="493">
        <v>6</v>
      </c>
      <c r="H1202" s="493">
        <v>7</v>
      </c>
      <c r="I1202" s="525">
        <v>8</v>
      </c>
    </row>
    <row r="1203" spans="1:9" ht="143.25" hidden="1" customHeight="1" x14ac:dyDescent="0.25">
      <c r="A1203" s="652"/>
      <c r="B1203" s="495" t="str">
        <f>$L$4</f>
        <v>Навісна п-ва ч-з яр (судд.)</v>
      </c>
      <c r="C1203" s="495" t="str">
        <f>$M$4</f>
        <v>Переправа по колоді через яр</v>
      </c>
      <c r="D1203" s="495" t="str">
        <f>$N$4</f>
        <v>П-ва по мотузці з пер. ч-з яр</v>
      </c>
      <c r="E1203" s="495" t="str">
        <f>$O$4</f>
        <v>Підйом по схилу</v>
      </c>
      <c r="F1203" s="495" t="str">
        <f>$P$4</f>
        <v>Рух  по жердинах</v>
      </c>
      <c r="G1203" s="495" t="str">
        <f>$Q$4</f>
        <v>Вязання вузлів</v>
      </c>
      <c r="H1203" s="495" t="str">
        <f>$R$4</f>
        <v>Підйом по верт. пер. + крут. п-ва</v>
      </c>
      <c r="I1203" s="519" t="str">
        <f>S$4</f>
        <v>Орієнтування</v>
      </c>
    </row>
    <row r="1204" spans="1:9" ht="48" hidden="1" customHeight="1" x14ac:dyDescent="0.25">
      <c r="A1204" s="520" t="s">
        <v>222</v>
      </c>
      <c r="B1204" s="498">
        <f>$L$5</f>
        <v>1.3888888888888889E-3</v>
      </c>
      <c r="C1204" s="498">
        <f>$M$5</f>
        <v>2.7777777777777779E-3</v>
      </c>
      <c r="D1204" s="498">
        <f>$N$5</f>
        <v>3.472222222222222E-3</v>
      </c>
      <c r="E1204" s="498">
        <f>$O$5</f>
        <v>2.7777777777777779E-3</v>
      </c>
      <c r="F1204" s="498">
        <f>$P$5</f>
        <v>2.0833333333333333E-3</v>
      </c>
      <c r="G1204" s="498">
        <f>$Q$5</f>
        <v>1.3888888888888889E-3</v>
      </c>
      <c r="H1204" s="498">
        <f>$R$5</f>
        <v>4.1666666666666666E-3</v>
      </c>
      <c r="I1204" s="521"/>
    </row>
    <row r="1205" spans="1:9" ht="48" hidden="1" customHeight="1" x14ac:dyDescent="0.25">
      <c r="A1205" s="520" t="s">
        <v>223</v>
      </c>
      <c r="B1205" s="501">
        <f>$C1200+L$11</f>
        <v>0.78888888888888886</v>
      </c>
      <c r="C1205" s="501">
        <f t="shared" ref="C1205:H1205" si="434">B1206+M$11</f>
        <v>0.79513888888888884</v>
      </c>
      <c r="D1205" s="501">
        <f t="shared" si="434"/>
        <v>0.80208333333333326</v>
      </c>
      <c r="E1205" s="501">
        <f t="shared" si="434"/>
        <v>0.81111111111111101</v>
      </c>
      <c r="F1205" s="501">
        <f t="shared" si="434"/>
        <v>0.81874999999999987</v>
      </c>
      <c r="G1205" s="501">
        <f t="shared" si="434"/>
        <v>0.82499999999999984</v>
      </c>
      <c r="H1205" s="501">
        <f t="shared" si="434"/>
        <v>0.83194444444444426</v>
      </c>
      <c r="I1205" s="521"/>
    </row>
    <row r="1206" spans="1:9" ht="48" hidden="1" customHeight="1" x14ac:dyDescent="0.25">
      <c r="A1206" s="520" t="s">
        <v>225</v>
      </c>
      <c r="B1206" s="501">
        <f>SUM(B1205,B1204)</f>
        <v>0.79027777777777775</v>
      </c>
      <c r="C1206" s="501">
        <f>SUM(C1205,C1204)</f>
        <v>0.79791666666666661</v>
      </c>
      <c r="D1206" s="501">
        <f>SUM(D1205,D1204)</f>
        <v>0.80555555555555547</v>
      </c>
      <c r="E1206" s="501">
        <f>SUM(E1205,E1204)</f>
        <v>0.81388888888888877</v>
      </c>
      <c r="F1206" s="501">
        <f t="shared" ref="F1206" si="435">SUM(F1205,F1204)</f>
        <v>0.82083333333333319</v>
      </c>
      <c r="G1206" s="501">
        <f t="shared" ref="G1206" si="436">SUM(G1205,G1204)</f>
        <v>0.82638888888888873</v>
      </c>
      <c r="H1206" s="501">
        <f t="shared" ref="H1206" si="437">SUM(H1205,H1204)</f>
        <v>0.83611111111111092</v>
      </c>
      <c r="I1206" s="521"/>
    </row>
    <row r="1207" spans="1:9" ht="48" hidden="1" customHeight="1" x14ac:dyDescent="0.25">
      <c r="A1207" s="520" t="s">
        <v>226</v>
      </c>
      <c r="B1207" s="504"/>
      <c r="C1207" s="504"/>
      <c r="D1207" s="504"/>
      <c r="E1207" s="504"/>
      <c r="F1207" s="504"/>
      <c r="G1207" s="504"/>
      <c r="H1207" s="504"/>
      <c r="I1207" s="521"/>
    </row>
    <row r="1208" spans="1:9" ht="48" hidden="1" customHeight="1" x14ac:dyDescent="0.25">
      <c r="A1208" s="520" t="s">
        <v>228</v>
      </c>
      <c r="B1208" s="505"/>
      <c r="C1208" s="493"/>
      <c r="D1208" s="493"/>
      <c r="E1208" s="493"/>
      <c r="F1208" s="493"/>
      <c r="G1208" s="493"/>
      <c r="H1208" s="493"/>
      <c r="I1208" s="522"/>
    </row>
    <row r="1209" spans="1:9" ht="48" hidden="1" customHeight="1" x14ac:dyDescent="0.25">
      <c r="A1209" s="523" t="s">
        <v>230</v>
      </c>
      <c r="B1209" s="508"/>
      <c r="C1209" s="508"/>
      <c r="D1209" s="508"/>
      <c r="E1209" s="508"/>
      <c r="F1209" s="508"/>
      <c r="G1209" s="508"/>
      <c r="H1209" s="515"/>
      <c r="I1209" s="524"/>
    </row>
    <row r="1210" spans="1:9" ht="48" hidden="1" customHeight="1" thickBot="1" x14ac:dyDescent="0.3">
      <c r="A1210" s="645" t="s">
        <v>239</v>
      </c>
      <c r="B1210" s="646"/>
      <c r="C1210" s="646"/>
      <c r="D1210" s="646"/>
      <c r="E1210" s="646"/>
      <c r="F1210" s="646"/>
      <c r="G1210" s="646"/>
      <c r="H1210" s="647"/>
      <c r="I1210" s="648"/>
    </row>
  </sheetData>
  <mergeCells count="667">
    <mergeCell ref="A3:A4"/>
    <mergeCell ref="L6:O7"/>
    <mergeCell ref="P6:Q7"/>
    <mergeCell ref="L8:O8"/>
    <mergeCell ref="P8:Q8"/>
    <mergeCell ref="R8:S8"/>
    <mergeCell ref="G1:H1"/>
    <mergeCell ref="L1:R2"/>
    <mergeCell ref="C2:E2"/>
    <mergeCell ref="G2:H2"/>
    <mergeCell ref="A14:A15"/>
    <mergeCell ref="A22:G22"/>
    <mergeCell ref="H22:I22"/>
    <mergeCell ref="G23:H23"/>
    <mergeCell ref="C24:E24"/>
    <mergeCell ref="G24:H24"/>
    <mergeCell ref="L9:R9"/>
    <mergeCell ref="A11:G11"/>
    <mergeCell ref="H11:I11"/>
    <mergeCell ref="G12:H12"/>
    <mergeCell ref="C13:E13"/>
    <mergeCell ref="G13:H13"/>
    <mergeCell ref="A36:A37"/>
    <mergeCell ref="A44:G44"/>
    <mergeCell ref="H44:I44"/>
    <mergeCell ref="G45:H45"/>
    <mergeCell ref="C46:E46"/>
    <mergeCell ref="G46:H46"/>
    <mergeCell ref="A25:A26"/>
    <mergeCell ref="A33:G33"/>
    <mergeCell ref="H33:I33"/>
    <mergeCell ref="G34:H34"/>
    <mergeCell ref="C35:E35"/>
    <mergeCell ref="G35:H35"/>
    <mergeCell ref="A58:A59"/>
    <mergeCell ref="A66:G66"/>
    <mergeCell ref="H66:I66"/>
    <mergeCell ref="G67:H67"/>
    <mergeCell ref="C68:E68"/>
    <mergeCell ref="G68:H68"/>
    <mergeCell ref="A47:A48"/>
    <mergeCell ref="A55:G55"/>
    <mergeCell ref="H55:I55"/>
    <mergeCell ref="G56:H56"/>
    <mergeCell ref="C57:E57"/>
    <mergeCell ref="G57:H57"/>
    <mergeCell ref="A80:A81"/>
    <mergeCell ref="A88:G88"/>
    <mergeCell ref="H88:I88"/>
    <mergeCell ref="G89:H89"/>
    <mergeCell ref="C90:E90"/>
    <mergeCell ref="G90:H90"/>
    <mergeCell ref="A69:A70"/>
    <mergeCell ref="A77:G77"/>
    <mergeCell ref="H77:I77"/>
    <mergeCell ref="G78:H78"/>
    <mergeCell ref="C79:E79"/>
    <mergeCell ref="G79:H79"/>
    <mergeCell ref="A102:A103"/>
    <mergeCell ref="A110:G110"/>
    <mergeCell ref="H110:I110"/>
    <mergeCell ref="G111:H111"/>
    <mergeCell ref="C112:E112"/>
    <mergeCell ref="G112:H112"/>
    <mergeCell ref="A91:A92"/>
    <mergeCell ref="A99:G99"/>
    <mergeCell ref="H99:I99"/>
    <mergeCell ref="G100:H100"/>
    <mergeCell ref="C101:E101"/>
    <mergeCell ref="G101:H101"/>
    <mergeCell ref="A124:A125"/>
    <mergeCell ref="A132:G132"/>
    <mergeCell ref="H132:I132"/>
    <mergeCell ref="G133:H133"/>
    <mergeCell ref="C134:E134"/>
    <mergeCell ref="G134:H134"/>
    <mergeCell ref="A113:A114"/>
    <mergeCell ref="A121:G121"/>
    <mergeCell ref="H121:I121"/>
    <mergeCell ref="G122:H122"/>
    <mergeCell ref="C123:E123"/>
    <mergeCell ref="G123:H123"/>
    <mergeCell ref="A146:A147"/>
    <mergeCell ref="A154:G154"/>
    <mergeCell ref="H154:I154"/>
    <mergeCell ref="G155:H155"/>
    <mergeCell ref="C156:E156"/>
    <mergeCell ref="G156:H156"/>
    <mergeCell ref="A135:A136"/>
    <mergeCell ref="A143:G143"/>
    <mergeCell ref="H143:I143"/>
    <mergeCell ref="G144:H144"/>
    <mergeCell ref="C145:E145"/>
    <mergeCell ref="G145:H145"/>
    <mergeCell ref="A168:A169"/>
    <mergeCell ref="A176:G176"/>
    <mergeCell ref="H176:I176"/>
    <mergeCell ref="G177:H177"/>
    <mergeCell ref="C178:E178"/>
    <mergeCell ref="G178:H178"/>
    <mergeCell ref="A157:A158"/>
    <mergeCell ref="A165:G165"/>
    <mergeCell ref="H165:I165"/>
    <mergeCell ref="G166:H166"/>
    <mergeCell ref="C167:E167"/>
    <mergeCell ref="G167:H167"/>
    <mergeCell ref="A190:A191"/>
    <mergeCell ref="A198:G198"/>
    <mergeCell ref="H198:I198"/>
    <mergeCell ref="G199:H199"/>
    <mergeCell ref="C200:E200"/>
    <mergeCell ref="G200:H200"/>
    <mergeCell ref="A179:A180"/>
    <mergeCell ref="A187:G187"/>
    <mergeCell ref="H187:I187"/>
    <mergeCell ref="G188:H188"/>
    <mergeCell ref="C189:E189"/>
    <mergeCell ref="G189:H189"/>
    <mergeCell ref="A212:A213"/>
    <mergeCell ref="A220:G220"/>
    <mergeCell ref="H220:I220"/>
    <mergeCell ref="G222:H222"/>
    <mergeCell ref="A201:A202"/>
    <mergeCell ref="A209:G209"/>
    <mergeCell ref="H209:I209"/>
    <mergeCell ref="G210:H210"/>
    <mergeCell ref="C211:E211"/>
    <mergeCell ref="G211:H211"/>
    <mergeCell ref="G232:H232"/>
    <mergeCell ref="C233:E233"/>
    <mergeCell ref="G233:H233"/>
    <mergeCell ref="A234:A235"/>
    <mergeCell ref="A242:G242"/>
    <mergeCell ref="H242:I242"/>
    <mergeCell ref="G221:H221"/>
    <mergeCell ref="C222:E222"/>
    <mergeCell ref="A223:A224"/>
    <mergeCell ref="A231:G231"/>
    <mergeCell ref="H231:I231"/>
    <mergeCell ref="G254:H254"/>
    <mergeCell ref="C255:E255"/>
    <mergeCell ref="G255:H255"/>
    <mergeCell ref="A256:A257"/>
    <mergeCell ref="A264:G264"/>
    <mergeCell ref="H264:I264"/>
    <mergeCell ref="G243:H243"/>
    <mergeCell ref="C244:E244"/>
    <mergeCell ref="G244:H244"/>
    <mergeCell ref="A245:A246"/>
    <mergeCell ref="A253:G253"/>
    <mergeCell ref="H253:I253"/>
    <mergeCell ref="G276:H276"/>
    <mergeCell ref="C277:E277"/>
    <mergeCell ref="G277:H277"/>
    <mergeCell ref="A278:A279"/>
    <mergeCell ref="A286:G286"/>
    <mergeCell ref="H286:I286"/>
    <mergeCell ref="G265:H265"/>
    <mergeCell ref="C266:E266"/>
    <mergeCell ref="G266:H266"/>
    <mergeCell ref="A267:A268"/>
    <mergeCell ref="A275:G275"/>
    <mergeCell ref="H275:I275"/>
    <mergeCell ref="G298:H298"/>
    <mergeCell ref="C299:E299"/>
    <mergeCell ref="G299:H299"/>
    <mergeCell ref="A300:A301"/>
    <mergeCell ref="A308:G308"/>
    <mergeCell ref="H308:I308"/>
    <mergeCell ref="G287:H287"/>
    <mergeCell ref="C288:E288"/>
    <mergeCell ref="G288:H288"/>
    <mergeCell ref="A289:A290"/>
    <mergeCell ref="A297:G297"/>
    <mergeCell ref="H297:I297"/>
    <mergeCell ref="G320:H320"/>
    <mergeCell ref="C321:E321"/>
    <mergeCell ref="G321:H321"/>
    <mergeCell ref="A322:A323"/>
    <mergeCell ref="A330:G330"/>
    <mergeCell ref="H330:I330"/>
    <mergeCell ref="G309:H309"/>
    <mergeCell ref="C310:E310"/>
    <mergeCell ref="G310:H310"/>
    <mergeCell ref="A311:A312"/>
    <mergeCell ref="A319:G319"/>
    <mergeCell ref="H319:I319"/>
    <mergeCell ref="G342:H342"/>
    <mergeCell ref="C343:E343"/>
    <mergeCell ref="G343:H343"/>
    <mergeCell ref="A344:A345"/>
    <mergeCell ref="A352:G352"/>
    <mergeCell ref="H352:I352"/>
    <mergeCell ref="G331:H331"/>
    <mergeCell ref="C332:E332"/>
    <mergeCell ref="G332:H332"/>
    <mergeCell ref="A333:A334"/>
    <mergeCell ref="A341:G341"/>
    <mergeCell ref="H341:I341"/>
    <mergeCell ref="G364:H364"/>
    <mergeCell ref="C365:E365"/>
    <mergeCell ref="G365:H365"/>
    <mergeCell ref="A366:A367"/>
    <mergeCell ref="A374:G374"/>
    <mergeCell ref="H374:I374"/>
    <mergeCell ref="G353:H353"/>
    <mergeCell ref="C354:E354"/>
    <mergeCell ref="G354:H354"/>
    <mergeCell ref="A355:A356"/>
    <mergeCell ref="A363:G363"/>
    <mergeCell ref="H363:I363"/>
    <mergeCell ref="G386:H386"/>
    <mergeCell ref="C387:E387"/>
    <mergeCell ref="G387:H387"/>
    <mergeCell ref="A388:A389"/>
    <mergeCell ref="A396:G396"/>
    <mergeCell ref="H396:I396"/>
    <mergeCell ref="G375:H375"/>
    <mergeCell ref="C376:E376"/>
    <mergeCell ref="G376:H376"/>
    <mergeCell ref="A377:A378"/>
    <mergeCell ref="A385:G385"/>
    <mergeCell ref="H385:I385"/>
    <mergeCell ref="G408:H408"/>
    <mergeCell ref="C409:E409"/>
    <mergeCell ref="G409:H409"/>
    <mergeCell ref="A410:A411"/>
    <mergeCell ref="A418:G418"/>
    <mergeCell ref="H418:I418"/>
    <mergeCell ref="G397:H397"/>
    <mergeCell ref="C398:E398"/>
    <mergeCell ref="G398:H398"/>
    <mergeCell ref="A399:A400"/>
    <mergeCell ref="A407:G407"/>
    <mergeCell ref="H407:I407"/>
    <mergeCell ref="G430:H430"/>
    <mergeCell ref="C431:E431"/>
    <mergeCell ref="G431:H431"/>
    <mergeCell ref="A432:A433"/>
    <mergeCell ref="A440:G440"/>
    <mergeCell ref="H440:I440"/>
    <mergeCell ref="G419:H419"/>
    <mergeCell ref="C420:E420"/>
    <mergeCell ref="G420:H420"/>
    <mergeCell ref="A421:A422"/>
    <mergeCell ref="A429:G429"/>
    <mergeCell ref="H429:I429"/>
    <mergeCell ref="G452:H452"/>
    <mergeCell ref="C453:E453"/>
    <mergeCell ref="G453:H453"/>
    <mergeCell ref="A454:A455"/>
    <mergeCell ref="A462:G462"/>
    <mergeCell ref="H462:I462"/>
    <mergeCell ref="G441:H441"/>
    <mergeCell ref="C442:E442"/>
    <mergeCell ref="G442:H442"/>
    <mergeCell ref="A443:A444"/>
    <mergeCell ref="A451:G451"/>
    <mergeCell ref="H451:I451"/>
    <mergeCell ref="G474:H474"/>
    <mergeCell ref="C475:E475"/>
    <mergeCell ref="G475:H475"/>
    <mergeCell ref="A476:A477"/>
    <mergeCell ref="G463:H463"/>
    <mergeCell ref="C464:E464"/>
    <mergeCell ref="G464:H464"/>
    <mergeCell ref="A465:A466"/>
    <mergeCell ref="A473:G473"/>
    <mergeCell ref="H473:I473"/>
    <mergeCell ref="A495:G495"/>
    <mergeCell ref="H495:I495"/>
    <mergeCell ref="G496:H496"/>
    <mergeCell ref="C497:E497"/>
    <mergeCell ref="G497:H497"/>
    <mergeCell ref="A498:A499"/>
    <mergeCell ref="A484:G484"/>
    <mergeCell ref="H484:I484"/>
    <mergeCell ref="G485:H485"/>
    <mergeCell ref="C486:E486"/>
    <mergeCell ref="G486:H486"/>
    <mergeCell ref="A487:A488"/>
    <mergeCell ref="A517:G517"/>
    <mergeCell ref="H517:I517"/>
    <mergeCell ref="G518:H518"/>
    <mergeCell ref="C519:E519"/>
    <mergeCell ref="G519:H519"/>
    <mergeCell ref="A520:A521"/>
    <mergeCell ref="A506:G506"/>
    <mergeCell ref="H506:I506"/>
    <mergeCell ref="G507:H507"/>
    <mergeCell ref="C508:E508"/>
    <mergeCell ref="G508:H508"/>
    <mergeCell ref="A509:A510"/>
    <mergeCell ref="A539:G539"/>
    <mergeCell ref="H539:I539"/>
    <mergeCell ref="G540:H540"/>
    <mergeCell ref="C541:E541"/>
    <mergeCell ref="G541:H541"/>
    <mergeCell ref="A542:A543"/>
    <mergeCell ref="A528:G528"/>
    <mergeCell ref="H528:I528"/>
    <mergeCell ref="G529:H529"/>
    <mergeCell ref="C530:E530"/>
    <mergeCell ref="G530:H530"/>
    <mergeCell ref="A531:A532"/>
    <mergeCell ref="A561:G561"/>
    <mergeCell ref="H561:I561"/>
    <mergeCell ref="G562:H562"/>
    <mergeCell ref="C563:E563"/>
    <mergeCell ref="G563:H563"/>
    <mergeCell ref="A564:A565"/>
    <mergeCell ref="A550:G550"/>
    <mergeCell ref="H550:I550"/>
    <mergeCell ref="G551:H551"/>
    <mergeCell ref="C552:E552"/>
    <mergeCell ref="G552:H552"/>
    <mergeCell ref="A553:A554"/>
    <mergeCell ref="A583:G583"/>
    <mergeCell ref="H583:I583"/>
    <mergeCell ref="G584:H584"/>
    <mergeCell ref="C585:E585"/>
    <mergeCell ref="G585:H585"/>
    <mergeCell ref="A586:A587"/>
    <mergeCell ref="A572:G572"/>
    <mergeCell ref="H572:I572"/>
    <mergeCell ref="G573:H573"/>
    <mergeCell ref="C574:E574"/>
    <mergeCell ref="G574:H574"/>
    <mergeCell ref="A575:A576"/>
    <mergeCell ref="A605:G605"/>
    <mergeCell ref="H605:I605"/>
    <mergeCell ref="G606:H606"/>
    <mergeCell ref="C607:E607"/>
    <mergeCell ref="G607:H607"/>
    <mergeCell ref="A608:A609"/>
    <mergeCell ref="A594:G594"/>
    <mergeCell ref="H594:I594"/>
    <mergeCell ref="G595:H595"/>
    <mergeCell ref="C596:E596"/>
    <mergeCell ref="G596:H596"/>
    <mergeCell ref="A597:A598"/>
    <mergeCell ref="A627:G627"/>
    <mergeCell ref="H627:I627"/>
    <mergeCell ref="G628:H628"/>
    <mergeCell ref="C629:E629"/>
    <mergeCell ref="G629:H629"/>
    <mergeCell ref="A630:A631"/>
    <mergeCell ref="A616:G616"/>
    <mergeCell ref="H616:I616"/>
    <mergeCell ref="G617:H617"/>
    <mergeCell ref="C618:E618"/>
    <mergeCell ref="G618:H618"/>
    <mergeCell ref="A619:A620"/>
    <mergeCell ref="A649:G649"/>
    <mergeCell ref="H649:I649"/>
    <mergeCell ref="G650:H650"/>
    <mergeCell ref="C651:E651"/>
    <mergeCell ref="G651:H651"/>
    <mergeCell ref="A652:A653"/>
    <mergeCell ref="A638:G638"/>
    <mergeCell ref="H638:I638"/>
    <mergeCell ref="G639:H639"/>
    <mergeCell ref="C640:E640"/>
    <mergeCell ref="G640:H640"/>
    <mergeCell ref="A641:A642"/>
    <mergeCell ref="A671:G671"/>
    <mergeCell ref="H671:I671"/>
    <mergeCell ref="G672:H672"/>
    <mergeCell ref="C673:E673"/>
    <mergeCell ref="G673:H673"/>
    <mergeCell ref="A674:A675"/>
    <mergeCell ref="A660:G660"/>
    <mergeCell ref="H660:I660"/>
    <mergeCell ref="G661:H661"/>
    <mergeCell ref="C662:E662"/>
    <mergeCell ref="G662:H662"/>
    <mergeCell ref="A663:A664"/>
    <mergeCell ref="A693:G693"/>
    <mergeCell ref="H693:I693"/>
    <mergeCell ref="G694:H694"/>
    <mergeCell ref="C695:E695"/>
    <mergeCell ref="G695:H695"/>
    <mergeCell ref="A696:A697"/>
    <mergeCell ref="A682:G682"/>
    <mergeCell ref="H682:I682"/>
    <mergeCell ref="G683:H683"/>
    <mergeCell ref="C684:E684"/>
    <mergeCell ref="G684:H684"/>
    <mergeCell ref="A685:A686"/>
    <mergeCell ref="A715:G715"/>
    <mergeCell ref="H715:I715"/>
    <mergeCell ref="G716:H716"/>
    <mergeCell ref="C717:E717"/>
    <mergeCell ref="G717:H717"/>
    <mergeCell ref="A718:A719"/>
    <mergeCell ref="A704:G704"/>
    <mergeCell ref="H704:I704"/>
    <mergeCell ref="G705:H705"/>
    <mergeCell ref="C706:E706"/>
    <mergeCell ref="G706:H706"/>
    <mergeCell ref="A707:A708"/>
    <mergeCell ref="A737:G737"/>
    <mergeCell ref="H737:I737"/>
    <mergeCell ref="G738:H738"/>
    <mergeCell ref="C739:E739"/>
    <mergeCell ref="G739:H739"/>
    <mergeCell ref="A740:A741"/>
    <mergeCell ref="A726:G726"/>
    <mergeCell ref="H726:I726"/>
    <mergeCell ref="G727:H727"/>
    <mergeCell ref="C728:E728"/>
    <mergeCell ref="G728:H728"/>
    <mergeCell ref="A729:A730"/>
    <mergeCell ref="A759:G759"/>
    <mergeCell ref="H759:I759"/>
    <mergeCell ref="G760:H760"/>
    <mergeCell ref="C761:E761"/>
    <mergeCell ref="G761:H761"/>
    <mergeCell ref="A762:A763"/>
    <mergeCell ref="A748:G748"/>
    <mergeCell ref="H748:I748"/>
    <mergeCell ref="G749:H749"/>
    <mergeCell ref="C750:E750"/>
    <mergeCell ref="G750:H750"/>
    <mergeCell ref="A751:A752"/>
    <mergeCell ref="A781:G781"/>
    <mergeCell ref="H781:I781"/>
    <mergeCell ref="G782:H782"/>
    <mergeCell ref="C783:E783"/>
    <mergeCell ref="G783:H783"/>
    <mergeCell ref="A784:A785"/>
    <mergeCell ref="A770:G770"/>
    <mergeCell ref="H770:I770"/>
    <mergeCell ref="G771:H771"/>
    <mergeCell ref="C772:E772"/>
    <mergeCell ref="G772:H772"/>
    <mergeCell ref="A773:A774"/>
    <mergeCell ref="A803:G803"/>
    <mergeCell ref="H803:I803"/>
    <mergeCell ref="G804:H804"/>
    <mergeCell ref="C805:E805"/>
    <mergeCell ref="G805:H805"/>
    <mergeCell ref="A806:A807"/>
    <mergeCell ref="A792:G792"/>
    <mergeCell ref="H792:I792"/>
    <mergeCell ref="G793:H793"/>
    <mergeCell ref="C794:E794"/>
    <mergeCell ref="G794:H794"/>
    <mergeCell ref="A795:A796"/>
    <mergeCell ref="A825:G825"/>
    <mergeCell ref="H825:I825"/>
    <mergeCell ref="G826:H826"/>
    <mergeCell ref="C827:E827"/>
    <mergeCell ref="G827:H827"/>
    <mergeCell ref="A828:A829"/>
    <mergeCell ref="A814:G814"/>
    <mergeCell ref="H814:I814"/>
    <mergeCell ref="G815:H815"/>
    <mergeCell ref="C816:E816"/>
    <mergeCell ref="G816:H816"/>
    <mergeCell ref="A817:A818"/>
    <mergeCell ref="A847:G847"/>
    <mergeCell ref="H847:I847"/>
    <mergeCell ref="G848:H848"/>
    <mergeCell ref="C849:E849"/>
    <mergeCell ref="G849:H849"/>
    <mergeCell ref="A850:A851"/>
    <mergeCell ref="A836:G836"/>
    <mergeCell ref="H836:I836"/>
    <mergeCell ref="G837:H837"/>
    <mergeCell ref="C838:E838"/>
    <mergeCell ref="G838:H838"/>
    <mergeCell ref="A839:A840"/>
    <mergeCell ref="A869:G869"/>
    <mergeCell ref="H869:I869"/>
    <mergeCell ref="G870:H870"/>
    <mergeCell ref="C871:E871"/>
    <mergeCell ref="G871:H871"/>
    <mergeCell ref="A872:A873"/>
    <mergeCell ref="A858:G858"/>
    <mergeCell ref="H858:I858"/>
    <mergeCell ref="G859:H859"/>
    <mergeCell ref="C860:E860"/>
    <mergeCell ref="G860:H860"/>
    <mergeCell ref="A861:A862"/>
    <mergeCell ref="A891:G891"/>
    <mergeCell ref="H891:I891"/>
    <mergeCell ref="G892:H892"/>
    <mergeCell ref="C893:E893"/>
    <mergeCell ref="G893:H893"/>
    <mergeCell ref="A894:A895"/>
    <mergeCell ref="A880:G880"/>
    <mergeCell ref="H880:I880"/>
    <mergeCell ref="G881:H881"/>
    <mergeCell ref="C882:E882"/>
    <mergeCell ref="G882:H882"/>
    <mergeCell ref="A883:A884"/>
    <mergeCell ref="A913:G913"/>
    <mergeCell ref="H913:I913"/>
    <mergeCell ref="G914:H914"/>
    <mergeCell ref="C915:E915"/>
    <mergeCell ref="G915:H915"/>
    <mergeCell ref="A916:A917"/>
    <mergeCell ref="A902:G902"/>
    <mergeCell ref="H902:I902"/>
    <mergeCell ref="G903:H903"/>
    <mergeCell ref="C904:E904"/>
    <mergeCell ref="G904:H904"/>
    <mergeCell ref="A905:A906"/>
    <mergeCell ref="A935:G935"/>
    <mergeCell ref="H935:I935"/>
    <mergeCell ref="G936:H936"/>
    <mergeCell ref="C937:E937"/>
    <mergeCell ref="G937:H937"/>
    <mergeCell ref="A938:A939"/>
    <mergeCell ref="A924:G924"/>
    <mergeCell ref="H924:I924"/>
    <mergeCell ref="G925:H925"/>
    <mergeCell ref="C926:E926"/>
    <mergeCell ref="G926:H926"/>
    <mergeCell ref="A927:A928"/>
    <mergeCell ref="A957:G957"/>
    <mergeCell ref="H957:I957"/>
    <mergeCell ref="G958:H958"/>
    <mergeCell ref="C959:E959"/>
    <mergeCell ref="G959:H959"/>
    <mergeCell ref="A960:A961"/>
    <mergeCell ref="A946:G946"/>
    <mergeCell ref="H946:I946"/>
    <mergeCell ref="G947:H947"/>
    <mergeCell ref="C948:E948"/>
    <mergeCell ref="G948:H948"/>
    <mergeCell ref="A949:A950"/>
    <mergeCell ref="A979:G979"/>
    <mergeCell ref="H979:I979"/>
    <mergeCell ref="G980:H980"/>
    <mergeCell ref="C981:E981"/>
    <mergeCell ref="G981:H981"/>
    <mergeCell ref="A982:A983"/>
    <mergeCell ref="A968:G968"/>
    <mergeCell ref="H968:I968"/>
    <mergeCell ref="G969:H969"/>
    <mergeCell ref="C970:E970"/>
    <mergeCell ref="G970:H970"/>
    <mergeCell ref="A971:A972"/>
    <mergeCell ref="A1001:G1001"/>
    <mergeCell ref="H1001:I1001"/>
    <mergeCell ref="G1002:H1002"/>
    <mergeCell ref="C1003:E1003"/>
    <mergeCell ref="G1003:H1003"/>
    <mergeCell ref="A1004:A1005"/>
    <mergeCell ref="A990:G990"/>
    <mergeCell ref="H990:I990"/>
    <mergeCell ref="G991:H991"/>
    <mergeCell ref="C992:E992"/>
    <mergeCell ref="G992:H992"/>
    <mergeCell ref="A993:A994"/>
    <mergeCell ref="A1023:G1023"/>
    <mergeCell ref="H1023:I1023"/>
    <mergeCell ref="G1024:H1024"/>
    <mergeCell ref="C1025:E1025"/>
    <mergeCell ref="G1025:H1025"/>
    <mergeCell ref="A1026:A1027"/>
    <mergeCell ref="A1012:G1012"/>
    <mergeCell ref="H1012:I1012"/>
    <mergeCell ref="G1013:H1013"/>
    <mergeCell ref="C1014:E1014"/>
    <mergeCell ref="G1014:H1014"/>
    <mergeCell ref="A1015:A1016"/>
    <mergeCell ref="A1045:G1045"/>
    <mergeCell ref="H1045:I1045"/>
    <mergeCell ref="G1046:H1046"/>
    <mergeCell ref="C1047:E1047"/>
    <mergeCell ref="G1047:H1047"/>
    <mergeCell ref="A1048:A1049"/>
    <mergeCell ref="A1034:G1034"/>
    <mergeCell ref="H1034:I1034"/>
    <mergeCell ref="G1035:H1035"/>
    <mergeCell ref="C1036:E1036"/>
    <mergeCell ref="G1036:H1036"/>
    <mergeCell ref="A1037:A1038"/>
    <mergeCell ref="A1067:G1067"/>
    <mergeCell ref="H1067:I1067"/>
    <mergeCell ref="G1068:H1068"/>
    <mergeCell ref="C1069:E1069"/>
    <mergeCell ref="G1069:H1069"/>
    <mergeCell ref="A1070:A1071"/>
    <mergeCell ref="A1056:G1056"/>
    <mergeCell ref="H1056:I1056"/>
    <mergeCell ref="G1057:H1057"/>
    <mergeCell ref="C1058:E1058"/>
    <mergeCell ref="G1058:H1058"/>
    <mergeCell ref="A1059:A1060"/>
    <mergeCell ref="A1089:G1089"/>
    <mergeCell ref="H1089:I1089"/>
    <mergeCell ref="G1090:H1090"/>
    <mergeCell ref="C1091:E1091"/>
    <mergeCell ref="G1091:H1091"/>
    <mergeCell ref="A1092:A1093"/>
    <mergeCell ref="A1078:G1078"/>
    <mergeCell ref="H1078:I1078"/>
    <mergeCell ref="G1079:H1079"/>
    <mergeCell ref="C1080:E1080"/>
    <mergeCell ref="G1080:H1080"/>
    <mergeCell ref="A1081:A1082"/>
    <mergeCell ref="A1111:G1111"/>
    <mergeCell ref="H1111:I1111"/>
    <mergeCell ref="G1112:H1112"/>
    <mergeCell ref="C1113:E1113"/>
    <mergeCell ref="G1113:H1113"/>
    <mergeCell ref="A1114:A1115"/>
    <mergeCell ref="A1100:G1100"/>
    <mergeCell ref="H1100:I1100"/>
    <mergeCell ref="G1101:H1101"/>
    <mergeCell ref="C1102:E1102"/>
    <mergeCell ref="G1102:H1102"/>
    <mergeCell ref="A1103:A1104"/>
    <mergeCell ref="A1133:G1133"/>
    <mergeCell ref="H1133:I1133"/>
    <mergeCell ref="G1134:H1134"/>
    <mergeCell ref="C1135:E1135"/>
    <mergeCell ref="G1135:H1135"/>
    <mergeCell ref="A1136:A1137"/>
    <mergeCell ref="A1122:G1122"/>
    <mergeCell ref="H1122:I1122"/>
    <mergeCell ref="G1123:H1123"/>
    <mergeCell ref="C1124:E1124"/>
    <mergeCell ref="G1124:H1124"/>
    <mergeCell ref="A1125:A1126"/>
    <mergeCell ref="A1155:G1155"/>
    <mergeCell ref="H1155:I1155"/>
    <mergeCell ref="G1156:H1156"/>
    <mergeCell ref="C1157:E1157"/>
    <mergeCell ref="G1157:H1157"/>
    <mergeCell ref="A1158:A1159"/>
    <mergeCell ref="A1144:G1144"/>
    <mergeCell ref="H1144:I1144"/>
    <mergeCell ref="G1145:H1145"/>
    <mergeCell ref="C1146:E1146"/>
    <mergeCell ref="G1146:H1146"/>
    <mergeCell ref="A1147:A1148"/>
    <mergeCell ref="A1177:G1177"/>
    <mergeCell ref="H1177:I1177"/>
    <mergeCell ref="G1178:H1178"/>
    <mergeCell ref="C1179:E1179"/>
    <mergeCell ref="G1179:H1179"/>
    <mergeCell ref="A1180:A1181"/>
    <mergeCell ref="A1166:G1166"/>
    <mergeCell ref="H1166:I1166"/>
    <mergeCell ref="G1167:H1167"/>
    <mergeCell ref="C1168:E1168"/>
    <mergeCell ref="G1168:H1168"/>
    <mergeCell ref="A1169:A1170"/>
    <mergeCell ref="A1210:G1210"/>
    <mergeCell ref="H1210:I1210"/>
    <mergeCell ref="A1199:G1199"/>
    <mergeCell ref="H1199:I1199"/>
    <mergeCell ref="G1200:H1200"/>
    <mergeCell ref="C1201:E1201"/>
    <mergeCell ref="G1201:H1201"/>
    <mergeCell ref="A1202:A1203"/>
    <mergeCell ref="A1188:G1188"/>
    <mergeCell ref="H1188:I1188"/>
    <mergeCell ref="G1189:H1189"/>
    <mergeCell ref="C1190:E1190"/>
    <mergeCell ref="G1190:H1190"/>
    <mergeCell ref="A1191:A1192"/>
  </mergeCells>
  <pageMargins left="0.70866141732283472" right="0.70866141732283472" top="0.74803149606299213" bottom="0.74803149606299213" header="0.31496062992125984" footer="0.31496062992125984"/>
  <pageSetup paperSize="9" scale="10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210"/>
  <sheetViews>
    <sheetView zoomScale="55" zoomScaleNormal="55" workbookViewId="0">
      <selection activeCell="L9" sqref="L9:R9"/>
    </sheetView>
  </sheetViews>
  <sheetFormatPr defaultColWidth="9.109375" defaultRowHeight="13.2" x14ac:dyDescent="0.25"/>
  <cols>
    <col min="1" max="1" width="31.88671875" style="470" customWidth="1"/>
    <col min="2" max="9" width="15.109375" style="470" customWidth="1"/>
    <col min="10" max="16384" width="9.109375" style="470"/>
  </cols>
  <sheetData>
    <row r="1" spans="1:20" ht="48" customHeight="1" x14ac:dyDescent="0.25">
      <c r="A1" s="526"/>
      <c r="B1" s="516" t="s">
        <v>215</v>
      </c>
      <c r="C1" s="517">
        <f>$P$6+$P$8*(B2-1)</f>
        <v>0.35833333333333334</v>
      </c>
      <c r="D1" s="516" t="s">
        <v>216</v>
      </c>
      <c r="E1" s="516"/>
      <c r="F1" s="517"/>
      <c r="G1" s="649">
        <f>H7+S$11</f>
        <v>0.41736111111111091</v>
      </c>
      <c r="H1" s="649"/>
      <c r="I1" s="527">
        <f>G1+T$11</f>
        <v>0.4312499999999998</v>
      </c>
      <c r="J1" s="491"/>
      <c r="K1" s="491"/>
      <c r="L1" s="656" t="s">
        <v>206</v>
      </c>
      <c r="M1" s="657"/>
      <c r="N1" s="657"/>
      <c r="O1" s="657"/>
      <c r="P1" s="657"/>
      <c r="Q1" s="657"/>
      <c r="R1" s="658"/>
      <c r="S1" s="491"/>
      <c r="T1" s="528"/>
    </row>
    <row r="2" spans="1:20" ht="48" customHeight="1" x14ac:dyDescent="0.25">
      <c r="A2" s="529" t="s">
        <v>217</v>
      </c>
      <c r="B2" s="514">
        <v>1</v>
      </c>
      <c r="C2" s="650" t="str">
        <f>VLOOKUP($B2,СтартОсобиста!$A$270:$E$517,4,0)</f>
        <v>жін</v>
      </c>
      <c r="D2" s="650"/>
      <c r="E2" s="650"/>
      <c r="F2" s="513">
        <f>VLOOKUP($B2,СтартОсобиста!$A$270:$E$517,2,0)</f>
        <v>123</v>
      </c>
      <c r="G2" s="651" t="s">
        <v>218</v>
      </c>
      <c r="H2" s="651"/>
      <c r="I2" s="518" t="s">
        <v>219</v>
      </c>
      <c r="J2" s="492"/>
      <c r="K2" s="491"/>
      <c r="L2" s="659"/>
      <c r="M2" s="660"/>
      <c r="N2" s="660"/>
      <c r="O2" s="660"/>
      <c r="P2" s="660"/>
      <c r="Q2" s="660"/>
      <c r="R2" s="661"/>
      <c r="S2" s="491"/>
      <c r="T2" s="528"/>
    </row>
    <row r="3" spans="1:20" ht="48" customHeight="1" x14ac:dyDescent="0.25">
      <c r="A3" s="652" t="s">
        <v>220</v>
      </c>
      <c r="B3" s="493">
        <v>1</v>
      </c>
      <c r="C3" s="493">
        <v>2</v>
      </c>
      <c r="D3" s="493">
        <v>3</v>
      </c>
      <c r="E3" s="493">
        <v>4</v>
      </c>
      <c r="F3" s="493">
        <v>5</v>
      </c>
      <c r="G3" s="493">
        <v>6</v>
      </c>
      <c r="H3" s="493">
        <v>7</v>
      </c>
      <c r="I3" s="525">
        <v>8</v>
      </c>
      <c r="J3" s="491"/>
      <c r="K3" s="491"/>
      <c r="L3" s="494">
        <v>1</v>
      </c>
      <c r="M3" s="494">
        <v>2</v>
      </c>
      <c r="N3" s="494">
        <v>3</v>
      </c>
      <c r="O3" s="494">
        <v>4</v>
      </c>
      <c r="P3" s="494">
        <v>5</v>
      </c>
      <c r="Q3" s="494">
        <v>6</v>
      </c>
      <c r="R3" s="494">
        <v>7</v>
      </c>
      <c r="S3" s="494">
        <v>8</v>
      </c>
      <c r="T3" s="528"/>
    </row>
    <row r="4" spans="1:20" ht="143.25" customHeight="1" x14ac:dyDescent="0.25">
      <c r="A4" s="652"/>
      <c r="B4" s="495" t="str">
        <f>$L$4</f>
        <v>Навісна п-ва ч-з яр (судд.)</v>
      </c>
      <c r="C4" s="495" t="str">
        <f>$M$4</f>
        <v>Переправа по колоді через яр</v>
      </c>
      <c r="D4" s="495" t="str">
        <f>$N$4</f>
        <v>П-ва по мотузці з пер. ч-з яр</v>
      </c>
      <c r="E4" s="495" t="str">
        <f>$O$4</f>
        <v>Підйом по верт. пер. + крут. п-ва</v>
      </c>
      <c r="F4" s="495" t="str">
        <f>$P$4</f>
        <v>Підйом по схилу</v>
      </c>
      <c r="G4" s="495" t="str">
        <f>$Q$4</f>
        <v>Рух  по жердинах</v>
      </c>
      <c r="H4" s="495" t="str">
        <f>$R$4</f>
        <v>В'язання вузлів</v>
      </c>
      <c r="I4" s="519" t="str">
        <f>S$4</f>
        <v>Орієнтування</v>
      </c>
      <c r="J4" s="496"/>
      <c r="K4" s="496"/>
      <c r="L4" s="497" t="s">
        <v>185</v>
      </c>
      <c r="M4" s="497" t="s">
        <v>174</v>
      </c>
      <c r="N4" s="497" t="s">
        <v>188</v>
      </c>
      <c r="O4" s="497" t="s">
        <v>189</v>
      </c>
      <c r="P4" s="497" t="s">
        <v>186</v>
      </c>
      <c r="Q4" s="497" t="s">
        <v>173</v>
      </c>
      <c r="R4" s="497" t="s">
        <v>187</v>
      </c>
      <c r="S4" s="497" t="s">
        <v>190</v>
      </c>
      <c r="T4" s="497" t="s">
        <v>221</v>
      </c>
    </row>
    <row r="5" spans="1:20" ht="48" customHeight="1" x14ac:dyDescent="0.25">
      <c r="A5" s="520" t="s">
        <v>222</v>
      </c>
      <c r="B5" s="498">
        <f>$L$5</f>
        <v>1.3888888888888889E-3</v>
      </c>
      <c r="C5" s="498">
        <f>$M$5</f>
        <v>2.7777777777777779E-3</v>
      </c>
      <c r="D5" s="498">
        <f>$N$5</f>
        <v>3.472222222222222E-3</v>
      </c>
      <c r="E5" s="498">
        <f>$O$5</f>
        <v>4.1666666666666666E-3</v>
      </c>
      <c r="F5" s="498">
        <f>$P$5</f>
        <v>2.7777777777777779E-3</v>
      </c>
      <c r="G5" s="498">
        <f>$Q$5</f>
        <v>2.0833333333333333E-3</v>
      </c>
      <c r="H5" s="498">
        <f>$R$5</f>
        <v>1.3888888888888889E-3</v>
      </c>
      <c r="I5" s="521"/>
      <c r="J5" s="499"/>
      <c r="K5" s="499" t="s">
        <v>222</v>
      </c>
      <c r="L5" s="500">
        <v>1.3888888888888889E-3</v>
      </c>
      <c r="M5" s="500">
        <v>2.7777777777777779E-3</v>
      </c>
      <c r="N5" s="500">
        <v>3.472222222222222E-3</v>
      </c>
      <c r="O5" s="500">
        <v>4.1666666666666666E-3</v>
      </c>
      <c r="P5" s="500">
        <v>2.7777777777777779E-3</v>
      </c>
      <c r="Q5" s="500">
        <v>2.0833333333333333E-3</v>
      </c>
      <c r="R5" s="500">
        <v>1.3888888888888889E-3</v>
      </c>
      <c r="S5" s="500"/>
      <c r="T5" s="528"/>
    </row>
    <row r="6" spans="1:20" ht="48" customHeight="1" x14ac:dyDescent="0.25">
      <c r="A6" s="520" t="s">
        <v>223</v>
      </c>
      <c r="B6" s="501">
        <f>$C1+L$11</f>
        <v>0.35972222222222222</v>
      </c>
      <c r="C6" s="501">
        <f t="shared" ref="C6:H6" si="0">B7+M$11</f>
        <v>0.36527777777777776</v>
      </c>
      <c r="D6" s="501">
        <f t="shared" si="0"/>
        <v>0.37361111111111106</v>
      </c>
      <c r="E6" s="501">
        <f t="shared" si="0"/>
        <v>0.38263888888888881</v>
      </c>
      <c r="F6" s="501">
        <f t="shared" si="0"/>
        <v>0.39374999999999988</v>
      </c>
      <c r="G6" s="501">
        <f t="shared" si="0"/>
        <v>0.39999999999999986</v>
      </c>
      <c r="H6" s="501">
        <f t="shared" si="0"/>
        <v>0.4090277777777776</v>
      </c>
      <c r="I6" s="521"/>
      <c r="J6" s="502"/>
      <c r="K6" s="502"/>
      <c r="L6" s="654" t="s">
        <v>224</v>
      </c>
      <c r="M6" s="654"/>
      <c r="N6" s="654"/>
      <c r="O6" s="654"/>
      <c r="P6" s="655">
        <v>0.35833333333333334</v>
      </c>
      <c r="Q6" s="655"/>
      <c r="R6" s="503"/>
      <c r="S6" s="503"/>
      <c r="T6" s="528"/>
    </row>
    <row r="7" spans="1:20" ht="48" customHeight="1" x14ac:dyDescent="0.25">
      <c r="A7" s="520" t="s">
        <v>225</v>
      </c>
      <c r="B7" s="501">
        <f>SUM(B6,B5)</f>
        <v>0.3611111111111111</v>
      </c>
      <c r="C7" s="501">
        <f>SUM(C6,C5)</f>
        <v>0.36805555555555552</v>
      </c>
      <c r="D7" s="501">
        <f>SUM(D6,D5)</f>
        <v>0.37708333333333327</v>
      </c>
      <c r="E7" s="501">
        <f>SUM(E6,E5)</f>
        <v>0.38680555555555546</v>
      </c>
      <c r="F7" s="501">
        <f t="shared" ref="F7:H7" si="1">SUM(F6,F5)</f>
        <v>0.39652777777777765</v>
      </c>
      <c r="G7" s="501">
        <f t="shared" si="1"/>
        <v>0.40208333333333318</v>
      </c>
      <c r="H7" s="501">
        <f t="shared" si="1"/>
        <v>0.41041666666666649</v>
      </c>
      <c r="I7" s="521"/>
      <c r="J7" s="499"/>
      <c r="K7" s="499"/>
      <c r="L7" s="654"/>
      <c r="M7" s="654"/>
      <c r="N7" s="654"/>
      <c r="O7" s="654"/>
      <c r="P7" s="655"/>
      <c r="Q7" s="655"/>
      <c r="R7" s="503"/>
      <c r="S7" s="503"/>
      <c r="T7" s="528"/>
    </row>
    <row r="8" spans="1:20" ht="48" customHeight="1" x14ac:dyDescent="0.25">
      <c r="A8" s="520" t="s">
        <v>226</v>
      </c>
      <c r="B8" s="504"/>
      <c r="C8" s="504"/>
      <c r="D8" s="504"/>
      <c r="E8" s="504"/>
      <c r="F8" s="504"/>
      <c r="G8" s="504"/>
      <c r="H8" s="504"/>
      <c r="I8" s="521"/>
      <c r="J8" s="499"/>
      <c r="K8" s="499"/>
      <c r="L8" s="654" t="s">
        <v>227</v>
      </c>
      <c r="M8" s="654"/>
      <c r="N8" s="654"/>
      <c r="O8" s="654"/>
      <c r="P8" s="655">
        <v>4.1666666666666666E-3</v>
      </c>
      <c r="Q8" s="655"/>
      <c r="R8" s="655"/>
      <c r="S8" s="655"/>
      <c r="T8" s="528"/>
    </row>
    <row r="9" spans="1:20" ht="48" customHeight="1" x14ac:dyDescent="0.25">
      <c r="A9" s="520" t="s">
        <v>228</v>
      </c>
      <c r="B9" s="505"/>
      <c r="C9" s="493"/>
      <c r="D9" s="493"/>
      <c r="E9" s="493"/>
      <c r="F9" s="493"/>
      <c r="G9" s="493"/>
      <c r="H9" s="493"/>
      <c r="I9" s="522"/>
      <c r="J9" s="506"/>
      <c r="K9" s="506"/>
      <c r="L9" s="653" t="s">
        <v>229</v>
      </c>
      <c r="M9" s="653"/>
      <c r="N9" s="653"/>
      <c r="O9" s="653"/>
      <c r="P9" s="653"/>
      <c r="Q9" s="653"/>
      <c r="R9" s="653"/>
      <c r="S9" s="507"/>
      <c r="T9" s="528"/>
    </row>
    <row r="10" spans="1:20" ht="48" customHeight="1" x14ac:dyDescent="0.25">
      <c r="A10" s="523" t="s">
        <v>230</v>
      </c>
      <c r="B10" s="508"/>
      <c r="C10" s="508"/>
      <c r="D10" s="508"/>
      <c r="E10" s="508"/>
      <c r="F10" s="508"/>
      <c r="G10" s="508"/>
      <c r="H10" s="515"/>
      <c r="I10" s="524"/>
      <c r="J10" s="506"/>
      <c r="K10" s="506"/>
      <c r="L10" s="509" t="s">
        <v>231</v>
      </c>
      <c r="M10" s="509" t="s">
        <v>232</v>
      </c>
      <c r="N10" s="509" t="s">
        <v>233</v>
      </c>
      <c r="O10" s="509" t="s">
        <v>234</v>
      </c>
      <c r="P10" s="509" t="s">
        <v>235</v>
      </c>
      <c r="Q10" s="509" t="s">
        <v>236</v>
      </c>
      <c r="R10" s="510" t="s">
        <v>237</v>
      </c>
      <c r="S10" s="509" t="s">
        <v>238</v>
      </c>
      <c r="T10" s="509" t="s">
        <v>219</v>
      </c>
    </row>
    <row r="11" spans="1:20" ht="48" customHeight="1" thickBot="1" x14ac:dyDescent="0.3">
      <c r="A11" s="645" t="s">
        <v>239</v>
      </c>
      <c r="B11" s="646"/>
      <c r="C11" s="646"/>
      <c r="D11" s="646"/>
      <c r="E11" s="646"/>
      <c r="F11" s="646"/>
      <c r="G11" s="646"/>
      <c r="H11" s="647"/>
      <c r="I11" s="648"/>
      <c r="J11" s="491"/>
      <c r="K11" s="491"/>
      <c r="L11" s="511">
        <v>1.3888888888888889E-3</v>
      </c>
      <c r="M11" s="511">
        <v>4.1666666666666666E-3</v>
      </c>
      <c r="N11" s="511">
        <v>5.5555555555555558E-3</v>
      </c>
      <c r="O11" s="511">
        <v>5.5555555555555558E-3</v>
      </c>
      <c r="P11" s="511">
        <v>6.9444444444444441E-3</v>
      </c>
      <c r="Q11" s="511">
        <v>3.472222222222222E-3</v>
      </c>
      <c r="R11" s="511">
        <v>6.9444444444444441E-3</v>
      </c>
      <c r="S11" s="511">
        <v>6.9444444444444441E-3</v>
      </c>
      <c r="T11" s="512">
        <v>1.3888888888888888E-2</v>
      </c>
    </row>
    <row r="12" spans="1:20" ht="48" customHeight="1" x14ac:dyDescent="0.25">
      <c r="A12" s="526"/>
      <c r="B12" s="516" t="s">
        <v>215</v>
      </c>
      <c r="C12" s="517">
        <f>$P$6+$P$8*(B13-1)</f>
        <v>0.36249999999999999</v>
      </c>
      <c r="D12" s="516" t="s">
        <v>216</v>
      </c>
      <c r="E12" s="516"/>
      <c r="F12" s="517"/>
      <c r="G12" s="649">
        <f>H18+S$11</f>
        <v>0.42152777777777756</v>
      </c>
      <c r="H12" s="649"/>
      <c r="I12" s="527">
        <f>G12+T$11</f>
        <v>0.43541666666666645</v>
      </c>
    </row>
    <row r="13" spans="1:20" ht="48" customHeight="1" x14ac:dyDescent="0.25">
      <c r="A13" s="529" t="s">
        <v>217</v>
      </c>
      <c r="B13" s="514">
        <f>B2+1</f>
        <v>2</v>
      </c>
      <c r="C13" s="650" t="str">
        <f>VLOOKUP($B13,СтартОсобиста!$A$270:$E$517,4,0)</f>
        <v>жін</v>
      </c>
      <c r="D13" s="650"/>
      <c r="E13" s="650"/>
      <c r="F13" s="513">
        <f>VLOOKUP($B13,СтартОсобиста!$A$270:$E$517,2,0)</f>
        <v>102</v>
      </c>
      <c r="G13" s="651" t="s">
        <v>218</v>
      </c>
      <c r="H13" s="651"/>
      <c r="I13" s="518" t="s">
        <v>219</v>
      </c>
    </row>
    <row r="14" spans="1:20" ht="48" customHeight="1" x14ac:dyDescent="0.25">
      <c r="A14" s="652" t="s">
        <v>220</v>
      </c>
      <c r="B14" s="493">
        <v>1</v>
      </c>
      <c r="C14" s="493">
        <v>2</v>
      </c>
      <c r="D14" s="493">
        <v>3</v>
      </c>
      <c r="E14" s="493">
        <v>4</v>
      </c>
      <c r="F14" s="493">
        <v>5</v>
      </c>
      <c r="G14" s="493">
        <v>6</v>
      </c>
      <c r="H14" s="493">
        <v>7</v>
      </c>
      <c r="I14" s="525">
        <v>8</v>
      </c>
    </row>
    <row r="15" spans="1:20" ht="143.25" customHeight="1" x14ac:dyDescent="0.25">
      <c r="A15" s="652"/>
      <c r="B15" s="495" t="str">
        <f>$L$4</f>
        <v>Навісна п-ва ч-з яр (судд.)</v>
      </c>
      <c r="C15" s="495" t="str">
        <f>$M$4</f>
        <v>Переправа по колоді через яр</v>
      </c>
      <c r="D15" s="495" t="str">
        <f>$N$4</f>
        <v>П-ва по мотузці з пер. ч-з яр</v>
      </c>
      <c r="E15" s="495" t="str">
        <f>$O$4</f>
        <v>Підйом по верт. пер. + крут. п-ва</v>
      </c>
      <c r="F15" s="495" t="str">
        <f>$P$4</f>
        <v>Підйом по схилу</v>
      </c>
      <c r="G15" s="495" t="str">
        <f>$Q$4</f>
        <v>Рух  по жердинах</v>
      </c>
      <c r="H15" s="495" t="str">
        <f>$R$4</f>
        <v>В'язання вузлів</v>
      </c>
      <c r="I15" s="519" t="str">
        <f>S$4</f>
        <v>Орієнтування</v>
      </c>
    </row>
    <row r="16" spans="1:20" ht="48" customHeight="1" x14ac:dyDescent="0.25">
      <c r="A16" s="520" t="s">
        <v>222</v>
      </c>
      <c r="B16" s="498">
        <f>$L$5</f>
        <v>1.3888888888888889E-3</v>
      </c>
      <c r="C16" s="498">
        <f>$M$5</f>
        <v>2.7777777777777779E-3</v>
      </c>
      <c r="D16" s="498">
        <f>$N$5</f>
        <v>3.472222222222222E-3</v>
      </c>
      <c r="E16" s="498">
        <f>$O$5</f>
        <v>4.1666666666666666E-3</v>
      </c>
      <c r="F16" s="498">
        <f>$P$5</f>
        <v>2.7777777777777779E-3</v>
      </c>
      <c r="G16" s="498">
        <f>$Q$5</f>
        <v>2.0833333333333333E-3</v>
      </c>
      <c r="H16" s="498">
        <f>$R$5</f>
        <v>1.3888888888888889E-3</v>
      </c>
      <c r="I16" s="521"/>
    </row>
    <row r="17" spans="1:9" ht="48" customHeight="1" x14ac:dyDescent="0.25">
      <c r="A17" s="520" t="s">
        <v>223</v>
      </c>
      <c r="B17" s="501">
        <f>$C12+L$11</f>
        <v>0.36388888888888887</v>
      </c>
      <c r="C17" s="501">
        <f t="shared" ref="C17:H17" si="2">B18+M$11</f>
        <v>0.36944444444444441</v>
      </c>
      <c r="D17" s="501">
        <f t="shared" si="2"/>
        <v>0.37777777777777771</v>
      </c>
      <c r="E17" s="501">
        <f t="shared" si="2"/>
        <v>0.38680555555555546</v>
      </c>
      <c r="F17" s="501">
        <f t="shared" si="2"/>
        <v>0.39791666666666653</v>
      </c>
      <c r="G17" s="501">
        <f t="shared" si="2"/>
        <v>0.40416666666666651</v>
      </c>
      <c r="H17" s="501">
        <f t="shared" si="2"/>
        <v>0.41319444444444425</v>
      </c>
      <c r="I17" s="521"/>
    </row>
    <row r="18" spans="1:9" ht="48" customHeight="1" x14ac:dyDescent="0.25">
      <c r="A18" s="520" t="s">
        <v>225</v>
      </c>
      <c r="B18" s="501">
        <f>SUM(B17,B16)</f>
        <v>0.36527777777777776</v>
      </c>
      <c r="C18" s="501">
        <f>SUM(C17,C16)</f>
        <v>0.37222222222222218</v>
      </c>
      <c r="D18" s="501">
        <f>SUM(D17,D16)</f>
        <v>0.38124999999999992</v>
      </c>
      <c r="E18" s="501">
        <f>SUM(E17,E16)</f>
        <v>0.39097222222222211</v>
      </c>
      <c r="F18" s="501">
        <f t="shared" ref="F18:H18" si="3">SUM(F17,F16)</f>
        <v>0.4006944444444443</v>
      </c>
      <c r="G18" s="501">
        <f t="shared" si="3"/>
        <v>0.40624999999999983</v>
      </c>
      <c r="H18" s="501">
        <f t="shared" si="3"/>
        <v>0.41458333333333314</v>
      </c>
      <c r="I18" s="521"/>
    </row>
    <row r="19" spans="1:9" ht="48" customHeight="1" x14ac:dyDescent="0.25">
      <c r="A19" s="520" t="s">
        <v>226</v>
      </c>
      <c r="B19" s="504"/>
      <c r="C19" s="504"/>
      <c r="D19" s="504"/>
      <c r="E19" s="504"/>
      <c r="F19" s="504"/>
      <c r="G19" s="504"/>
      <c r="H19" s="504"/>
      <c r="I19" s="521"/>
    </row>
    <row r="20" spans="1:9" ht="48" customHeight="1" x14ac:dyDescent="0.25">
      <c r="A20" s="520" t="s">
        <v>228</v>
      </c>
      <c r="B20" s="505"/>
      <c r="C20" s="493"/>
      <c r="D20" s="493"/>
      <c r="E20" s="493"/>
      <c r="F20" s="493"/>
      <c r="G20" s="493"/>
      <c r="H20" s="493"/>
      <c r="I20" s="522"/>
    </row>
    <row r="21" spans="1:9" ht="48" customHeight="1" x14ac:dyDescent="0.25">
      <c r="A21" s="523" t="s">
        <v>230</v>
      </c>
      <c r="B21" s="508"/>
      <c r="C21" s="508"/>
      <c r="D21" s="508"/>
      <c r="E21" s="508"/>
      <c r="F21" s="508"/>
      <c r="G21" s="508"/>
      <c r="H21" s="515"/>
      <c r="I21" s="524"/>
    </row>
    <row r="22" spans="1:9" ht="48" customHeight="1" thickBot="1" x14ac:dyDescent="0.3">
      <c r="A22" s="645" t="s">
        <v>239</v>
      </c>
      <c r="B22" s="646"/>
      <c r="C22" s="646"/>
      <c r="D22" s="646"/>
      <c r="E22" s="646"/>
      <c r="F22" s="646"/>
      <c r="G22" s="646"/>
      <c r="H22" s="647"/>
      <c r="I22" s="648"/>
    </row>
    <row r="23" spans="1:9" ht="48" customHeight="1" x14ac:dyDescent="0.25">
      <c r="A23" s="526"/>
      <c r="B23" s="516" t="s">
        <v>215</v>
      </c>
      <c r="C23" s="517">
        <f>$P$6+$P$8*(B24-1)</f>
        <v>0.3666666666666667</v>
      </c>
      <c r="D23" s="516" t="s">
        <v>216</v>
      </c>
      <c r="E23" s="516"/>
      <c r="F23" s="517"/>
      <c r="G23" s="649">
        <f>H29+S$11</f>
        <v>0.42569444444444426</v>
      </c>
      <c r="H23" s="649"/>
      <c r="I23" s="527">
        <f>G23+T$11</f>
        <v>0.43958333333333316</v>
      </c>
    </row>
    <row r="24" spans="1:9" ht="48" customHeight="1" x14ac:dyDescent="0.25">
      <c r="A24" s="529" t="s">
        <v>217</v>
      </c>
      <c r="B24" s="514">
        <f>B13+1</f>
        <v>3</v>
      </c>
      <c r="C24" s="650" t="str">
        <f>VLOOKUP($B24,СтартОсобиста!$A$270:$E$517,4,0)</f>
        <v>жін</v>
      </c>
      <c r="D24" s="650"/>
      <c r="E24" s="650"/>
      <c r="F24" s="513">
        <f>VLOOKUP($B24,СтартОсобиста!$A$270:$E$517,2,0)</f>
        <v>112</v>
      </c>
      <c r="G24" s="651" t="s">
        <v>218</v>
      </c>
      <c r="H24" s="651"/>
      <c r="I24" s="518" t="s">
        <v>219</v>
      </c>
    </row>
    <row r="25" spans="1:9" ht="48" customHeight="1" x14ac:dyDescent="0.25">
      <c r="A25" s="652" t="s">
        <v>220</v>
      </c>
      <c r="B25" s="493">
        <v>1</v>
      </c>
      <c r="C25" s="493">
        <v>2</v>
      </c>
      <c r="D25" s="493">
        <v>3</v>
      </c>
      <c r="E25" s="493">
        <v>4</v>
      </c>
      <c r="F25" s="493">
        <v>5</v>
      </c>
      <c r="G25" s="493">
        <v>6</v>
      </c>
      <c r="H25" s="493">
        <v>7</v>
      </c>
      <c r="I25" s="525">
        <v>8</v>
      </c>
    </row>
    <row r="26" spans="1:9" ht="143.25" customHeight="1" x14ac:dyDescent="0.25">
      <c r="A26" s="652"/>
      <c r="B26" s="495" t="str">
        <f>$L$4</f>
        <v>Навісна п-ва ч-з яр (судд.)</v>
      </c>
      <c r="C26" s="495" t="str">
        <f>$M$4</f>
        <v>Переправа по колоді через яр</v>
      </c>
      <c r="D26" s="495" t="str">
        <f>$N$4</f>
        <v>П-ва по мотузці з пер. ч-з яр</v>
      </c>
      <c r="E26" s="495" t="str">
        <f>$O$4</f>
        <v>Підйом по верт. пер. + крут. п-ва</v>
      </c>
      <c r="F26" s="495" t="str">
        <f>$P$4</f>
        <v>Підйом по схилу</v>
      </c>
      <c r="G26" s="495" t="str">
        <f>$Q$4</f>
        <v>Рух  по жердинах</v>
      </c>
      <c r="H26" s="495" t="str">
        <f>$R$4</f>
        <v>В'язання вузлів</v>
      </c>
      <c r="I26" s="519" t="str">
        <f>S$4</f>
        <v>Орієнтування</v>
      </c>
    </row>
    <row r="27" spans="1:9" ht="48" customHeight="1" x14ac:dyDescent="0.25">
      <c r="A27" s="520" t="s">
        <v>222</v>
      </c>
      <c r="B27" s="498">
        <f>$L$5</f>
        <v>1.3888888888888889E-3</v>
      </c>
      <c r="C27" s="498">
        <f>$M$5</f>
        <v>2.7777777777777779E-3</v>
      </c>
      <c r="D27" s="498">
        <f>$N$5</f>
        <v>3.472222222222222E-3</v>
      </c>
      <c r="E27" s="498">
        <f>$O$5</f>
        <v>4.1666666666666666E-3</v>
      </c>
      <c r="F27" s="498">
        <f>$P$5</f>
        <v>2.7777777777777779E-3</v>
      </c>
      <c r="G27" s="498">
        <f>$Q$5</f>
        <v>2.0833333333333333E-3</v>
      </c>
      <c r="H27" s="498">
        <f>$R$5</f>
        <v>1.3888888888888889E-3</v>
      </c>
      <c r="I27" s="521"/>
    </row>
    <row r="28" spans="1:9" ht="48" customHeight="1" x14ac:dyDescent="0.25">
      <c r="A28" s="520" t="s">
        <v>223</v>
      </c>
      <c r="B28" s="501">
        <f>$C23+L$11</f>
        <v>0.36805555555555558</v>
      </c>
      <c r="C28" s="501">
        <f t="shared" ref="C28:H28" si="4">B29+M$11</f>
        <v>0.37361111111111112</v>
      </c>
      <c r="D28" s="501">
        <f t="shared" si="4"/>
        <v>0.38194444444444442</v>
      </c>
      <c r="E28" s="501">
        <f t="shared" si="4"/>
        <v>0.39097222222222217</v>
      </c>
      <c r="F28" s="501">
        <f t="shared" si="4"/>
        <v>0.40208333333333324</v>
      </c>
      <c r="G28" s="501">
        <f t="shared" si="4"/>
        <v>0.40833333333333321</v>
      </c>
      <c r="H28" s="501">
        <f t="shared" si="4"/>
        <v>0.41736111111111096</v>
      </c>
      <c r="I28" s="521"/>
    </row>
    <row r="29" spans="1:9" ht="48" customHeight="1" x14ac:dyDescent="0.25">
      <c r="A29" s="520" t="s">
        <v>225</v>
      </c>
      <c r="B29" s="501">
        <f>SUM(B28,B27)</f>
        <v>0.36944444444444446</v>
      </c>
      <c r="C29" s="501">
        <f>SUM(C28,C27)</f>
        <v>0.37638888888888888</v>
      </c>
      <c r="D29" s="501">
        <f>SUM(D28,D27)</f>
        <v>0.38541666666666663</v>
      </c>
      <c r="E29" s="501">
        <f>SUM(E28,E27)</f>
        <v>0.39513888888888882</v>
      </c>
      <c r="F29" s="501">
        <f t="shared" ref="F29:H29" si="5">SUM(F28,F27)</f>
        <v>0.40486111111111101</v>
      </c>
      <c r="G29" s="501">
        <f t="shared" si="5"/>
        <v>0.41041666666666654</v>
      </c>
      <c r="H29" s="501">
        <f t="shared" si="5"/>
        <v>0.41874999999999984</v>
      </c>
      <c r="I29" s="521"/>
    </row>
    <row r="30" spans="1:9" ht="48" customHeight="1" x14ac:dyDescent="0.25">
      <c r="A30" s="520" t="s">
        <v>226</v>
      </c>
      <c r="B30" s="504"/>
      <c r="C30" s="504"/>
      <c r="D30" s="504"/>
      <c r="E30" s="504"/>
      <c r="F30" s="504"/>
      <c r="G30" s="504"/>
      <c r="H30" s="504"/>
      <c r="I30" s="521"/>
    </row>
    <row r="31" spans="1:9" ht="48" customHeight="1" x14ac:dyDescent="0.25">
      <c r="A31" s="520" t="s">
        <v>228</v>
      </c>
      <c r="B31" s="505"/>
      <c r="C31" s="493"/>
      <c r="D31" s="493"/>
      <c r="E31" s="493"/>
      <c r="F31" s="493"/>
      <c r="G31" s="493"/>
      <c r="H31" s="493"/>
      <c r="I31" s="522"/>
    </row>
    <row r="32" spans="1:9" ht="48" customHeight="1" x14ac:dyDescent="0.25">
      <c r="A32" s="523" t="s">
        <v>230</v>
      </c>
      <c r="B32" s="508"/>
      <c r="C32" s="508"/>
      <c r="D32" s="508"/>
      <c r="E32" s="508"/>
      <c r="F32" s="508"/>
      <c r="G32" s="508"/>
      <c r="H32" s="515"/>
      <c r="I32" s="524"/>
    </row>
    <row r="33" spans="1:9" ht="48" customHeight="1" thickBot="1" x14ac:dyDescent="0.3">
      <c r="A33" s="645" t="s">
        <v>239</v>
      </c>
      <c r="B33" s="646"/>
      <c r="C33" s="646"/>
      <c r="D33" s="646"/>
      <c r="E33" s="646"/>
      <c r="F33" s="646"/>
      <c r="G33" s="646"/>
      <c r="H33" s="647"/>
      <c r="I33" s="648"/>
    </row>
    <row r="34" spans="1:9" ht="48" customHeight="1" x14ac:dyDescent="0.25">
      <c r="A34" s="526"/>
      <c r="B34" s="516" t="s">
        <v>215</v>
      </c>
      <c r="C34" s="517">
        <f>$P$6+$P$8*(B35-1)</f>
        <v>0.37083333333333335</v>
      </c>
      <c r="D34" s="516" t="s">
        <v>216</v>
      </c>
      <c r="E34" s="516"/>
      <c r="F34" s="517"/>
      <c r="G34" s="649">
        <f>H40+S$11</f>
        <v>0.42986111111111092</v>
      </c>
      <c r="H34" s="649"/>
      <c r="I34" s="527">
        <f>G34+T$11</f>
        <v>0.44374999999999981</v>
      </c>
    </row>
    <row r="35" spans="1:9" ht="48" customHeight="1" x14ac:dyDescent="0.25">
      <c r="A35" s="529" t="s">
        <v>217</v>
      </c>
      <c r="B35" s="514">
        <f>B24+1</f>
        <v>4</v>
      </c>
      <c r="C35" s="650" t="str">
        <f>VLOOKUP($B35,СтартОсобиста!$A$270:$E$517,4,0)</f>
        <v>жін</v>
      </c>
      <c r="D35" s="650"/>
      <c r="E35" s="650"/>
      <c r="F35" s="513">
        <f>VLOOKUP($B35,СтартОсобиста!$A$270:$E$517,2,0)</f>
        <v>124</v>
      </c>
      <c r="G35" s="651" t="s">
        <v>218</v>
      </c>
      <c r="H35" s="651"/>
      <c r="I35" s="518" t="s">
        <v>219</v>
      </c>
    </row>
    <row r="36" spans="1:9" ht="48" customHeight="1" x14ac:dyDescent="0.25">
      <c r="A36" s="652" t="s">
        <v>220</v>
      </c>
      <c r="B36" s="493">
        <v>1</v>
      </c>
      <c r="C36" s="493">
        <v>2</v>
      </c>
      <c r="D36" s="493">
        <v>3</v>
      </c>
      <c r="E36" s="493">
        <v>4</v>
      </c>
      <c r="F36" s="493">
        <v>5</v>
      </c>
      <c r="G36" s="493">
        <v>6</v>
      </c>
      <c r="H36" s="493">
        <v>7</v>
      </c>
      <c r="I36" s="525">
        <v>8</v>
      </c>
    </row>
    <row r="37" spans="1:9" ht="143.25" customHeight="1" x14ac:dyDescent="0.25">
      <c r="A37" s="652"/>
      <c r="B37" s="495" t="str">
        <f>$L$4</f>
        <v>Навісна п-ва ч-з яр (судд.)</v>
      </c>
      <c r="C37" s="495" t="str">
        <f>$M$4</f>
        <v>Переправа по колоді через яр</v>
      </c>
      <c r="D37" s="495" t="str">
        <f>$N$4</f>
        <v>П-ва по мотузці з пер. ч-з яр</v>
      </c>
      <c r="E37" s="495" t="str">
        <f>$O$4</f>
        <v>Підйом по верт. пер. + крут. п-ва</v>
      </c>
      <c r="F37" s="495" t="str">
        <f>$P$4</f>
        <v>Підйом по схилу</v>
      </c>
      <c r="G37" s="495" t="str">
        <f>$Q$4</f>
        <v>Рух  по жердинах</v>
      </c>
      <c r="H37" s="495" t="str">
        <f>$R$4</f>
        <v>В'язання вузлів</v>
      </c>
      <c r="I37" s="519" t="str">
        <f>S$4</f>
        <v>Орієнтування</v>
      </c>
    </row>
    <row r="38" spans="1:9" ht="48" customHeight="1" x14ac:dyDescent="0.25">
      <c r="A38" s="520" t="s">
        <v>222</v>
      </c>
      <c r="B38" s="498">
        <f>$L$5</f>
        <v>1.3888888888888889E-3</v>
      </c>
      <c r="C38" s="498">
        <f>$M$5</f>
        <v>2.7777777777777779E-3</v>
      </c>
      <c r="D38" s="498">
        <f>$N$5</f>
        <v>3.472222222222222E-3</v>
      </c>
      <c r="E38" s="498">
        <f>$O$5</f>
        <v>4.1666666666666666E-3</v>
      </c>
      <c r="F38" s="498">
        <f>$P$5</f>
        <v>2.7777777777777779E-3</v>
      </c>
      <c r="G38" s="498">
        <f>$Q$5</f>
        <v>2.0833333333333333E-3</v>
      </c>
      <c r="H38" s="498">
        <f>$R$5</f>
        <v>1.3888888888888889E-3</v>
      </c>
      <c r="I38" s="521"/>
    </row>
    <row r="39" spans="1:9" ht="48" customHeight="1" x14ac:dyDescent="0.25">
      <c r="A39" s="520" t="s">
        <v>223</v>
      </c>
      <c r="B39" s="501">
        <f>$C34+L$11</f>
        <v>0.37222222222222223</v>
      </c>
      <c r="C39" s="501">
        <f t="shared" ref="C39:H39" si="6">B40+M$11</f>
        <v>0.37777777777777777</v>
      </c>
      <c r="D39" s="501">
        <f t="shared" si="6"/>
        <v>0.38611111111111107</v>
      </c>
      <c r="E39" s="501">
        <f t="shared" si="6"/>
        <v>0.39513888888888882</v>
      </c>
      <c r="F39" s="501">
        <f t="shared" si="6"/>
        <v>0.40624999999999989</v>
      </c>
      <c r="G39" s="501">
        <f t="shared" si="6"/>
        <v>0.41249999999999987</v>
      </c>
      <c r="H39" s="501">
        <f t="shared" si="6"/>
        <v>0.42152777777777761</v>
      </c>
      <c r="I39" s="521"/>
    </row>
    <row r="40" spans="1:9" ht="48" customHeight="1" x14ac:dyDescent="0.25">
      <c r="A40" s="520" t="s">
        <v>225</v>
      </c>
      <c r="B40" s="501">
        <f>SUM(B39,B38)</f>
        <v>0.37361111111111112</v>
      </c>
      <c r="C40" s="501">
        <f>SUM(C39,C38)</f>
        <v>0.38055555555555554</v>
      </c>
      <c r="D40" s="501">
        <f>SUM(D39,D38)</f>
        <v>0.38958333333333328</v>
      </c>
      <c r="E40" s="501">
        <f>SUM(E39,E38)</f>
        <v>0.39930555555555547</v>
      </c>
      <c r="F40" s="501">
        <f t="shared" ref="F40:H40" si="7">SUM(F39,F38)</f>
        <v>0.40902777777777766</v>
      </c>
      <c r="G40" s="501">
        <f t="shared" si="7"/>
        <v>0.41458333333333319</v>
      </c>
      <c r="H40" s="501">
        <f t="shared" si="7"/>
        <v>0.4229166666666665</v>
      </c>
      <c r="I40" s="521"/>
    </row>
    <row r="41" spans="1:9" ht="48" customHeight="1" x14ac:dyDescent="0.25">
      <c r="A41" s="520" t="s">
        <v>226</v>
      </c>
      <c r="B41" s="504"/>
      <c r="C41" s="504"/>
      <c r="D41" s="504"/>
      <c r="E41" s="504"/>
      <c r="F41" s="504"/>
      <c r="G41" s="504"/>
      <c r="H41" s="504"/>
      <c r="I41" s="521"/>
    </row>
    <row r="42" spans="1:9" ht="48" customHeight="1" x14ac:dyDescent="0.25">
      <c r="A42" s="520" t="s">
        <v>228</v>
      </c>
      <c r="B42" s="505"/>
      <c r="C42" s="493"/>
      <c r="D42" s="493"/>
      <c r="E42" s="493"/>
      <c r="F42" s="493"/>
      <c r="G42" s="493"/>
      <c r="H42" s="493"/>
      <c r="I42" s="522"/>
    </row>
    <row r="43" spans="1:9" ht="48" customHeight="1" x14ac:dyDescent="0.25">
      <c r="A43" s="523" t="s">
        <v>230</v>
      </c>
      <c r="B43" s="508"/>
      <c r="C43" s="508"/>
      <c r="D43" s="508"/>
      <c r="E43" s="508"/>
      <c r="F43" s="508"/>
      <c r="G43" s="508"/>
      <c r="H43" s="515"/>
      <c r="I43" s="524"/>
    </row>
    <row r="44" spans="1:9" ht="48" customHeight="1" thickBot="1" x14ac:dyDescent="0.3">
      <c r="A44" s="645" t="s">
        <v>239</v>
      </c>
      <c r="B44" s="646"/>
      <c r="C44" s="646"/>
      <c r="D44" s="646"/>
      <c r="E44" s="646"/>
      <c r="F44" s="646"/>
      <c r="G44" s="646"/>
      <c r="H44" s="647"/>
      <c r="I44" s="648"/>
    </row>
    <row r="45" spans="1:9" ht="48" customHeight="1" x14ac:dyDescent="0.25">
      <c r="A45" s="526"/>
      <c r="B45" s="516" t="s">
        <v>215</v>
      </c>
      <c r="C45" s="517">
        <f>$P$6+$P$8*(B46-1)</f>
        <v>0.375</v>
      </c>
      <c r="D45" s="516" t="s">
        <v>216</v>
      </c>
      <c r="E45" s="516"/>
      <c r="F45" s="517"/>
      <c r="G45" s="649">
        <f>H51+S$11</f>
        <v>0.43402777777777757</v>
      </c>
      <c r="H45" s="649"/>
      <c r="I45" s="527">
        <f>G45+T$11</f>
        <v>0.44791666666666646</v>
      </c>
    </row>
    <row r="46" spans="1:9" ht="48" customHeight="1" x14ac:dyDescent="0.25">
      <c r="A46" s="529" t="s">
        <v>217</v>
      </c>
      <c r="B46" s="514">
        <f>B35+1</f>
        <v>5</v>
      </c>
      <c r="C46" s="650" t="str">
        <f>VLOOKUP($B46,СтартОсобиста!$A$270:$E$517,4,0)</f>
        <v>жін</v>
      </c>
      <c r="D46" s="650"/>
      <c r="E46" s="650"/>
      <c r="F46" s="513">
        <f>VLOOKUP($B46,СтартОсобиста!$A$270:$E$517,2,0)</f>
        <v>103</v>
      </c>
      <c r="G46" s="651" t="s">
        <v>218</v>
      </c>
      <c r="H46" s="651"/>
      <c r="I46" s="518" t="s">
        <v>219</v>
      </c>
    </row>
    <row r="47" spans="1:9" ht="48" customHeight="1" x14ac:dyDescent="0.25">
      <c r="A47" s="652" t="s">
        <v>220</v>
      </c>
      <c r="B47" s="493">
        <v>1</v>
      </c>
      <c r="C47" s="493">
        <v>2</v>
      </c>
      <c r="D47" s="493">
        <v>3</v>
      </c>
      <c r="E47" s="493">
        <v>4</v>
      </c>
      <c r="F47" s="493">
        <v>5</v>
      </c>
      <c r="G47" s="493">
        <v>6</v>
      </c>
      <c r="H47" s="493">
        <v>7</v>
      </c>
      <c r="I47" s="525">
        <v>8</v>
      </c>
    </row>
    <row r="48" spans="1:9" ht="143.25" customHeight="1" x14ac:dyDescent="0.25">
      <c r="A48" s="652"/>
      <c r="B48" s="495" t="str">
        <f>$L$4</f>
        <v>Навісна п-ва ч-з яр (судд.)</v>
      </c>
      <c r="C48" s="495" t="str">
        <f>$M$4</f>
        <v>Переправа по колоді через яр</v>
      </c>
      <c r="D48" s="495" t="str">
        <f>$N$4</f>
        <v>П-ва по мотузці з пер. ч-з яр</v>
      </c>
      <c r="E48" s="495" t="str">
        <f>$O$4</f>
        <v>Підйом по верт. пер. + крут. п-ва</v>
      </c>
      <c r="F48" s="495" t="str">
        <f>$P$4</f>
        <v>Підйом по схилу</v>
      </c>
      <c r="G48" s="495" t="str">
        <f>$Q$4</f>
        <v>Рух  по жердинах</v>
      </c>
      <c r="H48" s="495" t="str">
        <f>$R$4</f>
        <v>В'язання вузлів</v>
      </c>
      <c r="I48" s="519" t="str">
        <f>S$4</f>
        <v>Орієнтування</v>
      </c>
    </row>
    <row r="49" spans="1:9" ht="48" customHeight="1" x14ac:dyDescent="0.25">
      <c r="A49" s="520" t="s">
        <v>222</v>
      </c>
      <c r="B49" s="498">
        <f>$L$5</f>
        <v>1.3888888888888889E-3</v>
      </c>
      <c r="C49" s="498">
        <f>$M$5</f>
        <v>2.7777777777777779E-3</v>
      </c>
      <c r="D49" s="498">
        <f>$N$5</f>
        <v>3.472222222222222E-3</v>
      </c>
      <c r="E49" s="498">
        <f>$O$5</f>
        <v>4.1666666666666666E-3</v>
      </c>
      <c r="F49" s="498">
        <f>$P$5</f>
        <v>2.7777777777777779E-3</v>
      </c>
      <c r="G49" s="498">
        <f>$Q$5</f>
        <v>2.0833333333333333E-3</v>
      </c>
      <c r="H49" s="498">
        <f>$R$5</f>
        <v>1.3888888888888889E-3</v>
      </c>
      <c r="I49" s="521"/>
    </row>
    <row r="50" spans="1:9" ht="48" customHeight="1" x14ac:dyDescent="0.25">
      <c r="A50" s="520" t="s">
        <v>223</v>
      </c>
      <c r="B50" s="501">
        <f>$C45+L$11</f>
        <v>0.37638888888888888</v>
      </c>
      <c r="C50" s="501">
        <f t="shared" ref="C50:H50" si="8">B51+M$11</f>
        <v>0.38194444444444442</v>
      </c>
      <c r="D50" s="501">
        <f t="shared" si="8"/>
        <v>0.39027777777777772</v>
      </c>
      <c r="E50" s="501">
        <f t="shared" si="8"/>
        <v>0.39930555555555547</v>
      </c>
      <c r="F50" s="501">
        <f t="shared" si="8"/>
        <v>0.41041666666666654</v>
      </c>
      <c r="G50" s="501">
        <f t="shared" si="8"/>
        <v>0.41666666666666652</v>
      </c>
      <c r="H50" s="501">
        <f t="shared" si="8"/>
        <v>0.42569444444444426</v>
      </c>
      <c r="I50" s="521"/>
    </row>
    <row r="51" spans="1:9" ht="48" customHeight="1" x14ac:dyDescent="0.25">
      <c r="A51" s="520" t="s">
        <v>225</v>
      </c>
      <c r="B51" s="501">
        <f>SUM(B50,B49)</f>
        <v>0.37777777777777777</v>
      </c>
      <c r="C51" s="501">
        <f>SUM(C50,C49)</f>
        <v>0.38472222222222219</v>
      </c>
      <c r="D51" s="501">
        <f>SUM(D50,D49)</f>
        <v>0.39374999999999993</v>
      </c>
      <c r="E51" s="501">
        <f>SUM(E50,E49)</f>
        <v>0.40347222222222212</v>
      </c>
      <c r="F51" s="501">
        <f t="shared" ref="F51:H51" si="9">SUM(F50,F49)</f>
        <v>0.41319444444444431</v>
      </c>
      <c r="G51" s="501">
        <f t="shared" si="9"/>
        <v>0.41874999999999984</v>
      </c>
      <c r="H51" s="501">
        <f t="shared" si="9"/>
        <v>0.42708333333333315</v>
      </c>
      <c r="I51" s="521"/>
    </row>
    <row r="52" spans="1:9" ht="48" customHeight="1" x14ac:dyDescent="0.25">
      <c r="A52" s="520" t="s">
        <v>226</v>
      </c>
      <c r="B52" s="504"/>
      <c r="C52" s="504"/>
      <c r="D52" s="504"/>
      <c r="E52" s="504"/>
      <c r="F52" s="504"/>
      <c r="G52" s="504"/>
      <c r="H52" s="504"/>
      <c r="I52" s="521"/>
    </row>
    <row r="53" spans="1:9" ht="48" customHeight="1" x14ac:dyDescent="0.25">
      <c r="A53" s="520" t="s">
        <v>228</v>
      </c>
      <c r="B53" s="505"/>
      <c r="C53" s="493"/>
      <c r="D53" s="493"/>
      <c r="E53" s="493"/>
      <c r="F53" s="493"/>
      <c r="G53" s="493"/>
      <c r="H53" s="493"/>
      <c r="I53" s="522"/>
    </row>
    <row r="54" spans="1:9" ht="48" customHeight="1" x14ac:dyDescent="0.25">
      <c r="A54" s="523" t="s">
        <v>230</v>
      </c>
      <c r="B54" s="508"/>
      <c r="C54" s="508"/>
      <c r="D54" s="508"/>
      <c r="E54" s="508"/>
      <c r="F54" s="508"/>
      <c r="G54" s="508"/>
      <c r="H54" s="515"/>
      <c r="I54" s="524"/>
    </row>
    <row r="55" spans="1:9" ht="48" customHeight="1" thickBot="1" x14ac:dyDescent="0.3">
      <c r="A55" s="645" t="s">
        <v>239</v>
      </c>
      <c r="B55" s="646"/>
      <c r="C55" s="646"/>
      <c r="D55" s="646"/>
      <c r="E55" s="646"/>
      <c r="F55" s="646"/>
      <c r="G55" s="646"/>
      <c r="H55" s="647"/>
      <c r="I55" s="648"/>
    </row>
    <row r="56" spans="1:9" ht="48" customHeight="1" x14ac:dyDescent="0.25">
      <c r="A56" s="526"/>
      <c r="B56" s="516" t="s">
        <v>215</v>
      </c>
      <c r="C56" s="517">
        <f>$P$6+$P$8*(B57-1)</f>
        <v>0.37916666666666665</v>
      </c>
      <c r="D56" s="516" t="s">
        <v>216</v>
      </c>
      <c r="E56" s="516"/>
      <c r="F56" s="517"/>
      <c r="G56" s="649">
        <f>H62+S$11</f>
        <v>0.43819444444444422</v>
      </c>
      <c r="H56" s="649"/>
      <c r="I56" s="527">
        <f>G56+T$11</f>
        <v>0.45208333333333311</v>
      </c>
    </row>
    <row r="57" spans="1:9" ht="48" customHeight="1" x14ac:dyDescent="0.25">
      <c r="A57" s="529" t="s">
        <v>217</v>
      </c>
      <c r="B57" s="514">
        <f>B46+1</f>
        <v>6</v>
      </c>
      <c r="C57" s="650" t="str">
        <f>VLOOKUP($B57,СтартОсобиста!$A$270:$E$517,4,0)</f>
        <v>жін</v>
      </c>
      <c r="D57" s="650"/>
      <c r="E57" s="650"/>
      <c r="F57" s="513">
        <f>VLOOKUP($B57,СтартОсобиста!$A$270:$E$517,2,0)</f>
        <v>116</v>
      </c>
      <c r="G57" s="651" t="s">
        <v>218</v>
      </c>
      <c r="H57" s="651"/>
      <c r="I57" s="518" t="s">
        <v>219</v>
      </c>
    </row>
    <row r="58" spans="1:9" ht="48" customHeight="1" x14ac:dyDescent="0.25">
      <c r="A58" s="652" t="s">
        <v>220</v>
      </c>
      <c r="B58" s="493">
        <v>1</v>
      </c>
      <c r="C58" s="493">
        <v>2</v>
      </c>
      <c r="D58" s="493">
        <v>3</v>
      </c>
      <c r="E58" s="493">
        <v>4</v>
      </c>
      <c r="F58" s="493">
        <v>5</v>
      </c>
      <c r="G58" s="493">
        <v>6</v>
      </c>
      <c r="H58" s="493">
        <v>7</v>
      </c>
      <c r="I58" s="525">
        <v>8</v>
      </c>
    </row>
    <row r="59" spans="1:9" ht="143.25" customHeight="1" x14ac:dyDescent="0.25">
      <c r="A59" s="652"/>
      <c r="B59" s="495" t="str">
        <f>$L$4</f>
        <v>Навісна п-ва ч-з яр (судд.)</v>
      </c>
      <c r="C59" s="495" t="str">
        <f>$M$4</f>
        <v>Переправа по колоді через яр</v>
      </c>
      <c r="D59" s="495" t="str">
        <f>$N$4</f>
        <v>П-ва по мотузці з пер. ч-з яр</v>
      </c>
      <c r="E59" s="495" t="str">
        <f>$O$4</f>
        <v>Підйом по верт. пер. + крут. п-ва</v>
      </c>
      <c r="F59" s="495" t="str">
        <f>$P$4</f>
        <v>Підйом по схилу</v>
      </c>
      <c r="G59" s="495" t="str">
        <f>$Q$4</f>
        <v>Рух  по жердинах</v>
      </c>
      <c r="H59" s="495" t="str">
        <f>$R$4</f>
        <v>В'язання вузлів</v>
      </c>
      <c r="I59" s="519" t="str">
        <f>S$4</f>
        <v>Орієнтування</v>
      </c>
    </row>
    <row r="60" spans="1:9" ht="48" customHeight="1" x14ac:dyDescent="0.25">
      <c r="A60" s="520" t="s">
        <v>222</v>
      </c>
      <c r="B60" s="498">
        <f>$L$5</f>
        <v>1.3888888888888889E-3</v>
      </c>
      <c r="C60" s="498">
        <f>$M$5</f>
        <v>2.7777777777777779E-3</v>
      </c>
      <c r="D60" s="498">
        <f>$N$5</f>
        <v>3.472222222222222E-3</v>
      </c>
      <c r="E60" s="498">
        <f>$O$5</f>
        <v>4.1666666666666666E-3</v>
      </c>
      <c r="F60" s="498">
        <f>$P$5</f>
        <v>2.7777777777777779E-3</v>
      </c>
      <c r="G60" s="498">
        <f>$Q$5</f>
        <v>2.0833333333333333E-3</v>
      </c>
      <c r="H60" s="498">
        <f>$R$5</f>
        <v>1.3888888888888889E-3</v>
      </c>
      <c r="I60" s="521"/>
    </row>
    <row r="61" spans="1:9" ht="48" customHeight="1" x14ac:dyDescent="0.25">
      <c r="A61" s="520" t="s">
        <v>223</v>
      </c>
      <c r="B61" s="501">
        <f>$C56+L$11</f>
        <v>0.38055555555555554</v>
      </c>
      <c r="C61" s="501">
        <f t="shared" ref="C61:H61" si="10">B62+M$11</f>
        <v>0.38611111111111107</v>
      </c>
      <c r="D61" s="501">
        <f t="shared" si="10"/>
        <v>0.39444444444444438</v>
      </c>
      <c r="E61" s="501">
        <f t="shared" si="10"/>
        <v>0.40347222222222212</v>
      </c>
      <c r="F61" s="501">
        <f t="shared" si="10"/>
        <v>0.41458333333333319</v>
      </c>
      <c r="G61" s="501">
        <f t="shared" si="10"/>
        <v>0.42083333333333317</v>
      </c>
      <c r="H61" s="501">
        <f t="shared" si="10"/>
        <v>0.42986111111111092</v>
      </c>
      <c r="I61" s="521"/>
    </row>
    <row r="62" spans="1:9" ht="48" customHeight="1" x14ac:dyDescent="0.25">
      <c r="A62" s="520" t="s">
        <v>225</v>
      </c>
      <c r="B62" s="501">
        <f>SUM(B61,B60)</f>
        <v>0.38194444444444442</v>
      </c>
      <c r="C62" s="501">
        <f>SUM(C61,C60)</f>
        <v>0.38888888888888884</v>
      </c>
      <c r="D62" s="501">
        <f>SUM(D61,D60)</f>
        <v>0.39791666666666659</v>
      </c>
      <c r="E62" s="501">
        <f>SUM(E61,E60)</f>
        <v>0.40763888888888877</v>
      </c>
      <c r="F62" s="501">
        <f t="shared" ref="F62:H62" si="11">SUM(F61,F60)</f>
        <v>0.41736111111111096</v>
      </c>
      <c r="G62" s="501">
        <f t="shared" si="11"/>
        <v>0.4229166666666665</v>
      </c>
      <c r="H62" s="501">
        <f t="shared" si="11"/>
        <v>0.4312499999999998</v>
      </c>
      <c r="I62" s="521"/>
    </row>
    <row r="63" spans="1:9" ht="48" customHeight="1" x14ac:dyDescent="0.25">
      <c r="A63" s="520" t="s">
        <v>226</v>
      </c>
      <c r="B63" s="504"/>
      <c r="C63" s="504"/>
      <c r="D63" s="504"/>
      <c r="E63" s="504"/>
      <c r="F63" s="504"/>
      <c r="G63" s="504"/>
      <c r="H63" s="504"/>
      <c r="I63" s="521"/>
    </row>
    <row r="64" spans="1:9" ht="48" customHeight="1" x14ac:dyDescent="0.25">
      <c r="A64" s="520" t="s">
        <v>228</v>
      </c>
      <c r="B64" s="505"/>
      <c r="C64" s="493"/>
      <c r="D64" s="493"/>
      <c r="E64" s="493"/>
      <c r="F64" s="493"/>
      <c r="G64" s="493"/>
      <c r="H64" s="493"/>
      <c r="I64" s="522"/>
    </row>
    <row r="65" spans="1:9" ht="48" customHeight="1" x14ac:dyDescent="0.25">
      <c r="A65" s="523" t="s">
        <v>230</v>
      </c>
      <c r="B65" s="508"/>
      <c r="C65" s="508"/>
      <c r="D65" s="508"/>
      <c r="E65" s="508"/>
      <c r="F65" s="508"/>
      <c r="G65" s="508"/>
      <c r="H65" s="515"/>
      <c r="I65" s="524"/>
    </row>
    <row r="66" spans="1:9" ht="48" customHeight="1" thickBot="1" x14ac:dyDescent="0.3">
      <c r="A66" s="645" t="s">
        <v>239</v>
      </c>
      <c r="B66" s="646"/>
      <c r="C66" s="646"/>
      <c r="D66" s="646"/>
      <c r="E66" s="646"/>
      <c r="F66" s="646"/>
      <c r="G66" s="646"/>
      <c r="H66" s="647"/>
      <c r="I66" s="648"/>
    </row>
    <row r="67" spans="1:9" ht="48" customHeight="1" x14ac:dyDescent="0.25">
      <c r="A67" s="526"/>
      <c r="B67" s="516" t="s">
        <v>215</v>
      </c>
      <c r="C67" s="517">
        <f>$P$6+$P$8*(B68-1)</f>
        <v>0.38333333333333336</v>
      </c>
      <c r="D67" s="516" t="s">
        <v>216</v>
      </c>
      <c r="E67" s="516"/>
      <c r="F67" s="517"/>
      <c r="G67" s="649">
        <f>H73+S$11</f>
        <v>0.44236111111111093</v>
      </c>
      <c r="H67" s="649"/>
      <c r="I67" s="527">
        <f>G67+T$11</f>
        <v>0.45624999999999982</v>
      </c>
    </row>
    <row r="68" spans="1:9" ht="48" customHeight="1" x14ac:dyDescent="0.25">
      <c r="A68" s="529" t="s">
        <v>217</v>
      </c>
      <c r="B68" s="514">
        <f>B57+1</f>
        <v>7</v>
      </c>
      <c r="C68" s="650" t="str">
        <f>VLOOKUP($B68,СтартОсобиста!$A$270:$E$517,4,0)</f>
        <v>жін</v>
      </c>
      <c r="D68" s="650"/>
      <c r="E68" s="650"/>
      <c r="F68" s="513">
        <f>VLOOKUP($B68,СтартОсобиста!$A$270:$E$517,2,0)</f>
        <v>105</v>
      </c>
      <c r="G68" s="651" t="s">
        <v>218</v>
      </c>
      <c r="H68" s="651"/>
      <c r="I68" s="518" t="s">
        <v>219</v>
      </c>
    </row>
    <row r="69" spans="1:9" ht="48" customHeight="1" x14ac:dyDescent="0.25">
      <c r="A69" s="652" t="s">
        <v>220</v>
      </c>
      <c r="B69" s="493">
        <v>1</v>
      </c>
      <c r="C69" s="493">
        <v>2</v>
      </c>
      <c r="D69" s="493">
        <v>3</v>
      </c>
      <c r="E69" s="493">
        <v>4</v>
      </c>
      <c r="F69" s="493">
        <v>5</v>
      </c>
      <c r="G69" s="493">
        <v>6</v>
      </c>
      <c r="H69" s="493">
        <v>7</v>
      </c>
      <c r="I69" s="525">
        <v>8</v>
      </c>
    </row>
    <row r="70" spans="1:9" ht="143.25" customHeight="1" x14ac:dyDescent="0.25">
      <c r="A70" s="652"/>
      <c r="B70" s="495" t="str">
        <f>$L$4</f>
        <v>Навісна п-ва ч-з яр (судд.)</v>
      </c>
      <c r="C70" s="495" t="str">
        <f>$M$4</f>
        <v>Переправа по колоді через яр</v>
      </c>
      <c r="D70" s="495" t="str">
        <f>$N$4</f>
        <v>П-ва по мотузці з пер. ч-з яр</v>
      </c>
      <c r="E70" s="495" t="str">
        <f>$O$4</f>
        <v>Підйом по верт. пер. + крут. п-ва</v>
      </c>
      <c r="F70" s="495" t="str">
        <f>$P$4</f>
        <v>Підйом по схилу</v>
      </c>
      <c r="G70" s="495" t="str">
        <f>$Q$4</f>
        <v>Рух  по жердинах</v>
      </c>
      <c r="H70" s="495" t="str">
        <f>$R$4</f>
        <v>В'язання вузлів</v>
      </c>
      <c r="I70" s="519" t="str">
        <f>S$4</f>
        <v>Орієнтування</v>
      </c>
    </row>
    <row r="71" spans="1:9" ht="48" customHeight="1" x14ac:dyDescent="0.25">
      <c r="A71" s="520" t="s">
        <v>222</v>
      </c>
      <c r="B71" s="498">
        <f>$L$5</f>
        <v>1.3888888888888889E-3</v>
      </c>
      <c r="C71" s="498">
        <f>$M$5</f>
        <v>2.7777777777777779E-3</v>
      </c>
      <c r="D71" s="498">
        <f>$N$5</f>
        <v>3.472222222222222E-3</v>
      </c>
      <c r="E71" s="498">
        <f>$O$5</f>
        <v>4.1666666666666666E-3</v>
      </c>
      <c r="F71" s="498">
        <f>$P$5</f>
        <v>2.7777777777777779E-3</v>
      </c>
      <c r="G71" s="498">
        <f>$Q$5</f>
        <v>2.0833333333333333E-3</v>
      </c>
      <c r="H71" s="498">
        <f>$R$5</f>
        <v>1.3888888888888889E-3</v>
      </c>
      <c r="I71" s="521"/>
    </row>
    <row r="72" spans="1:9" ht="48" customHeight="1" x14ac:dyDescent="0.25">
      <c r="A72" s="520" t="s">
        <v>223</v>
      </c>
      <c r="B72" s="501">
        <f>$C67+L$11</f>
        <v>0.38472222222222224</v>
      </c>
      <c r="C72" s="501">
        <f t="shared" ref="C72:H72" si="12">B73+M$11</f>
        <v>0.39027777777777778</v>
      </c>
      <c r="D72" s="501">
        <f t="shared" si="12"/>
        <v>0.39861111111111108</v>
      </c>
      <c r="E72" s="501">
        <f t="shared" si="12"/>
        <v>0.40763888888888883</v>
      </c>
      <c r="F72" s="501">
        <f t="shared" si="12"/>
        <v>0.4187499999999999</v>
      </c>
      <c r="G72" s="501">
        <f t="shared" si="12"/>
        <v>0.42499999999999988</v>
      </c>
      <c r="H72" s="501">
        <f t="shared" si="12"/>
        <v>0.43402777777777762</v>
      </c>
      <c r="I72" s="521"/>
    </row>
    <row r="73" spans="1:9" ht="48" customHeight="1" x14ac:dyDescent="0.25">
      <c r="A73" s="520" t="s">
        <v>225</v>
      </c>
      <c r="B73" s="501">
        <f>SUM(B72,B71)</f>
        <v>0.38611111111111113</v>
      </c>
      <c r="C73" s="501">
        <f>SUM(C72,C71)</f>
        <v>0.39305555555555555</v>
      </c>
      <c r="D73" s="501">
        <f>SUM(D72,D71)</f>
        <v>0.40208333333333329</v>
      </c>
      <c r="E73" s="501">
        <f>SUM(E72,E71)</f>
        <v>0.41180555555555548</v>
      </c>
      <c r="F73" s="501">
        <f t="shared" ref="F73:H73" si="13">SUM(F72,F71)</f>
        <v>0.42152777777777767</v>
      </c>
      <c r="G73" s="501">
        <f t="shared" si="13"/>
        <v>0.4270833333333332</v>
      </c>
      <c r="H73" s="501">
        <f t="shared" si="13"/>
        <v>0.43541666666666651</v>
      </c>
      <c r="I73" s="521"/>
    </row>
    <row r="74" spans="1:9" ht="48" customHeight="1" x14ac:dyDescent="0.25">
      <c r="A74" s="520" t="s">
        <v>226</v>
      </c>
      <c r="B74" s="504"/>
      <c r="C74" s="504"/>
      <c r="D74" s="504"/>
      <c r="E74" s="504"/>
      <c r="F74" s="504"/>
      <c r="G74" s="504"/>
      <c r="H74" s="504"/>
      <c r="I74" s="521"/>
    </row>
    <row r="75" spans="1:9" ht="48" customHeight="1" x14ac:dyDescent="0.25">
      <c r="A75" s="520" t="s">
        <v>228</v>
      </c>
      <c r="B75" s="505"/>
      <c r="C75" s="493"/>
      <c r="D75" s="493"/>
      <c r="E75" s="493"/>
      <c r="F75" s="493"/>
      <c r="G75" s="493"/>
      <c r="H75" s="493"/>
      <c r="I75" s="522"/>
    </row>
    <row r="76" spans="1:9" ht="48" customHeight="1" x14ac:dyDescent="0.25">
      <c r="A76" s="523" t="s">
        <v>230</v>
      </c>
      <c r="B76" s="508"/>
      <c r="C76" s="508"/>
      <c r="D76" s="508"/>
      <c r="E76" s="508"/>
      <c r="F76" s="508"/>
      <c r="G76" s="508"/>
      <c r="H76" s="515"/>
      <c r="I76" s="524"/>
    </row>
    <row r="77" spans="1:9" ht="48" customHeight="1" thickBot="1" x14ac:dyDescent="0.3">
      <c r="A77" s="645" t="s">
        <v>239</v>
      </c>
      <c r="B77" s="646"/>
      <c r="C77" s="646"/>
      <c r="D77" s="646"/>
      <c r="E77" s="646"/>
      <c r="F77" s="646"/>
      <c r="G77" s="646"/>
      <c r="H77" s="647"/>
      <c r="I77" s="648"/>
    </row>
    <row r="78" spans="1:9" ht="48" customHeight="1" x14ac:dyDescent="0.25">
      <c r="A78" s="526"/>
      <c r="B78" s="516" t="s">
        <v>215</v>
      </c>
      <c r="C78" s="517">
        <f>$P$6+$P$8*(B79-1)</f>
        <v>0.38750000000000001</v>
      </c>
      <c r="D78" s="516" t="s">
        <v>216</v>
      </c>
      <c r="E78" s="516"/>
      <c r="F78" s="517"/>
      <c r="G78" s="649">
        <f>H84+S$11</f>
        <v>0.44652777777777758</v>
      </c>
      <c r="H78" s="649"/>
      <c r="I78" s="527">
        <f>G78+T$11</f>
        <v>0.46041666666666647</v>
      </c>
    </row>
    <row r="79" spans="1:9" ht="48" customHeight="1" x14ac:dyDescent="0.25">
      <c r="A79" s="529" t="s">
        <v>217</v>
      </c>
      <c r="B79" s="514">
        <f>B68+1</f>
        <v>8</v>
      </c>
      <c r="C79" s="650" t="str">
        <f>VLOOKUP($B79,СтартОсобиста!$A$270:$E$517,4,0)</f>
        <v>чол</v>
      </c>
      <c r="D79" s="650"/>
      <c r="E79" s="650"/>
      <c r="F79" s="513">
        <f>VLOOKUP($B79,СтартОсобиста!$A$270:$E$517,2,0)</f>
        <v>126</v>
      </c>
      <c r="G79" s="651" t="s">
        <v>218</v>
      </c>
      <c r="H79" s="651"/>
      <c r="I79" s="518" t="s">
        <v>219</v>
      </c>
    </row>
    <row r="80" spans="1:9" ht="48" customHeight="1" x14ac:dyDescent="0.25">
      <c r="A80" s="652" t="s">
        <v>220</v>
      </c>
      <c r="B80" s="493">
        <v>1</v>
      </c>
      <c r="C80" s="493">
        <v>2</v>
      </c>
      <c r="D80" s="493">
        <v>3</v>
      </c>
      <c r="E80" s="493">
        <v>4</v>
      </c>
      <c r="F80" s="493">
        <v>5</v>
      </c>
      <c r="G80" s="493">
        <v>6</v>
      </c>
      <c r="H80" s="493">
        <v>7</v>
      </c>
      <c r="I80" s="525">
        <v>8</v>
      </c>
    </row>
    <row r="81" spans="1:9" ht="143.25" customHeight="1" x14ac:dyDescent="0.25">
      <c r="A81" s="652"/>
      <c r="B81" s="495" t="str">
        <f>$L$4</f>
        <v>Навісна п-ва ч-з яр (судд.)</v>
      </c>
      <c r="C81" s="495" t="str">
        <f>$M$4</f>
        <v>Переправа по колоді через яр</v>
      </c>
      <c r="D81" s="495" t="str">
        <f>$N$4</f>
        <v>П-ва по мотузці з пер. ч-з яр</v>
      </c>
      <c r="E81" s="495" t="str">
        <f>$O$4</f>
        <v>Підйом по верт. пер. + крут. п-ва</v>
      </c>
      <c r="F81" s="495" t="str">
        <f>$P$4</f>
        <v>Підйом по схилу</v>
      </c>
      <c r="G81" s="495" t="str">
        <f>$Q$4</f>
        <v>Рух  по жердинах</v>
      </c>
      <c r="H81" s="495" t="str">
        <f>$R$4</f>
        <v>В'язання вузлів</v>
      </c>
      <c r="I81" s="519" t="str">
        <f>S$4</f>
        <v>Орієнтування</v>
      </c>
    </row>
    <row r="82" spans="1:9" ht="48" customHeight="1" x14ac:dyDescent="0.25">
      <c r="A82" s="520" t="s">
        <v>222</v>
      </c>
      <c r="B82" s="498">
        <f>$L$5</f>
        <v>1.3888888888888889E-3</v>
      </c>
      <c r="C82" s="498">
        <f>$M$5</f>
        <v>2.7777777777777779E-3</v>
      </c>
      <c r="D82" s="498">
        <f>$N$5</f>
        <v>3.472222222222222E-3</v>
      </c>
      <c r="E82" s="498">
        <f>$O$5</f>
        <v>4.1666666666666666E-3</v>
      </c>
      <c r="F82" s="498">
        <f>$P$5</f>
        <v>2.7777777777777779E-3</v>
      </c>
      <c r="G82" s="498">
        <f>$Q$5</f>
        <v>2.0833333333333333E-3</v>
      </c>
      <c r="H82" s="498">
        <f>$R$5</f>
        <v>1.3888888888888889E-3</v>
      </c>
      <c r="I82" s="521"/>
    </row>
    <row r="83" spans="1:9" ht="48" customHeight="1" x14ac:dyDescent="0.25">
      <c r="A83" s="520" t="s">
        <v>223</v>
      </c>
      <c r="B83" s="501">
        <f>$C78+L$11</f>
        <v>0.3888888888888889</v>
      </c>
      <c r="C83" s="501">
        <f t="shared" ref="C83:H83" si="14">B84+M$11</f>
        <v>0.39444444444444443</v>
      </c>
      <c r="D83" s="501">
        <f t="shared" si="14"/>
        <v>0.40277777777777773</v>
      </c>
      <c r="E83" s="501">
        <f t="shared" si="14"/>
        <v>0.41180555555555548</v>
      </c>
      <c r="F83" s="501">
        <f t="shared" si="14"/>
        <v>0.42291666666666655</v>
      </c>
      <c r="G83" s="501">
        <f t="shared" si="14"/>
        <v>0.42916666666666653</v>
      </c>
      <c r="H83" s="501">
        <f t="shared" si="14"/>
        <v>0.43819444444444428</v>
      </c>
      <c r="I83" s="521"/>
    </row>
    <row r="84" spans="1:9" ht="48" customHeight="1" x14ac:dyDescent="0.25">
      <c r="A84" s="520" t="s">
        <v>225</v>
      </c>
      <c r="B84" s="501">
        <f>SUM(B83,B82)</f>
        <v>0.39027777777777778</v>
      </c>
      <c r="C84" s="501">
        <f>SUM(C83,C82)</f>
        <v>0.3972222222222222</v>
      </c>
      <c r="D84" s="501">
        <f>SUM(D83,D82)</f>
        <v>0.40624999999999994</v>
      </c>
      <c r="E84" s="501">
        <f>SUM(E83,E82)</f>
        <v>0.41597222222222213</v>
      </c>
      <c r="F84" s="501">
        <f t="shared" ref="F84:H84" si="15">SUM(F83,F82)</f>
        <v>0.42569444444444432</v>
      </c>
      <c r="G84" s="501">
        <f t="shared" si="15"/>
        <v>0.43124999999999986</v>
      </c>
      <c r="H84" s="501">
        <f t="shared" si="15"/>
        <v>0.43958333333333316</v>
      </c>
      <c r="I84" s="521"/>
    </row>
    <row r="85" spans="1:9" ht="48" customHeight="1" x14ac:dyDescent="0.25">
      <c r="A85" s="520" t="s">
        <v>226</v>
      </c>
      <c r="B85" s="504"/>
      <c r="C85" s="504"/>
      <c r="D85" s="504"/>
      <c r="E85" s="504"/>
      <c r="F85" s="504"/>
      <c r="G85" s="504"/>
      <c r="H85" s="504"/>
      <c r="I85" s="521"/>
    </row>
    <row r="86" spans="1:9" ht="48" customHeight="1" x14ac:dyDescent="0.25">
      <c r="A86" s="520" t="s">
        <v>228</v>
      </c>
      <c r="B86" s="505"/>
      <c r="C86" s="493"/>
      <c r="D86" s="493"/>
      <c r="E86" s="493"/>
      <c r="F86" s="493"/>
      <c r="G86" s="493"/>
      <c r="H86" s="493"/>
      <c r="I86" s="522"/>
    </row>
    <row r="87" spans="1:9" ht="48" customHeight="1" x14ac:dyDescent="0.25">
      <c r="A87" s="523" t="s">
        <v>230</v>
      </c>
      <c r="B87" s="508"/>
      <c r="C87" s="508"/>
      <c r="D87" s="508"/>
      <c r="E87" s="508"/>
      <c r="F87" s="508"/>
      <c r="G87" s="508"/>
      <c r="H87" s="515"/>
      <c r="I87" s="524"/>
    </row>
    <row r="88" spans="1:9" ht="48" customHeight="1" thickBot="1" x14ac:dyDescent="0.3">
      <c r="A88" s="645" t="s">
        <v>239</v>
      </c>
      <c r="B88" s="646"/>
      <c r="C88" s="646"/>
      <c r="D88" s="646"/>
      <c r="E88" s="646"/>
      <c r="F88" s="646"/>
      <c r="G88" s="646"/>
      <c r="H88" s="647"/>
      <c r="I88" s="648"/>
    </row>
    <row r="89" spans="1:9" ht="48" customHeight="1" x14ac:dyDescent="0.25">
      <c r="A89" s="526"/>
      <c r="B89" s="516" t="s">
        <v>215</v>
      </c>
      <c r="C89" s="517">
        <f>$P$6+$P$8*(B90-1)</f>
        <v>0.39166666666666666</v>
      </c>
      <c r="D89" s="516" t="s">
        <v>216</v>
      </c>
      <c r="E89" s="516"/>
      <c r="F89" s="517"/>
      <c r="G89" s="649">
        <f>H95+S$11</f>
        <v>0.45069444444444423</v>
      </c>
      <c r="H89" s="649"/>
      <c r="I89" s="527">
        <f>G89+T$11</f>
        <v>0.46458333333333313</v>
      </c>
    </row>
    <row r="90" spans="1:9" ht="48" customHeight="1" x14ac:dyDescent="0.25">
      <c r="A90" s="529" t="s">
        <v>217</v>
      </c>
      <c r="B90" s="514">
        <f>B79+1</f>
        <v>9</v>
      </c>
      <c r="C90" s="650" t="str">
        <f>VLOOKUP($B90,СтартОсобиста!$A$270:$E$517,4,0)</f>
        <v>чол</v>
      </c>
      <c r="D90" s="650"/>
      <c r="E90" s="650"/>
      <c r="F90" s="513">
        <f>VLOOKUP($B90,СтартОсобиста!$A$270:$E$517,2,0)</f>
        <v>101</v>
      </c>
      <c r="G90" s="651" t="s">
        <v>218</v>
      </c>
      <c r="H90" s="651"/>
      <c r="I90" s="518" t="s">
        <v>219</v>
      </c>
    </row>
    <row r="91" spans="1:9" ht="48" customHeight="1" x14ac:dyDescent="0.25">
      <c r="A91" s="652" t="s">
        <v>220</v>
      </c>
      <c r="B91" s="493">
        <v>1</v>
      </c>
      <c r="C91" s="493">
        <v>2</v>
      </c>
      <c r="D91" s="493">
        <v>3</v>
      </c>
      <c r="E91" s="493">
        <v>4</v>
      </c>
      <c r="F91" s="493">
        <v>5</v>
      </c>
      <c r="G91" s="493">
        <v>6</v>
      </c>
      <c r="H91" s="493">
        <v>7</v>
      </c>
      <c r="I91" s="525">
        <v>8</v>
      </c>
    </row>
    <row r="92" spans="1:9" ht="143.25" customHeight="1" x14ac:dyDescent="0.25">
      <c r="A92" s="652"/>
      <c r="B92" s="495" t="str">
        <f>$L$4</f>
        <v>Навісна п-ва ч-з яр (судд.)</v>
      </c>
      <c r="C92" s="495" t="str">
        <f>$M$4</f>
        <v>Переправа по колоді через яр</v>
      </c>
      <c r="D92" s="495" t="str">
        <f>$N$4</f>
        <v>П-ва по мотузці з пер. ч-з яр</v>
      </c>
      <c r="E92" s="495" t="str">
        <f>$O$4</f>
        <v>Підйом по верт. пер. + крут. п-ва</v>
      </c>
      <c r="F92" s="495" t="str">
        <f>$P$4</f>
        <v>Підйом по схилу</v>
      </c>
      <c r="G92" s="495" t="str">
        <f>$Q$4</f>
        <v>Рух  по жердинах</v>
      </c>
      <c r="H92" s="495" t="str">
        <f>$R$4</f>
        <v>В'язання вузлів</v>
      </c>
      <c r="I92" s="519" t="str">
        <f>S$4</f>
        <v>Орієнтування</v>
      </c>
    </row>
    <row r="93" spans="1:9" ht="48" customHeight="1" x14ac:dyDescent="0.25">
      <c r="A93" s="520" t="s">
        <v>222</v>
      </c>
      <c r="B93" s="498">
        <f>$L$5</f>
        <v>1.3888888888888889E-3</v>
      </c>
      <c r="C93" s="498">
        <f>$M$5</f>
        <v>2.7777777777777779E-3</v>
      </c>
      <c r="D93" s="498">
        <f>$N$5</f>
        <v>3.472222222222222E-3</v>
      </c>
      <c r="E93" s="498">
        <f>$O$5</f>
        <v>4.1666666666666666E-3</v>
      </c>
      <c r="F93" s="498">
        <f>$P$5</f>
        <v>2.7777777777777779E-3</v>
      </c>
      <c r="G93" s="498">
        <f>$Q$5</f>
        <v>2.0833333333333333E-3</v>
      </c>
      <c r="H93" s="498">
        <f>$R$5</f>
        <v>1.3888888888888889E-3</v>
      </c>
      <c r="I93" s="521"/>
    </row>
    <row r="94" spans="1:9" ht="48" customHeight="1" x14ac:dyDescent="0.25">
      <c r="A94" s="520" t="s">
        <v>223</v>
      </c>
      <c r="B94" s="501">
        <f>$C89+L$11</f>
        <v>0.39305555555555555</v>
      </c>
      <c r="C94" s="501">
        <f t="shared" ref="C94:H94" si="16">B95+M$11</f>
        <v>0.39861111111111108</v>
      </c>
      <c r="D94" s="501">
        <f t="shared" si="16"/>
        <v>0.40694444444444439</v>
      </c>
      <c r="E94" s="501">
        <f t="shared" si="16"/>
        <v>0.41597222222222213</v>
      </c>
      <c r="F94" s="501">
        <f t="shared" si="16"/>
        <v>0.4270833333333332</v>
      </c>
      <c r="G94" s="501">
        <f t="shared" si="16"/>
        <v>0.43333333333333318</v>
      </c>
      <c r="H94" s="501">
        <f t="shared" si="16"/>
        <v>0.44236111111111093</v>
      </c>
      <c r="I94" s="521"/>
    </row>
    <row r="95" spans="1:9" ht="48" customHeight="1" x14ac:dyDescent="0.25">
      <c r="A95" s="520" t="s">
        <v>225</v>
      </c>
      <c r="B95" s="501">
        <f>SUM(B94,B93)</f>
        <v>0.39444444444444443</v>
      </c>
      <c r="C95" s="501">
        <f>SUM(C94,C93)</f>
        <v>0.40138888888888885</v>
      </c>
      <c r="D95" s="501">
        <f>SUM(D94,D93)</f>
        <v>0.4104166666666666</v>
      </c>
      <c r="E95" s="501">
        <f>SUM(E94,E93)</f>
        <v>0.42013888888888878</v>
      </c>
      <c r="F95" s="501">
        <f t="shared" ref="F95:H95" si="17">SUM(F94,F93)</f>
        <v>0.42986111111111097</v>
      </c>
      <c r="G95" s="501">
        <f t="shared" si="17"/>
        <v>0.43541666666666651</v>
      </c>
      <c r="H95" s="501">
        <f t="shared" si="17"/>
        <v>0.44374999999999981</v>
      </c>
      <c r="I95" s="521"/>
    </row>
    <row r="96" spans="1:9" ht="48" customHeight="1" x14ac:dyDescent="0.25">
      <c r="A96" s="520" t="s">
        <v>226</v>
      </c>
      <c r="B96" s="504"/>
      <c r="C96" s="504"/>
      <c r="D96" s="504"/>
      <c r="E96" s="504"/>
      <c r="F96" s="504"/>
      <c r="G96" s="504"/>
      <c r="H96" s="504"/>
      <c r="I96" s="521"/>
    </row>
    <row r="97" spans="1:9" ht="48" customHeight="1" x14ac:dyDescent="0.25">
      <c r="A97" s="520" t="s">
        <v>228</v>
      </c>
      <c r="B97" s="505"/>
      <c r="C97" s="493"/>
      <c r="D97" s="493"/>
      <c r="E97" s="493"/>
      <c r="F97" s="493"/>
      <c r="G97" s="493"/>
      <c r="H97" s="493"/>
      <c r="I97" s="522"/>
    </row>
    <row r="98" spans="1:9" ht="48" customHeight="1" x14ac:dyDescent="0.25">
      <c r="A98" s="523" t="s">
        <v>230</v>
      </c>
      <c r="B98" s="508"/>
      <c r="C98" s="508"/>
      <c r="D98" s="508"/>
      <c r="E98" s="508"/>
      <c r="F98" s="508"/>
      <c r="G98" s="508"/>
      <c r="H98" s="515"/>
      <c r="I98" s="524"/>
    </row>
    <row r="99" spans="1:9" ht="48" customHeight="1" thickBot="1" x14ac:dyDescent="0.3">
      <c r="A99" s="645" t="s">
        <v>239</v>
      </c>
      <c r="B99" s="646"/>
      <c r="C99" s="646"/>
      <c r="D99" s="646"/>
      <c r="E99" s="646"/>
      <c r="F99" s="646"/>
      <c r="G99" s="646"/>
      <c r="H99" s="647"/>
      <c r="I99" s="648"/>
    </row>
    <row r="100" spans="1:9" ht="48" customHeight="1" x14ac:dyDescent="0.25">
      <c r="A100" s="526"/>
      <c r="B100" s="516" t="s">
        <v>215</v>
      </c>
      <c r="C100" s="517">
        <f>$P$6+$P$8*(B101-1)</f>
        <v>0.39583333333333331</v>
      </c>
      <c r="D100" s="516" t="s">
        <v>216</v>
      </c>
      <c r="E100" s="516"/>
      <c r="F100" s="517"/>
      <c r="G100" s="649">
        <f>H106+S$11</f>
        <v>0.45486111111111088</v>
      </c>
      <c r="H100" s="649"/>
      <c r="I100" s="527">
        <f>G100+T$11</f>
        <v>0.46874999999999978</v>
      </c>
    </row>
    <row r="101" spans="1:9" ht="48" customHeight="1" x14ac:dyDescent="0.25">
      <c r="A101" s="529" t="s">
        <v>217</v>
      </c>
      <c r="B101" s="514">
        <f>B90+1</f>
        <v>10</v>
      </c>
      <c r="C101" s="650" t="str">
        <f>VLOOKUP($B101,СтартОсобиста!$A$270:$E$517,4,0)</f>
        <v>чол</v>
      </c>
      <c r="D101" s="650"/>
      <c r="E101" s="650"/>
      <c r="F101" s="513">
        <f>VLOOKUP($B101,СтартОсобиста!$A$270:$E$517,2,0)</f>
        <v>111</v>
      </c>
      <c r="G101" s="651" t="s">
        <v>218</v>
      </c>
      <c r="H101" s="651"/>
      <c r="I101" s="518" t="s">
        <v>219</v>
      </c>
    </row>
    <row r="102" spans="1:9" ht="48" customHeight="1" x14ac:dyDescent="0.25">
      <c r="A102" s="652" t="s">
        <v>220</v>
      </c>
      <c r="B102" s="493">
        <v>1</v>
      </c>
      <c r="C102" s="493">
        <v>2</v>
      </c>
      <c r="D102" s="493">
        <v>3</v>
      </c>
      <c r="E102" s="493">
        <v>4</v>
      </c>
      <c r="F102" s="493">
        <v>5</v>
      </c>
      <c r="G102" s="493">
        <v>6</v>
      </c>
      <c r="H102" s="493">
        <v>7</v>
      </c>
      <c r="I102" s="525">
        <v>8</v>
      </c>
    </row>
    <row r="103" spans="1:9" ht="143.25" customHeight="1" x14ac:dyDescent="0.25">
      <c r="A103" s="652"/>
      <c r="B103" s="495" t="str">
        <f>$L$4</f>
        <v>Навісна п-ва ч-з яр (судд.)</v>
      </c>
      <c r="C103" s="495" t="str">
        <f>$M$4</f>
        <v>Переправа по колоді через яр</v>
      </c>
      <c r="D103" s="495" t="str">
        <f>$N$4</f>
        <v>П-ва по мотузці з пер. ч-з яр</v>
      </c>
      <c r="E103" s="495" t="str">
        <f>$O$4</f>
        <v>Підйом по верт. пер. + крут. п-ва</v>
      </c>
      <c r="F103" s="495" t="str">
        <f>$P$4</f>
        <v>Підйом по схилу</v>
      </c>
      <c r="G103" s="495" t="str">
        <f>$Q$4</f>
        <v>Рух  по жердинах</v>
      </c>
      <c r="H103" s="495" t="str">
        <f>$R$4</f>
        <v>В'язання вузлів</v>
      </c>
      <c r="I103" s="519" t="str">
        <f>S$4</f>
        <v>Орієнтування</v>
      </c>
    </row>
    <row r="104" spans="1:9" ht="48" customHeight="1" x14ac:dyDescent="0.25">
      <c r="A104" s="520" t="s">
        <v>222</v>
      </c>
      <c r="B104" s="498">
        <f>$L$5</f>
        <v>1.3888888888888889E-3</v>
      </c>
      <c r="C104" s="498">
        <f>$M$5</f>
        <v>2.7777777777777779E-3</v>
      </c>
      <c r="D104" s="498">
        <f>$N$5</f>
        <v>3.472222222222222E-3</v>
      </c>
      <c r="E104" s="498">
        <f>$O$5</f>
        <v>4.1666666666666666E-3</v>
      </c>
      <c r="F104" s="498">
        <f>$P$5</f>
        <v>2.7777777777777779E-3</v>
      </c>
      <c r="G104" s="498">
        <f>$Q$5</f>
        <v>2.0833333333333333E-3</v>
      </c>
      <c r="H104" s="498">
        <f>$R$5</f>
        <v>1.3888888888888889E-3</v>
      </c>
      <c r="I104" s="521"/>
    </row>
    <row r="105" spans="1:9" ht="48" customHeight="1" x14ac:dyDescent="0.25">
      <c r="A105" s="520" t="s">
        <v>223</v>
      </c>
      <c r="B105" s="501">
        <f>$C100+L$11</f>
        <v>0.3972222222222222</v>
      </c>
      <c r="C105" s="501">
        <f t="shared" ref="C105:H105" si="18">B106+M$11</f>
        <v>0.40277777777777773</v>
      </c>
      <c r="D105" s="501">
        <f t="shared" si="18"/>
        <v>0.41111111111111104</v>
      </c>
      <c r="E105" s="501">
        <f t="shared" si="18"/>
        <v>0.42013888888888878</v>
      </c>
      <c r="F105" s="501">
        <f t="shared" si="18"/>
        <v>0.43124999999999986</v>
      </c>
      <c r="G105" s="501">
        <f t="shared" si="18"/>
        <v>0.43749999999999983</v>
      </c>
      <c r="H105" s="501">
        <f t="shared" si="18"/>
        <v>0.44652777777777758</v>
      </c>
      <c r="I105" s="521"/>
    </row>
    <row r="106" spans="1:9" ht="48" customHeight="1" x14ac:dyDescent="0.25">
      <c r="A106" s="520" t="s">
        <v>225</v>
      </c>
      <c r="B106" s="501">
        <f>SUM(B105,B104)</f>
        <v>0.39861111111111108</v>
      </c>
      <c r="C106" s="501">
        <f>SUM(C105,C104)</f>
        <v>0.4055555555555555</v>
      </c>
      <c r="D106" s="501">
        <f>SUM(D105,D104)</f>
        <v>0.41458333333333325</v>
      </c>
      <c r="E106" s="501">
        <f>SUM(E105,E104)</f>
        <v>0.42430555555555544</v>
      </c>
      <c r="F106" s="501">
        <f t="shared" ref="F106:H106" si="19">SUM(F105,F104)</f>
        <v>0.43402777777777762</v>
      </c>
      <c r="G106" s="501">
        <f t="shared" si="19"/>
        <v>0.43958333333333316</v>
      </c>
      <c r="H106" s="501">
        <f t="shared" si="19"/>
        <v>0.44791666666666646</v>
      </c>
      <c r="I106" s="521"/>
    </row>
    <row r="107" spans="1:9" ht="48" customHeight="1" x14ac:dyDescent="0.25">
      <c r="A107" s="520" t="s">
        <v>226</v>
      </c>
      <c r="B107" s="504"/>
      <c r="C107" s="504"/>
      <c r="D107" s="504"/>
      <c r="E107" s="504"/>
      <c r="F107" s="504"/>
      <c r="G107" s="504"/>
      <c r="H107" s="504"/>
      <c r="I107" s="521"/>
    </row>
    <row r="108" spans="1:9" ht="48" customHeight="1" x14ac:dyDescent="0.25">
      <c r="A108" s="520" t="s">
        <v>228</v>
      </c>
      <c r="B108" s="505"/>
      <c r="C108" s="493"/>
      <c r="D108" s="493"/>
      <c r="E108" s="493"/>
      <c r="F108" s="493"/>
      <c r="G108" s="493"/>
      <c r="H108" s="493"/>
      <c r="I108" s="522"/>
    </row>
    <row r="109" spans="1:9" ht="48" customHeight="1" x14ac:dyDescent="0.25">
      <c r="A109" s="523" t="s">
        <v>230</v>
      </c>
      <c r="B109" s="508"/>
      <c r="C109" s="508"/>
      <c r="D109" s="508"/>
      <c r="E109" s="508"/>
      <c r="F109" s="508"/>
      <c r="G109" s="508"/>
      <c r="H109" s="515"/>
      <c r="I109" s="524"/>
    </row>
    <row r="110" spans="1:9" ht="48" customHeight="1" thickBot="1" x14ac:dyDescent="0.3">
      <c r="A110" s="645" t="s">
        <v>239</v>
      </c>
      <c r="B110" s="646"/>
      <c r="C110" s="646"/>
      <c r="D110" s="646"/>
      <c r="E110" s="646"/>
      <c r="F110" s="646"/>
      <c r="G110" s="646"/>
      <c r="H110" s="647"/>
      <c r="I110" s="648"/>
    </row>
    <row r="111" spans="1:9" ht="48" customHeight="1" x14ac:dyDescent="0.25">
      <c r="A111" s="526"/>
      <c r="B111" s="516" t="s">
        <v>215</v>
      </c>
      <c r="C111" s="517">
        <f>$P$6+$P$8*(B112-1)</f>
        <v>0.4</v>
      </c>
      <c r="D111" s="516" t="s">
        <v>216</v>
      </c>
      <c r="E111" s="516"/>
      <c r="F111" s="517"/>
      <c r="G111" s="649">
        <f>H117+S$11</f>
        <v>0.45902777777777759</v>
      </c>
      <c r="H111" s="649"/>
      <c r="I111" s="527">
        <f>G111+T$11</f>
        <v>0.47291666666666649</v>
      </c>
    </row>
    <row r="112" spans="1:9" ht="48" customHeight="1" x14ac:dyDescent="0.25">
      <c r="A112" s="529" t="s">
        <v>217</v>
      </c>
      <c r="B112" s="514">
        <f>B101+1</f>
        <v>11</v>
      </c>
      <c r="C112" s="650" t="str">
        <f>VLOOKUP($B112,СтартОсобиста!$A$270:$E$517,4,0)</f>
        <v>чол</v>
      </c>
      <c r="D112" s="650"/>
      <c r="E112" s="650"/>
      <c r="F112" s="513">
        <f>VLOOKUP($B112,СтартОсобиста!$A$270:$E$517,2,0)</f>
        <v>125</v>
      </c>
      <c r="G112" s="651" t="s">
        <v>218</v>
      </c>
      <c r="H112" s="651"/>
      <c r="I112" s="518" t="s">
        <v>219</v>
      </c>
    </row>
    <row r="113" spans="1:9" ht="48" customHeight="1" x14ac:dyDescent="0.25">
      <c r="A113" s="652" t="s">
        <v>220</v>
      </c>
      <c r="B113" s="493">
        <v>1</v>
      </c>
      <c r="C113" s="493">
        <v>2</v>
      </c>
      <c r="D113" s="493">
        <v>3</v>
      </c>
      <c r="E113" s="493">
        <v>4</v>
      </c>
      <c r="F113" s="493">
        <v>5</v>
      </c>
      <c r="G113" s="493">
        <v>6</v>
      </c>
      <c r="H113" s="493">
        <v>7</v>
      </c>
      <c r="I113" s="525">
        <v>8</v>
      </c>
    </row>
    <row r="114" spans="1:9" ht="143.25" customHeight="1" x14ac:dyDescent="0.25">
      <c r="A114" s="652"/>
      <c r="B114" s="495" t="str">
        <f>$L$4</f>
        <v>Навісна п-ва ч-з яр (судд.)</v>
      </c>
      <c r="C114" s="495" t="str">
        <f>$M$4</f>
        <v>Переправа по колоді через яр</v>
      </c>
      <c r="D114" s="495" t="str">
        <f>$N$4</f>
        <v>П-ва по мотузці з пер. ч-з яр</v>
      </c>
      <c r="E114" s="495" t="str">
        <f>$O$4</f>
        <v>Підйом по верт. пер. + крут. п-ва</v>
      </c>
      <c r="F114" s="495" t="str">
        <f>$P$4</f>
        <v>Підйом по схилу</v>
      </c>
      <c r="G114" s="495" t="str">
        <f>$Q$4</f>
        <v>Рух  по жердинах</v>
      </c>
      <c r="H114" s="495" t="str">
        <f>$R$4</f>
        <v>В'язання вузлів</v>
      </c>
      <c r="I114" s="519" t="str">
        <f>S$4</f>
        <v>Орієнтування</v>
      </c>
    </row>
    <row r="115" spans="1:9" ht="48" customHeight="1" x14ac:dyDescent="0.25">
      <c r="A115" s="520" t="s">
        <v>222</v>
      </c>
      <c r="B115" s="498">
        <f>$L$5</f>
        <v>1.3888888888888889E-3</v>
      </c>
      <c r="C115" s="498">
        <f>$M$5</f>
        <v>2.7777777777777779E-3</v>
      </c>
      <c r="D115" s="498">
        <f>$N$5</f>
        <v>3.472222222222222E-3</v>
      </c>
      <c r="E115" s="498">
        <f>$O$5</f>
        <v>4.1666666666666666E-3</v>
      </c>
      <c r="F115" s="498">
        <f>$P$5</f>
        <v>2.7777777777777779E-3</v>
      </c>
      <c r="G115" s="498">
        <f>$Q$5</f>
        <v>2.0833333333333333E-3</v>
      </c>
      <c r="H115" s="498">
        <f>$R$5</f>
        <v>1.3888888888888889E-3</v>
      </c>
      <c r="I115" s="521"/>
    </row>
    <row r="116" spans="1:9" ht="48" customHeight="1" x14ac:dyDescent="0.25">
      <c r="A116" s="520" t="s">
        <v>223</v>
      </c>
      <c r="B116" s="501">
        <f>$C111+L$11</f>
        <v>0.40138888888888891</v>
      </c>
      <c r="C116" s="501">
        <f t="shared" ref="C116:H116" si="20">B117+M$11</f>
        <v>0.40694444444444444</v>
      </c>
      <c r="D116" s="501">
        <f t="shared" si="20"/>
        <v>0.41527777777777775</v>
      </c>
      <c r="E116" s="501">
        <f t="shared" si="20"/>
        <v>0.42430555555555549</v>
      </c>
      <c r="F116" s="501">
        <f t="shared" si="20"/>
        <v>0.43541666666666656</v>
      </c>
      <c r="G116" s="501">
        <f t="shared" si="20"/>
        <v>0.44166666666666654</v>
      </c>
      <c r="H116" s="501">
        <f t="shared" si="20"/>
        <v>0.45069444444444429</v>
      </c>
      <c r="I116" s="521"/>
    </row>
    <row r="117" spans="1:9" ht="48" customHeight="1" x14ac:dyDescent="0.25">
      <c r="A117" s="520" t="s">
        <v>225</v>
      </c>
      <c r="B117" s="501">
        <f>SUM(B116,B115)</f>
        <v>0.40277777777777779</v>
      </c>
      <c r="C117" s="501">
        <f>SUM(C116,C115)</f>
        <v>0.40972222222222221</v>
      </c>
      <c r="D117" s="501">
        <f>SUM(D116,D115)</f>
        <v>0.41874999999999996</v>
      </c>
      <c r="E117" s="501">
        <f>SUM(E116,E115)</f>
        <v>0.42847222222222214</v>
      </c>
      <c r="F117" s="501">
        <f t="shared" ref="F117:H117" si="21">SUM(F116,F115)</f>
        <v>0.43819444444444433</v>
      </c>
      <c r="G117" s="501">
        <f t="shared" si="21"/>
        <v>0.44374999999999987</v>
      </c>
      <c r="H117" s="501">
        <f t="shared" si="21"/>
        <v>0.45208333333333317</v>
      </c>
      <c r="I117" s="521"/>
    </row>
    <row r="118" spans="1:9" ht="48" customHeight="1" x14ac:dyDescent="0.25">
      <c r="A118" s="520" t="s">
        <v>226</v>
      </c>
      <c r="B118" s="504"/>
      <c r="C118" s="504"/>
      <c r="D118" s="504"/>
      <c r="E118" s="504"/>
      <c r="F118" s="504"/>
      <c r="G118" s="504"/>
      <c r="H118" s="504"/>
      <c r="I118" s="521"/>
    </row>
    <row r="119" spans="1:9" ht="48" customHeight="1" x14ac:dyDescent="0.25">
      <c r="A119" s="520" t="s">
        <v>228</v>
      </c>
      <c r="B119" s="505"/>
      <c r="C119" s="493"/>
      <c r="D119" s="493"/>
      <c r="E119" s="493"/>
      <c r="F119" s="493"/>
      <c r="G119" s="493"/>
      <c r="H119" s="493"/>
      <c r="I119" s="522"/>
    </row>
    <row r="120" spans="1:9" ht="48" customHeight="1" x14ac:dyDescent="0.25">
      <c r="A120" s="523" t="s">
        <v>230</v>
      </c>
      <c r="B120" s="508"/>
      <c r="C120" s="508"/>
      <c r="D120" s="508"/>
      <c r="E120" s="508"/>
      <c r="F120" s="508"/>
      <c r="G120" s="508"/>
      <c r="H120" s="515"/>
      <c r="I120" s="524"/>
    </row>
    <row r="121" spans="1:9" ht="48" customHeight="1" thickBot="1" x14ac:dyDescent="0.3">
      <c r="A121" s="645" t="s">
        <v>239</v>
      </c>
      <c r="B121" s="646"/>
      <c r="C121" s="646"/>
      <c r="D121" s="646"/>
      <c r="E121" s="646"/>
      <c r="F121" s="646"/>
      <c r="G121" s="646"/>
      <c r="H121" s="647"/>
      <c r="I121" s="648"/>
    </row>
    <row r="122" spans="1:9" ht="48" customHeight="1" x14ac:dyDescent="0.25">
      <c r="A122" s="526"/>
      <c r="B122" s="516" t="s">
        <v>215</v>
      </c>
      <c r="C122" s="517">
        <f>$P$6+$P$8*(B123-1)</f>
        <v>0.40416666666666667</v>
      </c>
      <c r="D122" s="516" t="s">
        <v>216</v>
      </c>
      <c r="E122" s="516"/>
      <c r="F122" s="517"/>
      <c r="G122" s="649">
        <f>H128+S$11</f>
        <v>0.46319444444444424</v>
      </c>
      <c r="H122" s="649"/>
      <c r="I122" s="527">
        <f>G122+T$11</f>
        <v>0.47708333333333314</v>
      </c>
    </row>
    <row r="123" spans="1:9" ht="48" customHeight="1" x14ac:dyDescent="0.25">
      <c r="A123" s="529" t="s">
        <v>217</v>
      </c>
      <c r="B123" s="514">
        <f>B112+1</f>
        <v>12</v>
      </c>
      <c r="C123" s="650" t="str">
        <f>VLOOKUP($B123,СтартОсобиста!$A$270:$E$517,4,0)</f>
        <v>чол</v>
      </c>
      <c r="D123" s="650"/>
      <c r="E123" s="650"/>
      <c r="F123" s="513">
        <f>VLOOKUP($B123,СтартОсобиста!$A$270:$E$517,2,0)</f>
        <v>104</v>
      </c>
      <c r="G123" s="651" t="s">
        <v>218</v>
      </c>
      <c r="H123" s="651"/>
      <c r="I123" s="518" t="s">
        <v>219</v>
      </c>
    </row>
    <row r="124" spans="1:9" ht="48" customHeight="1" x14ac:dyDescent="0.25">
      <c r="A124" s="652" t="s">
        <v>220</v>
      </c>
      <c r="B124" s="493">
        <v>1</v>
      </c>
      <c r="C124" s="493">
        <v>2</v>
      </c>
      <c r="D124" s="493">
        <v>3</v>
      </c>
      <c r="E124" s="493">
        <v>4</v>
      </c>
      <c r="F124" s="493">
        <v>5</v>
      </c>
      <c r="G124" s="493">
        <v>6</v>
      </c>
      <c r="H124" s="493">
        <v>7</v>
      </c>
      <c r="I124" s="525">
        <v>8</v>
      </c>
    </row>
    <row r="125" spans="1:9" ht="143.25" customHeight="1" x14ac:dyDescent="0.25">
      <c r="A125" s="652"/>
      <c r="B125" s="495" t="str">
        <f>$L$4</f>
        <v>Навісна п-ва ч-з яр (судд.)</v>
      </c>
      <c r="C125" s="495" t="str">
        <f>$M$4</f>
        <v>Переправа по колоді через яр</v>
      </c>
      <c r="D125" s="495" t="str">
        <f>$N$4</f>
        <v>П-ва по мотузці з пер. ч-з яр</v>
      </c>
      <c r="E125" s="495" t="str">
        <f>$O$4</f>
        <v>Підйом по верт. пер. + крут. п-ва</v>
      </c>
      <c r="F125" s="495" t="str">
        <f>$P$4</f>
        <v>Підйом по схилу</v>
      </c>
      <c r="G125" s="495" t="str">
        <f>$Q$4</f>
        <v>Рух  по жердинах</v>
      </c>
      <c r="H125" s="495" t="str">
        <f>$R$4</f>
        <v>В'язання вузлів</v>
      </c>
      <c r="I125" s="519" t="str">
        <f>S$4</f>
        <v>Орієнтування</v>
      </c>
    </row>
    <row r="126" spans="1:9" ht="48" customHeight="1" x14ac:dyDescent="0.25">
      <c r="A126" s="520" t="s">
        <v>222</v>
      </c>
      <c r="B126" s="498">
        <f>$L$5</f>
        <v>1.3888888888888889E-3</v>
      </c>
      <c r="C126" s="498">
        <f>$M$5</f>
        <v>2.7777777777777779E-3</v>
      </c>
      <c r="D126" s="498">
        <f>$N$5</f>
        <v>3.472222222222222E-3</v>
      </c>
      <c r="E126" s="498">
        <f>$O$5</f>
        <v>4.1666666666666666E-3</v>
      </c>
      <c r="F126" s="498">
        <f>$P$5</f>
        <v>2.7777777777777779E-3</v>
      </c>
      <c r="G126" s="498">
        <f>$Q$5</f>
        <v>2.0833333333333333E-3</v>
      </c>
      <c r="H126" s="498">
        <f>$R$5</f>
        <v>1.3888888888888889E-3</v>
      </c>
      <c r="I126" s="521"/>
    </row>
    <row r="127" spans="1:9" ht="48" customHeight="1" x14ac:dyDescent="0.25">
      <c r="A127" s="520" t="s">
        <v>223</v>
      </c>
      <c r="B127" s="501">
        <f>$C122+L$11</f>
        <v>0.40555555555555556</v>
      </c>
      <c r="C127" s="501">
        <f t="shared" ref="C127:H127" si="22">B128+M$11</f>
        <v>0.41111111111111109</v>
      </c>
      <c r="D127" s="501">
        <f t="shared" si="22"/>
        <v>0.4194444444444444</v>
      </c>
      <c r="E127" s="501">
        <f t="shared" si="22"/>
        <v>0.42847222222222214</v>
      </c>
      <c r="F127" s="501">
        <f t="shared" si="22"/>
        <v>0.43958333333333321</v>
      </c>
      <c r="G127" s="501">
        <f t="shared" si="22"/>
        <v>0.44583333333333319</v>
      </c>
      <c r="H127" s="501">
        <f t="shared" si="22"/>
        <v>0.45486111111111094</v>
      </c>
      <c r="I127" s="521"/>
    </row>
    <row r="128" spans="1:9" ht="48" customHeight="1" x14ac:dyDescent="0.25">
      <c r="A128" s="520" t="s">
        <v>225</v>
      </c>
      <c r="B128" s="501">
        <f>SUM(B127,B126)</f>
        <v>0.40694444444444444</v>
      </c>
      <c r="C128" s="501">
        <f>SUM(C127,C126)</f>
        <v>0.41388888888888886</v>
      </c>
      <c r="D128" s="501">
        <f>SUM(D127,D126)</f>
        <v>0.42291666666666661</v>
      </c>
      <c r="E128" s="501">
        <f>SUM(E127,E126)</f>
        <v>0.4326388888888888</v>
      </c>
      <c r="F128" s="501">
        <f t="shared" ref="F128:H128" si="23">SUM(F127,F126)</f>
        <v>0.44236111111111098</v>
      </c>
      <c r="G128" s="501">
        <f t="shared" si="23"/>
        <v>0.44791666666666652</v>
      </c>
      <c r="H128" s="501">
        <f t="shared" si="23"/>
        <v>0.45624999999999982</v>
      </c>
      <c r="I128" s="521"/>
    </row>
    <row r="129" spans="1:9" ht="48" customHeight="1" x14ac:dyDescent="0.25">
      <c r="A129" s="520" t="s">
        <v>226</v>
      </c>
      <c r="B129" s="504"/>
      <c r="C129" s="504"/>
      <c r="D129" s="504"/>
      <c r="E129" s="504"/>
      <c r="F129" s="504"/>
      <c r="G129" s="504"/>
      <c r="H129" s="504"/>
      <c r="I129" s="521"/>
    </row>
    <row r="130" spans="1:9" ht="48" customHeight="1" x14ac:dyDescent="0.25">
      <c r="A130" s="520" t="s">
        <v>228</v>
      </c>
      <c r="B130" s="505"/>
      <c r="C130" s="493"/>
      <c r="D130" s="493"/>
      <c r="E130" s="493"/>
      <c r="F130" s="493"/>
      <c r="G130" s="493"/>
      <c r="H130" s="493"/>
      <c r="I130" s="522"/>
    </row>
    <row r="131" spans="1:9" ht="48" customHeight="1" x14ac:dyDescent="0.25">
      <c r="A131" s="523" t="s">
        <v>230</v>
      </c>
      <c r="B131" s="508"/>
      <c r="C131" s="508"/>
      <c r="D131" s="508"/>
      <c r="E131" s="508"/>
      <c r="F131" s="508"/>
      <c r="G131" s="508"/>
      <c r="H131" s="515"/>
      <c r="I131" s="524"/>
    </row>
    <row r="132" spans="1:9" ht="48" customHeight="1" thickBot="1" x14ac:dyDescent="0.3">
      <c r="A132" s="645" t="s">
        <v>239</v>
      </c>
      <c r="B132" s="646"/>
      <c r="C132" s="646"/>
      <c r="D132" s="646"/>
      <c r="E132" s="646"/>
      <c r="F132" s="646"/>
      <c r="G132" s="646"/>
      <c r="H132" s="647"/>
      <c r="I132" s="648"/>
    </row>
    <row r="133" spans="1:9" ht="48" customHeight="1" x14ac:dyDescent="0.25">
      <c r="A133" s="526"/>
      <c r="B133" s="516" t="s">
        <v>215</v>
      </c>
      <c r="C133" s="517">
        <f>$P$6+$P$8*(B134-1)</f>
        <v>0.40833333333333333</v>
      </c>
      <c r="D133" s="516" t="s">
        <v>216</v>
      </c>
      <c r="E133" s="516"/>
      <c r="F133" s="517"/>
      <c r="G133" s="649">
        <f>H139+S$11</f>
        <v>0.46736111111111089</v>
      </c>
      <c r="H133" s="649"/>
      <c r="I133" s="527">
        <f>G133+T$11</f>
        <v>0.48124999999999979</v>
      </c>
    </row>
    <row r="134" spans="1:9" ht="48" customHeight="1" x14ac:dyDescent="0.25">
      <c r="A134" s="529" t="s">
        <v>217</v>
      </c>
      <c r="B134" s="514">
        <f>B123+1</f>
        <v>13</v>
      </c>
      <c r="C134" s="650" t="str">
        <f>VLOOKUP($B134,СтартОсобиста!$A$270:$E$517,4,0)</f>
        <v>чол</v>
      </c>
      <c r="D134" s="650"/>
      <c r="E134" s="650"/>
      <c r="F134" s="513">
        <f>VLOOKUP($B134,СтартОсобиста!$A$270:$E$517,2,0)</f>
        <v>114</v>
      </c>
      <c r="G134" s="651" t="s">
        <v>218</v>
      </c>
      <c r="H134" s="651"/>
      <c r="I134" s="518" t="s">
        <v>219</v>
      </c>
    </row>
    <row r="135" spans="1:9" ht="48" customHeight="1" x14ac:dyDescent="0.25">
      <c r="A135" s="652" t="s">
        <v>220</v>
      </c>
      <c r="B135" s="493">
        <v>1</v>
      </c>
      <c r="C135" s="493">
        <v>2</v>
      </c>
      <c r="D135" s="493">
        <v>3</v>
      </c>
      <c r="E135" s="493">
        <v>4</v>
      </c>
      <c r="F135" s="493">
        <v>5</v>
      </c>
      <c r="G135" s="493">
        <v>6</v>
      </c>
      <c r="H135" s="493">
        <v>7</v>
      </c>
      <c r="I135" s="525">
        <v>8</v>
      </c>
    </row>
    <row r="136" spans="1:9" ht="143.25" customHeight="1" x14ac:dyDescent="0.25">
      <c r="A136" s="652"/>
      <c r="B136" s="495" t="str">
        <f>$L$4</f>
        <v>Навісна п-ва ч-з яр (судд.)</v>
      </c>
      <c r="C136" s="495" t="str">
        <f>$M$4</f>
        <v>Переправа по колоді через яр</v>
      </c>
      <c r="D136" s="495" t="str">
        <f>$N$4</f>
        <v>П-ва по мотузці з пер. ч-з яр</v>
      </c>
      <c r="E136" s="495" t="str">
        <f>$O$4</f>
        <v>Підйом по верт. пер. + крут. п-ва</v>
      </c>
      <c r="F136" s="495" t="str">
        <f>$P$4</f>
        <v>Підйом по схилу</v>
      </c>
      <c r="G136" s="495" t="str">
        <f>$Q$4</f>
        <v>Рух  по жердинах</v>
      </c>
      <c r="H136" s="495" t="str">
        <f>$R$4</f>
        <v>В'язання вузлів</v>
      </c>
      <c r="I136" s="519" t="str">
        <f>S$4</f>
        <v>Орієнтування</v>
      </c>
    </row>
    <row r="137" spans="1:9" ht="48" customHeight="1" x14ac:dyDescent="0.25">
      <c r="A137" s="520" t="s">
        <v>222</v>
      </c>
      <c r="B137" s="498">
        <f>$L$5</f>
        <v>1.3888888888888889E-3</v>
      </c>
      <c r="C137" s="498">
        <f>$M$5</f>
        <v>2.7777777777777779E-3</v>
      </c>
      <c r="D137" s="498">
        <f>$N$5</f>
        <v>3.472222222222222E-3</v>
      </c>
      <c r="E137" s="498">
        <f>$O$5</f>
        <v>4.1666666666666666E-3</v>
      </c>
      <c r="F137" s="498">
        <f>$P$5</f>
        <v>2.7777777777777779E-3</v>
      </c>
      <c r="G137" s="498">
        <f>$Q$5</f>
        <v>2.0833333333333333E-3</v>
      </c>
      <c r="H137" s="498">
        <f>$R$5</f>
        <v>1.3888888888888889E-3</v>
      </c>
      <c r="I137" s="521"/>
    </row>
    <row r="138" spans="1:9" ht="48" customHeight="1" x14ac:dyDescent="0.25">
      <c r="A138" s="520" t="s">
        <v>223</v>
      </c>
      <c r="B138" s="501">
        <f>$C133+L$11</f>
        <v>0.40972222222222221</v>
      </c>
      <c r="C138" s="501">
        <f t="shared" ref="C138:H138" si="24">B139+M$11</f>
        <v>0.41527777777777775</v>
      </c>
      <c r="D138" s="501">
        <f t="shared" si="24"/>
        <v>0.42361111111111105</v>
      </c>
      <c r="E138" s="501">
        <f t="shared" si="24"/>
        <v>0.4326388888888888</v>
      </c>
      <c r="F138" s="501">
        <f t="shared" si="24"/>
        <v>0.44374999999999987</v>
      </c>
      <c r="G138" s="501">
        <f t="shared" si="24"/>
        <v>0.44999999999999984</v>
      </c>
      <c r="H138" s="501">
        <f t="shared" si="24"/>
        <v>0.45902777777777759</v>
      </c>
      <c r="I138" s="521"/>
    </row>
    <row r="139" spans="1:9" ht="48" customHeight="1" x14ac:dyDescent="0.25">
      <c r="A139" s="520" t="s">
        <v>225</v>
      </c>
      <c r="B139" s="501">
        <f>SUM(B138,B137)</f>
        <v>0.41111111111111109</v>
      </c>
      <c r="C139" s="501">
        <f>SUM(C138,C137)</f>
        <v>0.41805555555555551</v>
      </c>
      <c r="D139" s="501">
        <f>SUM(D138,D137)</f>
        <v>0.42708333333333326</v>
      </c>
      <c r="E139" s="501">
        <f>SUM(E138,E137)</f>
        <v>0.43680555555555545</v>
      </c>
      <c r="F139" s="501">
        <f t="shared" ref="F139:H139" si="25">SUM(F138,F137)</f>
        <v>0.44652777777777763</v>
      </c>
      <c r="G139" s="501">
        <f t="shared" si="25"/>
        <v>0.45208333333333317</v>
      </c>
      <c r="H139" s="501">
        <f t="shared" si="25"/>
        <v>0.46041666666666647</v>
      </c>
      <c r="I139" s="521"/>
    </row>
    <row r="140" spans="1:9" ht="48" customHeight="1" x14ac:dyDescent="0.25">
      <c r="A140" s="520" t="s">
        <v>226</v>
      </c>
      <c r="B140" s="504"/>
      <c r="C140" s="504"/>
      <c r="D140" s="504"/>
      <c r="E140" s="504"/>
      <c r="F140" s="504"/>
      <c r="G140" s="504"/>
      <c r="H140" s="504"/>
      <c r="I140" s="521"/>
    </row>
    <row r="141" spans="1:9" ht="48" customHeight="1" x14ac:dyDescent="0.25">
      <c r="A141" s="520" t="s">
        <v>228</v>
      </c>
      <c r="B141" s="505"/>
      <c r="C141" s="493"/>
      <c r="D141" s="493"/>
      <c r="E141" s="493"/>
      <c r="F141" s="493"/>
      <c r="G141" s="493"/>
      <c r="H141" s="493"/>
      <c r="I141" s="522"/>
    </row>
    <row r="142" spans="1:9" ht="48" customHeight="1" x14ac:dyDescent="0.25">
      <c r="A142" s="523" t="s">
        <v>230</v>
      </c>
      <c r="B142" s="508"/>
      <c r="C142" s="508"/>
      <c r="D142" s="508"/>
      <c r="E142" s="508"/>
      <c r="F142" s="508"/>
      <c r="G142" s="508"/>
      <c r="H142" s="515"/>
      <c r="I142" s="524"/>
    </row>
    <row r="143" spans="1:9" ht="48" customHeight="1" thickBot="1" x14ac:dyDescent="0.3">
      <c r="A143" s="645" t="s">
        <v>239</v>
      </c>
      <c r="B143" s="646"/>
      <c r="C143" s="646"/>
      <c r="D143" s="646"/>
      <c r="E143" s="646"/>
      <c r="F143" s="646"/>
      <c r="G143" s="646"/>
      <c r="H143" s="647"/>
      <c r="I143" s="648"/>
    </row>
    <row r="144" spans="1:9" ht="48" customHeight="1" x14ac:dyDescent="0.25">
      <c r="A144" s="526"/>
      <c r="B144" s="516" t="s">
        <v>215</v>
      </c>
      <c r="C144" s="517">
        <f>$P$6+$P$8*(B145-1)</f>
        <v>0.41249999999999998</v>
      </c>
      <c r="D144" s="516" t="s">
        <v>216</v>
      </c>
      <c r="E144" s="516"/>
      <c r="F144" s="517"/>
      <c r="G144" s="649">
        <f>H150+S$11</f>
        <v>0.47152777777777755</v>
      </c>
      <c r="H144" s="649"/>
      <c r="I144" s="527">
        <f>G144+T$11</f>
        <v>0.48541666666666644</v>
      </c>
    </row>
    <row r="145" spans="1:9" ht="48" customHeight="1" x14ac:dyDescent="0.25">
      <c r="A145" s="529" t="s">
        <v>217</v>
      </c>
      <c r="B145" s="514">
        <f>B134+1</f>
        <v>14</v>
      </c>
      <c r="C145" s="650" t="str">
        <f>VLOOKUP($B145,СтартОсобиста!$A$270:$E$517,4,0)</f>
        <v>чол</v>
      </c>
      <c r="D145" s="650"/>
      <c r="E145" s="650"/>
      <c r="F145" s="513">
        <f>VLOOKUP($B145,СтартОсобиста!$A$270:$E$517,2,0)</f>
        <v>122</v>
      </c>
      <c r="G145" s="651" t="s">
        <v>218</v>
      </c>
      <c r="H145" s="651"/>
      <c r="I145" s="518" t="s">
        <v>219</v>
      </c>
    </row>
    <row r="146" spans="1:9" ht="48" customHeight="1" x14ac:dyDescent="0.25">
      <c r="A146" s="652" t="s">
        <v>220</v>
      </c>
      <c r="B146" s="493">
        <v>1</v>
      </c>
      <c r="C146" s="493">
        <v>2</v>
      </c>
      <c r="D146" s="493">
        <v>3</v>
      </c>
      <c r="E146" s="493">
        <v>4</v>
      </c>
      <c r="F146" s="493">
        <v>5</v>
      </c>
      <c r="G146" s="493">
        <v>6</v>
      </c>
      <c r="H146" s="493">
        <v>7</v>
      </c>
      <c r="I146" s="525">
        <v>8</v>
      </c>
    </row>
    <row r="147" spans="1:9" ht="143.25" customHeight="1" x14ac:dyDescent="0.25">
      <c r="A147" s="652"/>
      <c r="B147" s="495" t="str">
        <f>$L$4</f>
        <v>Навісна п-ва ч-з яр (судд.)</v>
      </c>
      <c r="C147" s="495" t="str">
        <f>$M$4</f>
        <v>Переправа по колоді через яр</v>
      </c>
      <c r="D147" s="495" t="str">
        <f>$N$4</f>
        <v>П-ва по мотузці з пер. ч-з яр</v>
      </c>
      <c r="E147" s="495" t="str">
        <f>$O$4</f>
        <v>Підйом по верт. пер. + крут. п-ва</v>
      </c>
      <c r="F147" s="495" t="str">
        <f>$P$4</f>
        <v>Підйом по схилу</v>
      </c>
      <c r="G147" s="495" t="str">
        <f>$Q$4</f>
        <v>Рух  по жердинах</v>
      </c>
      <c r="H147" s="495" t="str">
        <f>$R$4</f>
        <v>В'язання вузлів</v>
      </c>
      <c r="I147" s="519" t="str">
        <f>S$4</f>
        <v>Орієнтування</v>
      </c>
    </row>
    <row r="148" spans="1:9" ht="48" customHeight="1" x14ac:dyDescent="0.25">
      <c r="A148" s="520" t="s">
        <v>222</v>
      </c>
      <c r="B148" s="498">
        <f>$L$5</f>
        <v>1.3888888888888889E-3</v>
      </c>
      <c r="C148" s="498">
        <f>$M$5</f>
        <v>2.7777777777777779E-3</v>
      </c>
      <c r="D148" s="498">
        <f>$N$5</f>
        <v>3.472222222222222E-3</v>
      </c>
      <c r="E148" s="498">
        <f>$O$5</f>
        <v>4.1666666666666666E-3</v>
      </c>
      <c r="F148" s="498">
        <f>$P$5</f>
        <v>2.7777777777777779E-3</v>
      </c>
      <c r="G148" s="498">
        <f>$Q$5</f>
        <v>2.0833333333333333E-3</v>
      </c>
      <c r="H148" s="498">
        <f>$R$5</f>
        <v>1.3888888888888889E-3</v>
      </c>
      <c r="I148" s="521"/>
    </row>
    <row r="149" spans="1:9" ht="48" customHeight="1" x14ac:dyDescent="0.25">
      <c r="A149" s="520" t="s">
        <v>223</v>
      </c>
      <c r="B149" s="501">
        <f>$C144+L$11</f>
        <v>0.41388888888888886</v>
      </c>
      <c r="C149" s="501">
        <f t="shared" ref="C149:H149" si="26">B150+M$11</f>
        <v>0.4194444444444444</v>
      </c>
      <c r="D149" s="501">
        <f t="shared" si="26"/>
        <v>0.4277777777777777</v>
      </c>
      <c r="E149" s="501">
        <f t="shared" si="26"/>
        <v>0.43680555555555545</v>
      </c>
      <c r="F149" s="501">
        <f t="shared" si="26"/>
        <v>0.44791666666666652</v>
      </c>
      <c r="G149" s="501">
        <f t="shared" si="26"/>
        <v>0.4541666666666665</v>
      </c>
      <c r="H149" s="501">
        <f t="shared" si="26"/>
        <v>0.46319444444444424</v>
      </c>
      <c r="I149" s="521"/>
    </row>
    <row r="150" spans="1:9" ht="48" customHeight="1" x14ac:dyDescent="0.25">
      <c r="A150" s="520" t="s">
        <v>225</v>
      </c>
      <c r="B150" s="501">
        <f>SUM(B149,B148)</f>
        <v>0.41527777777777775</v>
      </c>
      <c r="C150" s="501">
        <f>SUM(C149,C148)</f>
        <v>0.42222222222222217</v>
      </c>
      <c r="D150" s="501">
        <f>SUM(D149,D148)</f>
        <v>0.43124999999999991</v>
      </c>
      <c r="E150" s="501">
        <f>SUM(E149,E148)</f>
        <v>0.4409722222222221</v>
      </c>
      <c r="F150" s="501">
        <f t="shared" ref="F150:H150" si="27">SUM(F149,F148)</f>
        <v>0.45069444444444429</v>
      </c>
      <c r="G150" s="501">
        <f t="shared" si="27"/>
        <v>0.45624999999999982</v>
      </c>
      <c r="H150" s="501">
        <f t="shared" si="27"/>
        <v>0.46458333333333313</v>
      </c>
      <c r="I150" s="521"/>
    </row>
    <row r="151" spans="1:9" ht="48" customHeight="1" x14ac:dyDescent="0.25">
      <c r="A151" s="520" t="s">
        <v>226</v>
      </c>
      <c r="B151" s="504"/>
      <c r="C151" s="504"/>
      <c r="D151" s="504"/>
      <c r="E151" s="504"/>
      <c r="F151" s="504"/>
      <c r="G151" s="504"/>
      <c r="H151" s="504"/>
      <c r="I151" s="521"/>
    </row>
    <row r="152" spans="1:9" ht="48" customHeight="1" x14ac:dyDescent="0.25">
      <c r="A152" s="520" t="s">
        <v>228</v>
      </c>
      <c r="B152" s="505"/>
      <c r="C152" s="493"/>
      <c r="D152" s="493"/>
      <c r="E152" s="493"/>
      <c r="F152" s="493"/>
      <c r="G152" s="493"/>
      <c r="H152" s="493"/>
      <c r="I152" s="522"/>
    </row>
    <row r="153" spans="1:9" ht="48" customHeight="1" x14ac:dyDescent="0.25">
      <c r="A153" s="523" t="s">
        <v>230</v>
      </c>
      <c r="B153" s="508"/>
      <c r="C153" s="508"/>
      <c r="D153" s="508"/>
      <c r="E153" s="508"/>
      <c r="F153" s="508"/>
      <c r="G153" s="508"/>
      <c r="H153" s="515"/>
      <c r="I153" s="524"/>
    </row>
    <row r="154" spans="1:9" ht="48" customHeight="1" thickBot="1" x14ac:dyDescent="0.3">
      <c r="A154" s="645" t="s">
        <v>239</v>
      </c>
      <c r="B154" s="646"/>
      <c r="C154" s="646"/>
      <c r="D154" s="646"/>
      <c r="E154" s="646"/>
      <c r="F154" s="646"/>
      <c r="G154" s="646"/>
      <c r="H154" s="647"/>
      <c r="I154" s="648"/>
    </row>
    <row r="155" spans="1:9" ht="48" customHeight="1" x14ac:dyDescent="0.25">
      <c r="A155" s="526"/>
      <c r="B155" s="516" t="s">
        <v>215</v>
      </c>
      <c r="C155" s="517">
        <f>$P$6+$P$8*(B156-1)</f>
        <v>0.41666666666666669</v>
      </c>
      <c r="D155" s="516" t="s">
        <v>216</v>
      </c>
      <c r="E155" s="516"/>
      <c r="F155" s="517"/>
      <c r="G155" s="649">
        <f>H161+S$11</f>
        <v>0.47569444444444425</v>
      </c>
      <c r="H155" s="649"/>
      <c r="I155" s="527">
        <f>G155+T$11</f>
        <v>0.48958333333333315</v>
      </c>
    </row>
    <row r="156" spans="1:9" ht="48" customHeight="1" x14ac:dyDescent="0.25">
      <c r="A156" s="529" t="s">
        <v>217</v>
      </c>
      <c r="B156" s="514">
        <f>B145+1</f>
        <v>15</v>
      </c>
      <c r="C156" s="650" t="str">
        <f>VLOOKUP($B156,СтартОсобиста!$A$270:$E$517,4,0)</f>
        <v>чол</v>
      </c>
      <c r="D156" s="650"/>
      <c r="E156" s="650"/>
      <c r="F156" s="513">
        <f>VLOOKUP($B156,СтартОсобиста!$A$270:$E$517,2,0)</f>
        <v>106</v>
      </c>
      <c r="G156" s="651" t="s">
        <v>218</v>
      </c>
      <c r="H156" s="651"/>
      <c r="I156" s="518" t="s">
        <v>219</v>
      </c>
    </row>
    <row r="157" spans="1:9" ht="48" customHeight="1" x14ac:dyDescent="0.25">
      <c r="A157" s="652" t="s">
        <v>220</v>
      </c>
      <c r="B157" s="493">
        <v>1</v>
      </c>
      <c r="C157" s="493">
        <v>2</v>
      </c>
      <c r="D157" s="493">
        <v>3</v>
      </c>
      <c r="E157" s="493">
        <v>4</v>
      </c>
      <c r="F157" s="493">
        <v>5</v>
      </c>
      <c r="G157" s="493">
        <v>6</v>
      </c>
      <c r="H157" s="493">
        <v>7</v>
      </c>
      <c r="I157" s="525">
        <v>8</v>
      </c>
    </row>
    <row r="158" spans="1:9" ht="143.25" customHeight="1" x14ac:dyDescent="0.25">
      <c r="A158" s="652"/>
      <c r="B158" s="495" t="str">
        <f>$L$4</f>
        <v>Навісна п-ва ч-з яр (судд.)</v>
      </c>
      <c r="C158" s="495" t="str">
        <f>$M$4</f>
        <v>Переправа по колоді через яр</v>
      </c>
      <c r="D158" s="495" t="str">
        <f>$N$4</f>
        <v>П-ва по мотузці з пер. ч-з яр</v>
      </c>
      <c r="E158" s="495" t="str">
        <f>$O$4</f>
        <v>Підйом по верт. пер. + крут. п-ва</v>
      </c>
      <c r="F158" s="495" t="str">
        <f>$P$4</f>
        <v>Підйом по схилу</v>
      </c>
      <c r="G158" s="495" t="str">
        <f>$Q$4</f>
        <v>Рух  по жердинах</v>
      </c>
      <c r="H158" s="495" t="str">
        <f>$R$4</f>
        <v>В'язання вузлів</v>
      </c>
      <c r="I158" s="519" t="str">
        <f>S$4</f>
        <v>Орієнтування</v>
      </c>
    </row>
    <row r="159" spans="1:9" ht="48" customHeight="1" x14ac:dyDescent="0.25">
      <c r="A159" s="520" t="s">
        <v>222</v>
      </c>
      <c r="B159" s="498">
        <f>$L$5</f>
        <v>1.3888888888888889E-3</v>
      </c>
      <c r="C159" s="498">
        <f>$M$5</f>
        <v>2.7777777777777779E-3</v>
      </c>
      <c r="D159" s="498">
        <f>$N$5</f>
        <v>3.472222222222222E-3</v>
      </c>
      <c r="E159" s="498">
        <f>$O$5</f>
        <v>4.1666666666666666E-3</v>
      </c>
      <c r="F159" s="498">
        <f>$P$5</f>
        <v>2.7777777777777779E-3</v>
      </c>
      <c r="G159" s="498">
        <f>$Q$5</f>
        <v>2.0833333333333333E-3</v>
      </c>
      <c r="H159" s="498">
        <f>$R$5</f>
        <v>1.3888888888888889E-3</v>
      </c>
      <c r="I159" s="521"/>
    </row>
    <row r="160" spans="1:9" ht="48" customHeight="1" x14ac:dyDescent="0.25">
      <c r="A160" s="520" t="s">
        <v>223</v>
      </c>
      <c r="B160" s="501">
        <f>$C155+L$11</f>
        <v>0.41805555555555557</v>
      </c>
      <c r="C160" s="501">
        <f t="shared" ref="C160:H160" si="28">B161+M$11</f>
        <v>0.4236111111111111</v>
      </c>
      <c r="D160" s="501">
        <f t="shared" si="28"/>
        <v>0.43194444444444441</v>
      </c>
      <c r="E160" s="501">
        <f t="shared" si="28"/>
        <v>0.44097222222222215</v>
      </c>
      <c r="F160" s="501">
        <f t="shared" si="28"/>
        <v>0.45208333333333323</v>
      </c>
      <c r="G160" s="501">
        <f t="shared" si="28"/>
        <v>0.4583333333333332</v>
      </c>
      <c r="H160" s="501">
        <f t="shared" si="28"/>
        <v>0.46736111111111095</v>
      </c>
      <c r="I160" s="521"/>
    </row>
    <row r="161" spans="1:9" ht="48" customHeight="1" x14ac:dyDescent="0.25">
      <c r="A161" s="520" t="s">
        <v>225</v>
      </c>
      <c r="B161" s="501">
        <f>SUM(B160,B159)</f>
        <v>0.41944444444444445</v>
      </c>
      <c r="C161" s="501">
        <f>SUM(C160,C159)</f>
        <v>0.42638888888888887</v>
      </c>
      <c r="D161" s="501">
        <f>SUM(D160,D159)</f>
        <v>0.43541666666666662</v>
      </c>
      <c r="E161" s="501">
        <f>SUM(E160,E159)</f>
        <v>0.44513888888888881</v>
      </c>
      <c r="F161" s="501">
        <f t="shared" ref="F161:H161" si="29">SUM(F160,F159)</f>
        <v>0.45486111111111099</v>
      </c>
      <c r="G161" s="501">
        <f t="shared" si="29"/>
        <v>0.46041666666666653</v>
      </c>
      <c r="H161" s="501">
        <f t="shared" si="29"/>
        <v>0.46874999999999983</v>
      </c>
      <c r="I161" s="521"/>
    </row>
    <row r="162" spans="1:9" ht="48" customHeight="1" x14ac:dyDescent="0.25">
      <c r="A162" s="520" t="s">
        <v>226</v>
      </c>
      <c r="B162" s="504"/>
      <c r="C162" s="504"/>
      <c r="D162" s="504"/>
      <c r="E162" s="504"/>
      <c r="F162" s="504"/>
      <c r="G162" s="504"/>
      <c r="H162" s="504"/>
      <c r="I162" s="521"/>
    </row>
    <row r="163" spans="1:9" ht="48" customHeight="1" x14ac:dyDescent="0.25">
      <c r="A163" s="520" t="s">
        <v>228</v>
      </c>
      <c r="B163" s="505"/>
      <c r="C163" s="493"/>
      <c r="D163" s="493"/>
      <c r="E163" s="493"/>
      <c r="F163" s="493"/>
      <c r="G163" s="493"/>
      <c r="H163" s="493"/>
      <c r="I163" s="522"/>
    </row>
    <row r="164" spans="1:9" ht="48" customHeight="1" x14ac:dyDescent="0.25">
      <c r="A164" s="523" t="s">
        <v>230</v>
      </c>
      <c r="B164" s="508"/>
      <c r="C164" s="508"/>
      <c r="D164" s="508"/>
      <c r="E164" s="508"/>
      <c r="F164" s="508"/>
      <c r="G164" s="508"/>
      <c r="H164" s="515"/>
      <c r="I164" s="524"/>
    </row>
    <row r="165" spans="1:9" ht="48" customHeight="1" thickBot="1" x14ac:dyDescent="0.3">
      <c r="A165" s="645" t="s">
        <v>239</v>
      </c>
      <c r="B165" s="646"/>
      <c r="C165" s="646"/>
      <c r="D165" s="646"/>
      <c r="E165" s="646"/>
      <c r="F165" s="646"/>
      <c r="G165" s="646"/>
      <c r="H165" s="647"/>
      <c r="I165" s="648"/>
    </row>
    <row r="166" spans="1:9" ht="48" customHeight="1" x14ac:dyDescent="0.25">
      <c r="A166" s="526"/>
      <c r="B166" s="516" t="s">
        <v>215</v>
      </c>
      <c r="C166" s="517">
        <f>$P$6+$P$8*(B167-1)</f>
        <v>0.42083333333333334</v>
      </c>
      <c r="D166" s="516" t="s">
        <v>216</v>
      </c>
      <c r="E166" s="516"/>
      <c r="F166" s="517"/>
      <c r="G166" s="649">
        <f>H172+S$11</f>
        <v>0.47986111111111091</v>
      </c>
      <c r="H166" s="649"/>
      <c r="I166" s="527">
        <f>G166+T$11</f>
        <v>0.4937499999999998</v>
      </c>
    </row>
    <row r="167" spans="1:9" ht="48" customHeight="1" x14ac:dyDescent="0.25">
      <c r="A167" s="529" t="s">
        <v>217</v>
      </c>
      <c r="B167" s="514">
        <f>B156+1</f>
        <v>16</v>
      </c>
      <c r="C167" s="650" t="str">
        <f>VLOOKUP($B167,СтартОсобиста!$A$270:$E$517,4,0)</f>
        <v>чол</v>
      </c>
      <c r="D167" s="650"/>
      <c r="E167" s="650"/>
      <c r="F167" s="513">
        <f>VLOOKUP($B167,СтартОсобиста!$A$270:$E$517,2,0)</f>
        <v>115</v>
      </c>
      <c r="G167" s="651" t="s">
        <v>218</v>
      </c>
      <c r="H167" s="651"/>
      <c r="I167" s="518" t="s">
        <v>219</v>
      </c>
    </row>
    <row r="168" spans="1:9" ht="48" customHeight="1" x14ac:dyDescent="0.25">
      <c r="A168" s="652" t="s">
        <v>220</v>
      </c>
      <c r="B168" s="493">
        <v>1</v>
      </c>
      <c r="C168" s="493">
        <v>2</v>
      </c>
      <c r="D168" s="493">
        <v>3</v>
      </c>
      <c r="E168" s="493">
        <v>4</v>
      </c>
      <c r="F168" s="493">
        <v>5</v>
      </c>
      <c r="G168" s="493">
        <v>6</v>
      </c>
      <c r="H168" s="493">
        <v>7</v>
      </c>
      <c r="I168" s="525">
        <v>8</v>
      </c>
    </row>
    <row r="169" spans="1:9" ht="143.25" customHeight="1" x14ac:dyDescent="0.25">
      <c r="A169" s="652"/>
      <c r="B169" s="495" t="str">
        <f>$L$4</f>
        <v>Навісна п-ва ч-з яр (судд.)</v>
      </c>
      <c r="C169" s="495" t="str">
        <f>$M$4</f>
        <v>Переправа по колоді через яр</v>
      </c>
      <c r="D169" s="495" t="str">
        <f>$N$4</f>
        <v>П-ва по мотузці з пер. ч-з яр</v>
      </c>
      <c r="E169" s="495" t="str">
        <f>$O$4</f>
        <v>Підйом по верт. пер. + крут. п-ва</v>
      </c>
      <c r="F169" s="495" t="str">
        <f>$P$4</f>
        <v>Підйом по схилу</v>
      </c>
      <c r="G169" s="495" t="str">
        <f>$Q$4</f>
        <v>Рух  по жердинах</v>
      </c>
      <c r="H169" s="495" t="str">
        <f>$R$4</f>
        <v>В'язання вузлів</v>
      </c>
      <c r="I169" s="519" t="str">
        <f>S$4</f>
        <v>Орієнтування</v>
      </c>
    </row>
    <row r="170" spans="1:9" ht="48" customHeight="1" x14ac:dyDescent="0.25">
      <c r="A170" s="520" t="s">
        <v>222</v>
      </c>
      <c r="B170" s="498">
        <f>$L$5</f>
        <v>1.3888888888888889E-3</v>
      </c>
      <c r="C170" s="498">
        <f>$M$5</f>
        <v>2.7777777777777779E-3</v>
      </c>
      <c r="D170" s="498">
        <f>$N$5</f>
        <v>3.472222222222222E-3</v>
      </c>
      <c r="E170" s="498">
        <f>$O$5</f>
        <v>4.1666666666666666E-3</v>
      </c>
      <c r="F170" s="498">
        <f>$P$5</f>
        <v>2.7777777777777779E-3</v>
      </c>
      <c r="G170" s="498">
        <f>$Q$5</f>
        <v>2.0833333333333333E-3</v>
      </c>
      <c r="H170" s="498">
        <f>$R$5</f>
        <v>1.3888888888888889E-3</v>
      </c>
      <c r="I170" s="521"/>
    </row>
    <row r="171" spans="1:9" ht="48" customHeight="1" x14ac:dyDescent="0.25">
      <c r="A171" s="520" t="s">
        <v>223</v>
      </c>
      <c r="B171" s="501">
        <f>$C166+L$11</f>
        <v>0.42222222222222222</v>
      </c>
      <c r="C171" s="501">
        <f t="shared" ref="C171:H171" si="30">B172+M$11</f>
        <v>0.42777777777777776</v>
      </c>
      <c r="D171" s="501">
        <f t="shared" si="30"/>
        <v>0.43611111111111106</v>
      </c>
      <c r="E171" s="501">
        <f t="shared" si="30"/>
        <v>0.44513888888888881</v>
      </c>
      <c r="F171" s="501">
        <f t="shared" si="30"/>
        <v>0.45624999999999988</v>
      </c>
      <c r="G171" s="501">
        <f t="shared" si="30"/>
        <v>0.46249999999999986</v>
      </c>
      <c r="H171" s="501">
        <f t="shared" si="30"/>
        <v>0.4715277777777776</v>
      </c>
      <c r="I171" s="521"/>
    </row>
    <row r="172" spans="1:9" ht="48" customHeight="1" x14ac:dyDescent="0.25">
      <c r="A172" s="520" t="s">
        <v>225</v>
      </c>
      <c r="B172" s="501">
        <f>SUM(B171,B170)</f>
        <v>0.4236111111111111</v>
      </c>
      <c r="C172" s="501">
        <f>SUM(C171,C170)</f>
        <v>0.43055555555555552</v>
      </c>
      <c r="D172" s="501">
        <f>SUM(D171,D170)</f>
        <v>0.43958333333333327</v>
      </c>
      <c r="E172" s="501">
        <f>SUM(E171,E170)</f>
        <v>0.44930555555555546</v>
      </c>
      <c r="F172" s="501">
        <f t="shared" ref="F172:H172" si="31">SUM(F171,F170)</f>
        <v>0.45902777777777765</v>
      </c>
      <c r="G172" s="501">
        <f t="shared" si="31"/>
        <v>0.46458333333333318</v>
      </c>
      <c r="H172" s="501">
        <f t="shared" si="31"/>
        <v>0.47291666666666649</v>
      </c>
      <c r="I172" s="521"/>
    </row>
    <row r="173" spans="1:9" ht="48" customHeight="1" x14ac:dyDescent="0.25">
      <c r="A173" s="520" t="s">
        <v>226</v>
      </c>
      <c r="B173" s="504"/>
      <c r="C173" s="504"/>
      <c r="D173" s="504"/>
      <c r="E173" s="504"/>
      <c r="F173" s="504"/>
      <c r="G173" s="504"/>
      <c r="H173" s="504"/>
      <c r="I173" s="521"/>
    </row>
    <row r="174" spans="1:9" ht="48" customHeight="1" x14ac:dyDescent="0.25">
      <c r="A174" s="520" t="s">
        <v>228</v>
      </c>
      <c r="B174" s="505"/>
      <c r="C174" s="493"/>
      <c r="D174" s="493"/>
      <c r="E174" s="493"/>
      <c r="F174" s="493"/>
      <c r="G174" s="493"/>
      <c r="H174" s="493"/>
      <c r="I174" s="522"/>
    </row>
    <row r="175" spans="1:9" ht="48" customHeight="1" x14ac:dyDescent="0.25">
      <c r="A175" s="523" t="s">
        <v>230</v>
      </c>
      <c r="B175" s="508"/>
      <c r="C175" s="508"/>
      <c r="D175" s="508"/>
      <c r="E175" s="508"/>
      <c r="F175" s="508"/>
      <c r="G175" s="508"/>
      <c r="H175" s="515"/>
      <c r="I175" s="524"/>
    </row>
    <row r="176" spans="1:9" ht="48" customHeight="1" thickBot="1" x14ac:dyDescent="0.3">
      <c r="A176" s="645" t="s">
        <v>239</v>
      </c>
      <c r="B176" s="646"/>
      <c r="C176" s="646"/>
      <c r="D176" s="646"/>
      <c r="E176" s="646"/>
      <c r="F176" s="646"/>
      <c r="G176" s="646"/>
      <c r="H176" s="647"/>
      <c r="I176" s="648"/>
    </row>
    <row r="177" spans="1:9" ht="48" customHeight="1" x14ac:dyDescent="0.25">
      <c r="A177" s="526"/>
      <c r="B177" s="516" t="s">
        <v>215</v>
      </c>
      <c r="C177" s="517">
        <f>$P$6+$P$8*(B178-1)</f>
        <v>0.42499999999999999</v>
      </c>
      <c r="D177" s="516" t="s">
        <v>216</v>
      </c>
      <c r="E177" s="516"/>
      <c r="F177" s="517"/>
      <c r="G177" s="649">
        <f>H183+S$11</f>
        <v>0.48402777777777756</v>
      </c>
      <c r="H177" s="649"/>
      <c r="I177" s="527">
        <f>G177+T$11</f>
        <v>0.49791666666666645</v>
      </c>
    </row>
    <row r="178" spans="1:9" ht="48" customHeight="1" x14ac:dyDescent="0.25">
      <c r="A178" s="529" t="s">
        <v>217</v>
      </c>
      <c r="B178" s="514">
        <f>B167+1</f>
        <v>17</v>
      </c>
      <c r="C178" s="650" t="str">
        <f>VLOOKUP($B178,СтартОсобиста!$A$270:$E$517,4,0)</f>
        <v>чол</v>
      </c>
      <c r="D178" s="650"/>
      <c r="E178" s="650"/>
      <c r="F178" s="513">
        <f>VLOOKUP($B178,СтартОсобиста!$A$270:$E$517,2,0)</f>
        <v>121</v>
      </c>
      <c r="G178" s="651" t="s">
        <v>218</v>
      </c>
      <c r="H178" s="651"/>
      <c r="I178" s="518" t="s">
        <v>219</v>
      </c>
    </row>
    <row r="179" spans="1:9" ht="48" customHeight="1" x14ac:dyDescent="0.25">
      <c r="A179" s="652" t="s">
        <v>220</v>
      </c>
      <c r="B179" s="493">
        <v>1</v>
      </c>
      <c r="C179" s="493">
        <v>2</v>
      </c>
      <c r="D179" s="493">
        <v>3</v>
      </c>
      <c r="E179" s="493">
        <v>4</v>
      </c>
      <c r="F179" s="493">
        <v>5</v>
      </c>
      <c r="G179" s="493">
        <v>6</v>
      </c>
      <c r="H179" s="493">
        <v>7</v>
      </c>
      <c r="I179" s="525">
        <v>8</v>
      </c>
    </row>
    <row r="180" spans="1:9" ht="143.25" customHeight="1" x14ac:dyDescent="0.25">
      <c r="A180" s="652"/>
      <c r="B180" s="495" t="str">
        <f>$L$4</f>
        <v>Навісна п-ва ч-з яр (судд.)</v>
      </c>
      <c r="C180" s="495" t="str">
        <f>$M$4</f>
        <v>Переправа по колоді через яр</v>
      </c>
      <c r="D180" s="495" t="str">
        <f>$N$4</f>
        <v>П-ва по мотузці з пер. ч-з яр</v>
      </c>
      <c r="E180" s="495" t="str">
        <f>$O$4</f>
        <v>Підйом по верт. пер. + крут. п-ва</v>
      </c>
      <c r="F180" s="495" t="str">
        <f>$P$4</f>
        <v>Підйом по схилу</v>
      </c>
      <c r="G180" s="495" t="str">
        <f>$Q$4</f>
        <v>Рух  по жердинах</v>
      </c>
      <c r="H180" s="495" t="str">
        <f>$R$4</f>
        <v>В'язання вузлів</v>
      </c>
      <c r="I180" s="519" t="str">
        <f>S$4</f>
        <v>Орієнтування</v>
      </c>
    </row>
    <row r="181" spans="1:9" ht="48" customHeight="1" x14ac:dyDescent="0.25">
      <c r="A181" s="520" t="s">
        <v>222</v>
      </c>
      <c r="B181" s="498">
        <f>$L$5</f>
        <v>1.3888888888888889E-3</v>
      </c>
      <c r="C181" s="498">
        <f>$M$5</f>
        <v>2.7777777777777779E-3</v>
      </c>
      <c r="D181" s="498">
        <f>$N$5</f>
        <v>3.472222222222222E-3</v>
      </c>
      <c r="E181" s="498">
        <f>$O$5</f>
        <v>4.1666666666666666E-3</v>
      </c>
      <c r="F181" s="498">
        <f>$P$5</f>
        <v>2.7777777777777779E-3</v>
      </c>
      <c r="G181" s="498">
        <f>$Q$5</f>
        <v>2.0833333333333333E-3</v>
      </c>
      <c r="H181" s="498">
        <f>$R$5</f>
        <v>1.3888888888888889E-3</v>
      </c>
      <c r="I181" s="521"/>
    </row>
    <row r="182" spans="1:9" ht="48" customHeight="1" x14ac:dyDescent="0.25">
      <c r="A182" s="520" t="s">
        <v>223</v>
      </c>
      <c r="B182" s="501">
        <f>$C177+L$11</f>
        <v>0.42638888888888887</v>
      </c>
      <c r="C182" s="501">
        <f t="shared" ref="C182:H182" si="32">B183+M$11</f>
        <v>0.43194444444444441</v>
      </c>
      <c r="D182" s="501">
        <f t="shared" si="32"/>
        <v>0.44027777777777771</v>
      </c>
      <c r="E182" s="501">
        <f t="shared" si="32"/>
        <v>0.44930555555555546</v>
      </c>
      <c r="F182" s="501">
        <f t="shared" si="32"/>
        <v>0.46041666666666653</v>
      </c>
      <c r="G182" s="501">
        <f t="shared" si="32"/>
        <v>0.46666666666666651</v>
      </c>
      <c r="H182" s="501">
        <f t="shared" si="32"/>
        <v>0.47569444444444425</v>
      </c>
      <c r="I182" s="521"/>
    </row>
    <row r="183" spans="1:9" ht="48" customHeight="1" x14ac:dyDescent="0.25">
      <c r="A183" s="520" t="s">
        <v>225</v>
      </c>
      <c r="B183" s="501">
        <f>SUM(B182,B181)</f>
        <v>0.42777777777777776</v>
      </c>
      <c r="C183" s="501">
        <f>SUM(C182,C181)</f>
        <v>0.43472222222222218</v>
      </c>
      <c r="D183" s="501">
        <f>SUM(D182,D181)</f>
        <v>0.44374999999999992</v>
      </c>
      <c r="E183" s="501">
        <f>SUM(E182,E181)</f>
        <v>0.45347222222222211</v>
      </c>
      <c r="F183" s="501">
        <f t="shared" ref="F183:H183" si="33">SUM(F182,F181)</f>
        <v>0.4631944444444443</v>
      </c>
      <c r="G183" s="501">
        <f t="shared" si="33"/>
        <v>0.46874999999999983</v>
      </c>
      <c r="H183" s="501">
        <f t="shared" si="33"/>
        <v>0.47708333333333314</v>
      </c>
      <c r="I183" s="521"/>
    </row>
    <row r="184" spans="1:9" ht="48" customHeight="1" x14ac:dyDescent="0.25">
      <c r="A184" s="520" t="s">
        <v>226</v>
      </c>
      <c r="B184" s="504"/>
      <c r="C184" s="504"/>
      <c r="D184" s="504"/>
      <c r="E184" s="504"/>
      <c r="F184" s="504"/>
      <c r="G184" s="504"/>
      <c r="H184" s="504"/>
      <c r="I184" s="521"/>
    </row>
    <row r="185" spans="1:9" ht="48" customHeight="1" x14ac:dyDescent="0.25">
      <c r="A185" s="520" t="s">
        <v>228</v>
      </c>
      <c r="B185" s="505"/>
      <c r="C185" s="493"/>
      <c r="D185" s="493"/>
      <c r="E185" s="493"/>
      <c r="F185" s="493"/>
      <c r="G185" s="493"/>
      <c r="H185" s="493"/>
      <c r="I185" s="522"/>
    </row>
    <row r="186" spans="1:9" ht="48" customHeight="1" x14ac:dyDescent="0.25">
      <c r="A186" s="523" t="s">
        <v>230</v>
      </c>
      <c r="B186" s="508"/>
      <c r="C186" s="508"/>
      <c r="D186" s="508"/>
      <c r="E186" s="508"/>
      <c r="F186" s="508"/>
      <c r="G186" s="508"/>
      <c r="H186" s="515"/>
      <c r="I186" s="524"/>
    </row>
    <row r="187" spans="1:9" ht="48" customHeight="1" thickBot="1" x14ac:dyDescent="0.3">
      <c r="A187" s="645" t="s">
        <v>239</v>
      </c>
      <c r="B187" s="646"/>
      <c r="C187" s="646"/>
      <c r="D187" s="646"/>
      <c r="E187" s="646"/>
      <c r="F187" s="646"/>
      <c r="G187" s="646"/>
      <c r="H187" s="647"/>
      <c r="I187" s="648"/>
    </row>
    <row r="188" spans="1:9" ht="48" customHeight="1" x14ac:dyDescent="0.25">
      <c r="A188" s="526"/>
      <c r="B188" s="516" t="s">
        <v>215</v>
      </c>
      <c r="C188" s="517">
        <f>$P$6+$P$8*(B189-1)</f>
        <v>0.4291666666666667</v>
      </c>
      <c r="D188" s="516" t="s">
        <v>216</v>
      </c>
      <c r="E188" s="516"/>
      <c r="F188" s="517"/>
      <c r="G188" s="649">
        <f>H194+S$11</f>
        <v>0.48819444444444426</v>
      </c>
      <c r="H188" s="649"/>
      <c r="I188" s="527">
        <f>G188+T$11</f>
        <v>0.5020833333333331</v>
      </c>
    </row>
    <row r="189" spans="1:9" ht="48" customHeight="1" x14ac:dyDescent="0.25">
      <c r="A189" s="529" t="s">
        <v>217</v>
      </c>
      <c r="B189" s="514">
        <f>B178+1</f>
        <v>18</v>
      </c>
      <c r="C189" s="650" t="str">
        <f>VLOOKUP($B189,СтартОсобиста!$A$270:$E$517,4,0)</f>
        <v>чол</v>
      </c>
      <c r="D189" s="650"/>
      <c r="E189" s="650"/>
      <c r="F189" s="513">
        <f>VLOOKUP($B189,СтартОсобиста!$A$270:$E$517,2,0)</f>
        <v>107</v>
      </c>
      <c r="G189" s="651" t="s">
        <v>218</v>
      </c>
      <c r="H189" s="651"/>
      <c r="I189" s="518" t="s">
        <v>219</v>
      </c>
    </row>
    <row r="190" spans="1:9" ht="48" customHeight="1" x14ac:dyDescent="0.25">
      <c r="A190" s="652" t="s">
        <v>220</v>
      </c>
      <c r="B190" s="493">
        <v>1</v>
      </c>
      <c r="C190" s="493">
        <v>2</v>
      </c>
      <c r="D190" s="493">
        <v>3</v>
      </c>
      <c r="E190" s="493">
        <v>4</v>
      </c>
      <c r="F190" s="493">
        <v>5</v>
      </c>
      <c r="G190" s="493">
        <v>6</v>
      </c>
      <c r="H190" s="493">
        <v>7</v>
      </c>
      <c r="I190" s="525">
        <v>8</v>
      </c>
    </row>
    <row r="191" spans="1:9" ht="143.25" customHeight="1" x14ac:dyDescent="0.25">
      <c r="A191" s="652"/>
      <c r="B191" s="495" t="str">
        <f>$L$4</f>
        <v>Навісна п-ва ч-з яр (судд.)</v>
      </c>
      <c r="C191" s="495" t="str">
        <f>$M$4</f>
        <v>Переправа по колоді через яр</v>
      </c>
      <c r="D191" s="495" t="str">
        <f>$N$4</f>
        <v>П-ва по мотузці з пер. ч-з яр</v>
      </c>
      <c r="E191" s="495" t="str">
        <f>$O$4</f>
        <v>Підйом по верт. пер. + крут. п-ва</v>
      </c>
      <c r="F191" s="495" t="str">
        <f>$P$4</f>
        <v>Підйом по схилу</v>
      </c>
      <c r="G191" s="495" t="str">
        <f>$Q$4</f>
        <v>Рух  по жердинах</v>
      </c>
      <c r="H191" s="495" t="str">
        <f>$R$4</f>
        <v>В'язання вузлів</v>
      </c>
      <c r="I191" s="519" t="str">
        <f>S$4</f>
        <v>Орієнтування</v>
      </c>
    </row>
    <row r="192" spans="1:9" ht="48" customHeight="1" x14ac:dyDescent="0.25">
      <c r="A192" s="520" t="s">
        <v>222</v>
      </c>
      <c r="B192" s="498">
        <f>$L$5</f>
        <v>1.3888888888888889E-3</v>
      </c>
      <c r="C192" s="498">
        <f>$M$5</f>
        <v>2.7777777777777779E-3</v>
      </c>
      <c r="D192" s="498">
        <f>$N$5</f>
        <v>3.472222222222222E-3</v>
      </c>
      <c r="E192" s="498">
        <f>$O$5</f>
        <v>4.1666666666666666E-3</v>
      </c>
      <c r="F192" s="498">
        <f>$P$5</f>
        <v>2.7777777777777779E-3</v>
      </c>
      <c r="G192" s="498">
        <f>$Q$5</f>
        <v>2.0833333333333333E-3</v>
      </c>
      <c r="H192" s="498">
        <f>$R$5</f>
        <v>1.3888888888888889E-3</v>
      </c>
      <c r="I192" s="521"/>
    </row>
    <row r="193" spans="1:9" ht="48" customHeight="1" x14ac:dyDescent="0.25">
      <c r="A193" s="520" t="s">
        <v>223</v>
      </c>
      <c r="B193" s="501">
        <f>$C188+L$11</f>
        <v>0.43055555555555558</v>
      </c>
      <c r="C193" s="501">
        <f t="shared" ref="C193:H193" si="34">B194+M$11</f>
        <v>0.43611111111111112</v>
      </c>
      <c r="D193" s="501">
        <f t="shared" si="34"/>
        <v>0.44444444444444442</v>
      </c>
      <c r="E193" s="501">
        <f t="shared" si="34"/>
        <v>0.45347222222222217</v>
      </c>
      <c r="F193" s="501">
        <f t="shared" si="34"/>
        <v>0.46458333333333324</v>
      </c>
      <c r="G193" s="501">
        <f t="shared" si="34"/>
        <v>0.47083333333333321</v>
      </c>
      <c r="H193" s="501">
        <f t="shared" si="34"/>
        <v>0.47986111111111096</v>
      </c>
      <c r="I193" s="521"/>
    </row>
    <row r="194" spans="1:9" ht="48" customHeight="1" x14ac:dyDescent="0.25">
      <c r="A194" s="520" t="s">
        <v>225</v>
      </c>
      <c r="B194" s="501">
        <f>SUM(B193,B192)</f>
        <v>0.43194444444444446</v>
      </c>
      <c r="C194" s="501">
        <f>SUM(C193,C192)</f>
        <v>0.43888888888888888</v>
      </c>
      <c r="D194" s="501">
        <f>SUM(D193,D192)</f>
        <v>0.44791666666666663</v>
      </c>
      <c r="E194" s="501">
        <f>SUM(E193,E192)</f>
        <v>0.45763888888888882</v>
      </c>
      <c r="F194" s="501">
        <f t="shared" ref="F194:H194" si="35">SUM(F193,F192)</f>
        <v>0.46736111111111101</v>
      </c>
      <c r="G194" s="501">
        <f t="shared" si="35"/>
        <v>0.47291666666666654</v>
      </c>
      <c r="H194" s="501">
        <f t="shared" si="35"/>
        <v>0.48124999999999984</v>
      </c>
      <c r="I194" s="521"/>
    </row>
    <row r="195" spans="1:9" ht="48" customHeight="1" x14ac:dyDescent="0.25">
      <c r="A195" s="520" t="s">
        <v>226</v>
      </c>
      <c r="B195" s="504"/>
      <c r="C195" s="504"/>
      <c r="D195" s="504"/>
      <c r="E195" s="504"/>
      <c r="F195" s="504"/>
      <c r="G195" s="504"/>
      <c r="H195" s="504"/>
      <c r="I195" s="521"/>
    </row>
    <row r="196" spans="1:9" ht="48" customHeight="1" x14ac:dyDescent="0.25">
      <c r="A196" s="520" t="s">
        <v>228</v>
      </c>
      <c r="B196" s="505"/>
      <c r="C196" s="493"/>
      <c r="D196" s="493"/>
      <c r="E196" s="493"/>
      <c r="F196" s="493"/>
      <c r="G196" s="493"/>
      <c r="H196" s="493"/>
      <c r="I196" s="522"/>
    </row>
    <row r="197" spans="1:9" ht="48" customHeight="1" x14ac:dyDescent="0.25">
      <c r="A197" s="523" t="s">
        <v>230</v>
      </c>
      <c r="B197" s="508"/>
      <c r="C197" s="508"/>
      <c r="D197" s="508"/>
      <c r="E197" s="508"/>
      <c r="F197" s="508"/>
      <c r="G197" s="508"/>
      <c r="H197" s="515"/>
      <c r="I197" s="524"/>
    </row>
    <row r="198" spans="1:9" ht="48" customHeight="1" thickBot="1" x14ac:dyDescent="0.3">
      <c r="A198" s="645" t="s">
        <v>239</v>
      </c>
      <c r="B198" s="646"/>
      <c r="C198" s="646"/>
      <c r="D198" s="646"/>
      <c r="E198" s="646"/>
      <c r="F198" s="646"/>
      <c r="G198" s="646"/>
      <c r="H198" s="647"/>
      <c r="I198" s="648"/>
    </row>
    <row r="199" spans="1:9" ht="48" customHeight="1" x14ac:dyDescent="0.25">
      <c r="A199" s="526"/>
      <c r="B199" s="516" t="s">
        <v>215</v>
      </c>
      <c r="C199" s="517">
        <f>$P$6+$P$8*(B200-1)</f>
        <v>0.43333333333333335</v>
      </c>
      <c r="D199" s="516" t="s">
        <v>216</v>
      </c>
      <c r="E199" s="516"/>
      <c r="F199" s="517"/>
      <c r="G199" s="649">
        <f>H205+S$11</f>
        <v>0.49236111111111092</v>
      </c>
      <c r="H199" s="649"/>
      <c r="I199" s="527">
        <f>G199+T$11</f>
        <v>0.50624999999999976</v>
      </c>
    </row>
    <row r="200" spans="1:9" ht="48" customHeight="1" x14ac:dyDescent="0.25">
      <c r="A200" s="529" t="s">
        <v>217</v>
      </c>
      <c r="B200" s="514">
        <f>B189+1</f>
        <v>19</v>
      </c>
      <c r="C200" s="650" t="str">
        <f>VLOOKUP($B200,СтартОсобиста!$A$270:$E$517,4,0)</f>
        <v>чол</v>
      </c>
      <c r="D200" s="650"/>
      <c r="E200" s="650"/>
      <c r="F200" s="513">
        <f>VLOOKUP($B200,СтартОсобиста!$A$270:$E$517,2,0)</f>
        <v>113</v>
      </c>
      <c r="G200" s="651" t="s">
        <v>218</v>
      </c>
      <c r="H200" s="651"/>
      <c r="I200" s="518" t="s">
        <v>219</v>
      </c>
    </row>
    <row r="201" spans="1:9" ht="48" customHeight="1" x14ac:dyDescent="0.25">
      <c r="A201" s="652" t="s">
        <v>220</v>
      </c>
      <c r="B201" s="493">
        <v>1</v>
      </c>
      <c r="C201" s="493">
        <v>2</v>
      </c>
      <c r="D201" s="493">
        <v>3</v>
      </c>
      <c r="E201" s="493">
        <v>4</v>
      </c>
      <c r="F201" s="493">
        <v>5</v>
      </c>
      <c r="G201" s="493">
        <v>6</v>
      </c>
      <c r="H201" s="493">
        <v>7</v>
      </c>
      <c r="I201" s="525">
        <v>8</v>
      </c>
    </row>
    <row r="202" spans="1:9" ht="143.25" customHeight="1" x14ac:dyDescent="0.25">
      <c r="A202" s="652"/>
      <c r="B202" s="495" t="str">
        <f>$L$4</f>
        <v>Навісна п-ва ч-з яр (судд.)</v>
      </c>
      <c r="C202" s="495" t="str">
        <f>$M$4</f>
        <v>Переправа по колоді через яр</v>
      </c>
      <c r="D202" s="495" t="str">
        <f>$N$4</f>
        <v>П-ва по мотузці з пер. ч-з яр</v>
      </c>
      <c r="E202" s="495" t="str">
        <f>$O$4</f>
        <v>Підйом по верт. пер. + крут. п-ва</v>
      </c>
      <c r="F202" s="495" t="str">
        <f>$P$4</f>
        <v>Підйом по схилу</v>
      </c>
      <c r="G202" s="495" t="str">
        <f>$Q$4</f>
        <v>Рух  по жердинах</v>
      </c>
      <c r="H202" s="495" t="str">
        <f>$R$4</f>
        <v>В'язання вузлів</v>
      </c>
      <c r="I202" s="519" t="str">
        <f>S$4</f>
        <v>Орієнтування</v>
      </c>
    </row>
    <row r="203" spans="1:9" ht="48" customHeight="1" x14ac:dyDescent="0.25">
      <c r="A203" s="520" t="s">
        <v>222</v>
      </c>
      <c r="B203" s="498">
        <f>$L$5</f>
        <v>1.3888888888888889E-3</v>
      </c>
      <c r="C203" s="498">
        <f>$M$5</f>
        <v>2.7777777777777779E-3</v>
      </c>
      <c r="D203" s="498">
        <f>$N$5</f>
        <v>3.472222222222222E-3</v>
      </c>
      <c r="E203" s="498">
        <f>$O$5</f>
        <v>4.1666666666666666E-3</v>
      </c>
      <c r="F203" s="498">
        <f>$P$5</f>
        <v>2.7777777777777779E-3</v>
      </c>
      <c r="G203" s="498">
        <f>$Q$5</f>
        <v>2.0833333333333333E-3</v>
      </c>
      <c r="H203" s="498">
        <f>$R$5</f>
        <v>1.3888888888888889E-3</v>
      </c>
      <c r="I203" s="521"/>
    </row>
    <row r="204" spans="1:9" ht="48" customHeight="1" x14ac:dyDescent="0.25">
      <c r="A204" s="520" t="s">
        <v>223</v>
      </c>
      <c r="B204" s="501">
        <f>$C199+L$11</f>
        <v>0.43472222222222223</v>
      </c>
      <c r="C204" s="501">
        <f t="shared" ref="C204:H204" si="36">B205+M$11</f>
        <v>0.44027777777777777</v>
      </c>
      <c r="D204" s="501">
        <f t="shared" si="36"/>
        <v>0.44861111111111107</v>
      </c>
      <c r="E204" s="501">
        <f t="shared" si="36"/>
        <v>0.45763888888888882</v>
      </c>
      <c r="F204" s="501">
        <f t="shared" si="36"/>
        <v>0.46874999999999989</v>
      </c>
      <c r="G204" s="501">
        <f t="shared" si="36"/>
        <v>0.47499999999999987</v>
      </c>
      <c r="H204" s="501">
        <f t="shared" si="36"/>
        <v>0.48402777777777761</v>
      </c>
      <c r="I204" s="521"/>
    </row>
    <row r="205" spans="1:9" ht="48" customHeight="1" x14ac:dyDescent="0.25">
      <c r="A205" s="520" t="s">
        <v>225</v>
      </c>
      <c r="B205" s="501">
        <f>SUM(B204,B203)</f>
        <v>0.43611111111111112</v>
      </c>
      <c r="C205" s="501">
        <f>SUM(C204,C203)</f>
        <v>0.44305555555555554</v>
      </c>
      <c r="D205" s="501">
        <f>SUM(D204,D203)</f>
        <v>0.45208333333333328</v>
      </c>
      <c r="E205" s="501">
        <f>SUM(E204,E203)</f>
        <v>0.46180555555555547</v>
      </c>
      <c r="F205" s="501">
        <f t="shared" ref="F205:H205" si="37">SUM(F204,F203)</f>
        <v>0.47152777777777766</v>
      </c>
      <c r="G205" s="501">
        <f t="shared" si="37"/>
        <v>0.47708333333333319</v>
      </c>
      <c r="H205" s="501">
        <f t="shared" si="37"/>
        <v>0.4854166666666665</v>
      </c>
      <c r="I205" s="521"/>
    </row>
    <row r="206" spans="1:9" ht="48" customHeight="1" x14ac:dyDescent="0.25">
      <c r="A206" s="520" t="s">
        <v>226</v>
      </c>
      <c r="B206" s="504"/>
      <c r="C206" s="504"/>
      <c r="D206" s="504"/>
      <c r="E206" s="504"/>
      <c r="F206" s="504"/>
      <c r="G206" s="504"/>
      <c r="H206" s="504"/>
      <c r="I206" s="521"/>
    </row>
    <row r="207" spans="1:9" ht="48" customHeight="1" x14ac:dyDescent="0.25">
      <c r="A207" s="520" t="s">
        <v>228</v>
      </c>
      <c r="B207" s="505"/>
      <c r="C207" s="493"/>
      <c r="D207" s="493"/>
      <c r="E207" s="493"/>
      <c r="F207" s="493"/>
      <c r="G207" s="493"/>
      <c r="H207" s="493"/>
      <c r="I207" s="522"/>
    </row>
    <row r="208" spans="1:9" ht="48" customHeight="1" x14ac:dyDescent="0.25">
      <c r="A208" s="523" t="s">
        <v>230</v>
      </c>
      <c r="B208" s="508"/>
      <c r="C208" s="508"/>
      <c r="D208" s="508"/>
      <c r="E208" s="508"/>
      <c r="F208" s="508"/>
      <c r="G208" s="508"/>
      <c r="H208" s="515"/>
      <c r="I208" s="524"/>
    </row>
    <row r="209" spans="1:9" ht="48" customHeight="1" thickBot="1" x14ac:dyDescent="0.3">
      <c r="A209" s="645" t="s">
        <v>239</v>
      </c>
      <c r="B209" s="646"/>
      <c r="C209" s="646"/>
      <c r="D209" s="646"/>
      <c r="E209" s="646"/>
      <c r="F209" s="646"/>
      <c r="G209" s="646"/>
      <c r="H209" s="647"/>
      <c r="I209" s="648"/>
    </row>
    <row r="210" spans="1:9" ht="48" customHeight="1" x14ac:dyDescent="0.25">
      <c r="A210" s="526"/>
      <c r="B210" s="516" t="s">
        <v>215</v>
      </c>
      <c r="C210" s="517">
        <f>$P$6+$P$8*(B211-1)</f>
        <v>0.4375</v>
      </c>
      <c r="D210" s="516" t="s">
        <v>216</v>
      </c>
      <c r="E210" s="516"/>
      <c r="F210" s="517"/>
      <c r="G210" s="649">
        <f>H216+S$11</f>
        <v>0.49652777777777757</v>
      </c>
      <c r="H210" s="649"/>
      <c r="I210" s="527">
        <f>G210+T$11</f>
        <v>0.51041666666666641</v>
      </c>
    </row>
    <row r="211" spans="1:9" ht="48" customHeight="1" x14ac:dyDescent="0.25">
      <c r="A211" s="529" t="s">
        <v>217</v>
      </c>
      <c r="B211" s="514">
        <f>B200+1</f>
        <v>20</v>
      </c>
      <c r="C211" s="650" t="e">
        <f>VLOOKUP($B211,СтартОсобиста!$A$270:$E$517,4,0)</f>
        <v>#N/A</v>
      </c>
      <c r="D211" s="650"/>
      <c r="E211" s="650"/>
      <c r="F211" s="513" t="e">
        <f>VLOOKUP($B211,СтартОсобиста!$A$270:$E$517,2,0)</f>
        <v>#N/A</v>
      </c>
      <c r="G211" s="651" t="s">
        <v>218</v>
      </c>
      <c r="H211" s="651"/>
      <c r="I211" s="518" t="s">
        <v>219</v>
      </c>
    </row>
    <row r="212" spans="1:9" ht="48" customHeight="1" x14ac:dyDescent="0.25">
      <c r="A212" s="652" t="s">
        <v>220</v>
      </c>
      <c r="B212" s="493">
        <v>1</v>
      </c>
      <c r="C212" s="493">
        <v>2</v>
      </c>
      <c r="D212" s="493">
        <v>3</v>
      </c>
      <c r="E212" s="493">
        <v>4</v>
      </c>
      <c r="F212" s="493">
        <v>5</v>
      </c>
      <c r="G212" s="493">
        <v>6</v>
      </c>
      <c r="H212" s="493">
        <v>7</v>
      </c>
      <c r="I212" s="525">
        <v>8</v>
      </c>
    </row>
    <row r="213" spans="1:9" ht="143.25" customHeight="1" x14ac:dyDescent="0.25">
      <c r="A213" s="652"/>
      <c r="B213" s="495" t="str">
        <f>$L$4</f>
        <v>Навісна п-ва ч-з яр (судд.)</v>
      </c>
      <c r="C213" s="495" t="str">
        <f>$M$4</f>
        <v>Переправа по колоді через яр</v>
      </c>
      <c r="D213" s="495" t="str">
        <f>$N$4</f>
        <v>П-ва по мотузці з пер. ч-з яр</v>
      </c>
      <c r="E213" s="495" t="str">
        <f>$O$4</f>
        <v>Підйом по верт. пер. + крут. п-ва</v>
      </c>
      <c r="F213" s="495" t="str">
        <f>$P$4</f>
        <v>Підйом по схилу</v>
      </c>
      <c r="G213" s="495" t="str">
        <f>$Q$4</f>
        <v>Рух  по жердинах</v>
      </c>
      <c r="H213" s="495" t="str">
        <f>$R$4</f>
        <v>В'язання вузлів</v>
      </c>
      <c r="I213" s="519" t="str">
        <f>S$4</f>
        <v>Орієнтування</v>
      </c>
    </row>
    <row r="214" spans="1:9" ht="48" customHeight="1" x14ac:dyDescent="0.25">
      <c r="A214" s="520" t="s">
        <v>222</v>
      </c>
      <c r="B214" s="498">
        <f>$L$5</f>
        <v>1.3888888888888889E-3</v>
      </c>
      <c r="C214" s="498">
        <f>$M$5</f>
        <v>2.7777777777777779E-3</v>
      </c>
      <c r="D214" s="498">
        <f>$N$5</f>
        <v>3.472222222222222E-3</v>
      </c>
      <c r="E214" s="498">
        <f>$O$5</f>
        <v>4.1666666666666666E-3</v>
      </c>
      <c r="F214" s="498">
        <f>$P$5</f>
        <v>2.7777777777777779E-3</v>
      </c>
      <c r="G214" s="498">
        <f>$Q$5</f>
        <v>2.0833333333333333E-3</v>
      </c>
      <c r="H214" s="498">
        <f>$R$5</f>
        <v>1.3888888888888889E-3</v>
      </c>
      <c r="I214" s="521"/>
    </row>
    <row r="215" spans="1:9" ht="48" customHeight="1" x14ac:dyDescent="0.25">
      <c r="A215" s="520" t="s">
        <v>223</v>
      </c>
      <c r="B215" s="501">
        <f>$C210+L$11</f>
        <v>0.43888888888888888</v>
      </c>
      <c r="C215" s="501">
        <f t="shared" ref="C215:H215" si="38">B216+M$11</f>
        <v>0.44444444444444442</v>
      </c>
      <c r="D215" s="501">
        <f t="shared" si="38"/>
        <v>0.45277777777777772</v>
      </c>
      <c r="E215" s="501">
        <f t="shared" si="38"/>
        <v>0.46180555555555547</v>
      </c>
      <c r="F215" s="501">
        <f t="shared" si="38"/>
        <v>0.47291666666666654</v>
      </c>
      <c r="G215" s="501">
        <f t="shared" si="38"/>
        <v>0.47916666666666652</v>
      </c>
      <c r="H215" s="501">
        <f t="shared" si="38"/>
        <v>0.48819444444444426</v>
      </c>
      <c r="I215" s="521"/>
    </row>
    <row r="216" spans="1:9" ht="48" customHeight="1" x14ac:dyDescent="0.25">
      <c r="A216" s="520" t="s">
        <v>225</v>
      </c>
      <c r="B216" s="501">
        <f>SUM(B215,B214)</f>
        <v>0.44027777777777777</v>
      </c>
      <c r="C216" s="501">
        <f>SUM(C215,C214)</f>
        <v>0.44722222222222219</v>
      </c>
      <c r="D216" s="501">
        <f>SUM(D215,D214)</f>
        <v>0.45624999999999993</v>
      </c>
      <c r="E216" s="501">
        <f>SUM(E215,E214)</f>
        <v>0.46597222222222212</v>
      </c>
      <c r="F216" s="501">
        <f t="shared" ref="F216:H216" si="39">SUM(F215,F214)</f>
        <v>0.47569444444444431</v>
      </c>
      <c r="G216" s="501">
        <f t="shared" si="39"/>
        <v>0.48124999999999984</v>
      </c>
      <c r="H216" s="501">
        <f t="shared" si="39"/>
        <v>0.48958333333333315</v>
      </c>
      <c r="I216" s="521"/>
    </row>
    <row r="217" spans="1:9" ht="48" customHeight="1" x14ac:dyDescent="0.25">
      <c r="A217" s="520" t="s">
        <v>226</v>
      </c>
      <c r="B217" s="504"/>
      <c r="C217" s="504"/>
      <c r="D217" s="504"/>
      <c r="E217" s="504"/>
      <c r="F217" s="504"/>
      <c r="G217" s="504"/>
      <c r="H217" s="504"/>
      <c r="I217" s="521"/>
    </row>
    <row r="218" spans="1:9" ht="48" customHeight="1" x14ac:dyDescent="0.25">
      <c r="A218" s="520" t="s">
        <v>228</v>
      </c>
      <c r="B218" s="505"/>
      <c r="C218" s="493"/>
      <c r="D218" s="493"/>
      <c r="E218" s="493"/>
      <c r="F218" s="493"/>
      <c r="G218" s="493"/>
      <c r="H218" s="493"/>
      <c r="I218" s="522"/>
    </row>
    <row r="219" spans="1:9" ht="48" customHeight="1" x14ac:dyDescent="0.25">
      <c r="A219" s="523" t="s">
        <v>230</v>
      </c>
      <c r="B219" s="508"/>
      <c r="C219" s="508"/>
      <c r="D219" s="508"/>
      <c r="E219" s="508"/>
      <c r="F219" s="508"/>
      <c r="G219" s="508"/>
      <c r="H219" s="515"/>
      <c r="I219" s="524"/>
    </row>
    <row r="220" spans="1:9" ht="48" customHeight="1" thickBot="1" x14ac:dyDescent="0.3">
      <c r="A220" s="645" t="s">
        <v>239</v>
      </c>
      <c r="B220" s="646"/>
      <c r="C220" s="646"/>
      <c r="D220" s="646"/>
      <c r="E220" s="646"/>
      <c r="F220" s="646"/>
      <c r="G220" s="646"/>
      <c r="H220" s="647"/>
      <c r="I220" s="648"/>
    </row>
    <row r="221" spans="1:9" ht="48" customHeight="1" x14ac:dyDescent="0.25">
      <c r="A221" s="526"/>
      <c r="B221" s="516" t="s">
        <v>215</v>
      </c>
      <c r="C221" s="517">
        <f>$P$6+$P$8*(B222-1)</f>
        <v>0.44166666666666665</v>
      </c>
      <c r="D221" s="516" t="s">
        <v>216</v>
      </c>
      <c r="E221" s="516"/>
      <c r="F221" s="517"/>
      <c r="G221" s="649">
        <f>H227+S$11</f>
        <v>0.50069444444444422</v>
      </c>
      <c r="H221" s="649"/>
      <c r="I221" s="527">
        <f>G221+T$11</f>
        <v>0.51458333333333306</v>
      </c>
    </row>
    <row r="222" spans="1:9" ht="48" customHeight="1" x14ac:dyDescent="0.25">
      <c r="A222" s="529" t="s">
        <v>217</v>
      </c>
      <c r="B222" s="514">
        <f>B211+1</f>
        <v>21</v>
      </c>
      <c r="C222" s="650" t="e">
        <f>VLOOKUP($B222,СтартОсобиста!$A$270:$E$517,4,0)</f>
        <v>#N/A</v>
      </c>
      <c r="D222" s="650"/>
      <c r="E222" s="650"/>
      <c r="F222" s="513" t="e">
        <f>VLOOKUP($B222,СтартОсобиста!$A$270:$E$517,2,0)</f>
        <v>#N/A</v>
      </c>
      <c r="G222" s="651" t="s">
        <v>218</v>
      </c>
      <c r="H222" s="651"/>
      <c r="I222" s="518" t="s">
        <v>219</v>
      </c>
    </row>
    <row r="223" spans="1:9" ht="48" customHeight="1" x14ac:dyDescent="0.25">
      <c r="A223" s="652" t="s">
        <v>220</v>
      </c>
      <c r="B223" s="493">
        <v>1</v>
      </c>
      <c r="C223" s="493">
        <v>2</v>
      </c>
      <c r="D223" s="493">
        <v>3</v>
      </c>
      <c r="E223" s="493">
        <v>4</v>
      </c>
      <c r="F223" s="493">
        <v>5</v>
      </c>
      <c r="G223" s="493">
        <v>6</v>
      </c>
      <c r="H223" s="493">
        <v>7</v>
      </c>
      <c r="I223" s="525">
        <v>8</v>
      </c>
    </row>
    <row r="224" spans="1:9" ht="143.25" customHeight="1" x14ac:dyDescent="0.25">
      <c r="A224" s="652"/>
      <c r="B224" s="495" t="str">
        <f>$L$4</f>
        <v>Навісна п-ва ч-з яр (судд.)</v>
      </c>
      <c r="C224" s="495" t="str">
        <f>$M$4</f>
        <v>Переправа по колоді через яр</v>
      </c>
      <c r="D224" s="495" t="str">
        <f>$N$4</f>
        <v>П-ва по мотузці з пер. ч-з яр</v>
      </c>
      <c r="E224" s="495" t="str">
        <f>$O$4</f>
        <v>Підйом по верт. пер. + крут. п-ва</v>
      </c>
      <c r="F224" s="495" t="str">
        <f>$P$4</f>
        <v>Підйом по схилу</v>
      </c>
      <c r="G224" s="495" t="str">
        <f>$Q$4</f>
        <v>Рух  по жердинах</v>
      </c>
      <c r="H224" s="495" t="str">
        <f>$R$4</f>
        <v>В'язання вузлів</v>
      </c>
      <c r="I224" s="519" t="str">
        <f>S$4</f>
        <v>Орієнтування</v>
      </c>
    </row>
    <row r="225" spans="1:9" ht="48" customHeight="1" x14ac:dyDescent="0.25">
      <c r="A225" s="520" t="s">
        <v>222</v>
      </c>
      <c r="B225" s="498">
        <f>$L$5</f>
        <v>1.3888888888888889E-3</v>
      </c>
      <c r="C225" s="498">
        <f>$M$5</f>
        <v>2.7777777777777779E-3</v>
      </c>
      <c r="D225" s="498">
        <f>$N$5</f>
        <v>3.472222222222222E-3</v>
      </c>
      <c r="E225" s="498">
        <f>$O$5</f>
        <v>4.1666666666666666E-3</v>
      </c>
      <c r="F225" s="498">
        <f>$P$5</f>
        <v>2.7777777777777779E-3</v>
      </c>
      <c r="G225" s="498">
        <f>$Q$5</f>
        <v>2.0833333333333333E-3</v>
      </c>
      <c r="H225" s="498">
        <f>$R$5</f>
        <v>1.3888888888888889E-3</v>
      </c>
      <c r="I225" s="521"/>
    </row>
    <row r="226" spans="1:9" ht="48" customHeight="1" x14ac:dyDescent="0.25">
      <c r="A226" s="520" t="s">
        <v>223</v>
      </c>
      <c r="B226" s="501">
        <f>$C221+L$11</f>
        <v>0.44305555555555554</v>
      </c>
      <c r="C226" s="501">
        <f t="shared" ref="C226:H226" si="40">B227+M$11</f>
        <v>0.44861111111111107</v>
      </c>
      <c r="D226" s="501">
        <f t="shared" si="40"/>
        <v>0.45694444444444438</v>
      </c>
      <c r="E226" s="501">
        <f t="shared" si="40"/>
        <v>0.46597222222222212</v>
      </c>
      <c r="F226" s="501">
        <f t="shared" si="40"/>
        <v>0.47708333333333319</v>
      </c>
      <c r="G226" s="501">
        <f t="shared" si="40"/>
        <v>0.48333333333333317</v>
      </c>
      <c r="H226" s="501">
        <f t="shared" si="40"/>
        <v>0.49236111111111092</v>
      </c>
      <c r="I226" s="521"/>
    </row>
    <row r="227" spans="1:9" ht="48" customHeight="1" x14ac:dyDescent="0.25">
      <c r="A227" s="520" t="s">
        <v>225</v>
      </c>
      <c r="B227" s="501">
        <f>SUM(B226,B225)</f>
        <v>0.44444444444444442</v>
      </c>
      <c r="C227" s="501">
        <f>SUM(C226,C225)</f>
        <v>0.45138888888888884</v>
      </c>
      <c r="D227" s="501">
        <f>SUM(D226,D225)</f>
        <v>0.46041666666666659</v>
      </c>
      <c r="E227" s="501">
        <f>SUM(E226,E225)</f>
        <v>0.47013888888888877</v>
      </c>
      <c r="F227" s="501">
        <f t="shared" ref="F227:H227" si="41">SUM(F226,F225)</f>
        <v>0.47986111111111096</v>
      </c>
      <c r="G227" s="501">
        <f t="shared" si="41"/>
        <v>0.4854166666666665</v>
      </c>
      <c r="H227" s="501">
        <f t="shared" si="41"/>
        <v>0.4937499999999998</v>
      </c>
      <c r="I227" s="521"/>
    </row>
    <row r="228" spans="1:9" ht="48" customHeight="1" x14ac:dyDescent="0.25">
      <c r="A228" s="520" t="s">
        <v>226</v>
      </c>
      <c r="B228" s="504"/>
      <c r="C228" s="504"/>
      <c r="D228" s="504"/>
      <c r="E228" s="504"/>
      <c r="F228" s="504"/>
      <c r="G228" s="504"/>
      <c r="H228" s="504"/>
      <c r="I228" s="521"/>
    </row>
    <row r="229" spans="1:9" ht="48" customHeight="1" x14ac:dyDescent="0.25">
      <c r="A229" s="520" t="s">
        <v>228</v>
      </c>
      <c r="B229" s="505"/>
      <c r="C229" s="493"/>
      <c r="D229" s="493"/>
      <c r="E229" s="493"/>
      <c r="F229" s="493"/>
      <c r="G229" s="493"/>
      <c r="H229" s="493"/>
      <c r="I229" s="522"/>
    </row>
    <row r="230" spans="1:9" ht="48" customHeight="1" x14ac:dyDescent="0.25">
      <c r="A230" s="523" t="s">
        <v>230</v>
      </c>
      <c r="B230" s="508"/>
      <c r="C230" s="508"/>
      <c r="D230" s="508"/>
      <c r="E230" s="508"/>
      <c r="F230" s="508"/>
      <c r="G230" s="508"/>
      <c r="H230" s="515"/>
      <c r="I230" s="524"/>
    </row>
    <row r="231" spans="1:9" ht="48" customHeight="1" thickBot="1" x14ac:dyDescent="0.3">
      <c r="A231" s="645" t="s">
        <v>239</v>
      </c>
      <c r="B231" s="646"/>
      <c r="C231" s="646"/>
      <c r="D231" s="646"/>
      <c r="E231" s="646"/>
      <c r="F231" s="646"/>
      <c r="G231" s="646"/>
      <c r="H231" s="647"/>
      <c r="I231" s="648"/>
    </row>
    <row r="232" spans="1:9" ht="48" customHeight="1" x14ac:dyDescent="0.25">
      <c r="A232" s="526"/>
      <c r="B232" s="516" t="s">
        <v>215</v>
      </c>
      <c r="C232" s="517">
        <f>$P$6+$P$8*(B233-1)</f>
        <v>0.4458333333333333</v>
      </c>
      <c r="D232" s="516" t="s">
        <v>216</v>
      </c>
      <c r="E232" s="516"/>
      <c r="F232" s="517"/>
      <c r="G232" s="649">
        <f>H238+S$11</f>
        <v>0.50486111111111087</v>
      </c>
      <c r="H232" s="649"/>
      <c r="I232" s="527">
        <f>G232+T$11</f>
        <v>0.51874999999999971</v>
      </c>
    </row>
    <row r="233" spans="1:9" ht="48" customHeight="1" x14ac:dyDescent="0.25">
      <c r="A233" s="529" t="s">
        <v>217</v>
      </c>
      <c r="B233" s="514">
        <f>B222+1</f>
        <v>22</v>
      </c>
      <c r="C233" s="650" t="e">
        <f>VLOOKUP($B233,СтартОсобиста!$A$270:$E$517,4,0)</f>
        <v>#N/A</v>
      </c>
      <c r="D233" s="650"/>
      <c r="E233" s="650"/>
      <c r="F233" s="513" t="e">
        <f>VLOOKUP($B233,СтартОсобиста!$A$270:$E$517,2,0)</f>
        <v>#N/A</v>
      </c>
      <c r="G233" s="651" t="s">
        <v>218</v>
      </c>
      <c r="H233" s="651"/>
      <c r="I233" s="518" t="s">
        <v>219</v>
      </c>
    </row>
    <row r="234" spans="1:9" ht="48" customHeight="1" x14ac:dyDescent="0.25">
      <c r="A234" s="652" t="s">
        <v>220</v>
      </c>
      <c r="B234" s="493">
        <v>1</v>
      </c>
      <c r="C234" s="493">
        <v>2</v>
      </c>
      <c r="D234" s="493">
        <v>3</v>
      </c>
      <c r="E234" s="493">
        <v>4</v>
      </c>
      <c r="F234" s="493">
        <v>5</v>
      </c>
      <c r="G234" s="493">
        <v>6</v>
      </c>
      <c r="H234" s="493">
        <v>7</v>
      </c>
      <c r="I234" s="525">
        <v>8</v>
      </c>
    </row>
    <row r="235" spans="1:9" ht="143.25" customHeight="1" x14ac:dyDescent="0.25">
      <c r="A235" s="652"/>
      <c r="B235" s="495" t="str">
        <f>$L$4</f>
        <v>Навісна п-ва ч-з яр (судд.)</v>
      </c>
      <c r="C235" s="495" t="str">
        <f>$M$4</f>
        <v>Переправа по колоді через яр</v>
      </c>
      <c r="D235" s="495" t="str">
        <f>$N$4</f>
        <v>П-ва по мотузці з пер. ч-з яр</v>
      </c>
      <c r="E235" s="495" t="str">
        <f>$O$4</f>
        <v>Підйом по верт. пер. + крут. п-ва</v>
      </c>
      <c r="F235" s="495" t="str">
        <f>$P$4</f>
        <v>Підйом по схилу</v>
      </c>
      <c r="G235" s="495" t="str">
        <f>$Q$4</f>
        <v>Рух  по жердинах</v>
      </c>
      <c r="H235" s="495" t="str">
        <f>$R$4</f>
        <v>В'язання вузлів</v>
      </c>
      <c r="I235" s="519" t="str">
        <f>S$4</f>
        <v>Орієнтування</v>
      </c>
    </row>
    <row r="236" spans="1:9" ht="48" customHeight="1" x14ac:dyDescent="0.25">
      <c r="A236" s="520" t="s">
        <v>222</v>
      </c>
      <c r="B236" s="498">
        <f>$L$5</f>
        <v>1.3888888888888889E-3</v>
      </c>
      <c r="C236" s="498">
        <f>$M$5</f>
        <v>2.7777777777777779E-3</v>
      </c>
      <c r="D236" s="498">
        <f>$N$5</f>
        <v>3.472222222222222E-3</v>
      </c>
      <c r="E236" s="498">
        <f>$O$5</f>
        <v>4.1666666666666666E-3</v>
      </c>
      <c r="F236" s="498">
        <f>$P$5</f>
        <v>2.7777777777777779E-3</v>
      </c>
      <c r="G236" s="498">
        <f>$Q$5</f>
        <v>2.0833333333333333E-3</v>
      </c>
      <c r="H236" s="498">
        <f>$R$5</f>
        <v>1.3888888888888889E-3</v>
      </c>
      <c r="I236" s="521"/>
    </row>
    <row r="237" spans="1:9" ht="48" customHeight="1" x14ac:dyDescent="0.25">
      <c r="A237" s="520" t="s">
        <v>223</v>
      </c>
      <c r="B237" s="501">
        <f>$C232+L$11</f>
        <v>0.44722222222222219</v>
      </c>
      <c r="C237" s="501">
        <f t="shared" ref="C237:H237" si="42">B238+M$11</f>
        <v>0.45277777777777772</v>
      </c>
      <c r="D237" s="501">
        <f t="shared" si="42"/>
        <v>0.46111111111111103</v>
      </c>
      <c r="E237" s="501">
        <f t="shared" si="42"/>
        <v>0.47013888888888877</v>
      </c>
      <c r="F237" s="501">
        <f t="shared" si="42"/>
        <v>0.48124999999999984</v>
      </c>
      <c r="G237" s="501">
        <f t="shared" si="42"/>
        <v>0.48749999999999982</v>
      </c>
      <c r="H237" s="501">
        <f t="shared" si="42"/>
        <v>0.49652777777777757</v>
      </c>
      <c r="I237" s="521"/>
    </row>
    <row r="238" spans="1:9" ht="48" customHeight="1" x14ac:dyDescent="0.25">
      <c r="A238" s="520" t="s">
        <v>225</v>
      </c>
      <c r="B238" s="501">
        <f>SUM(B237,B236)</f>
        <v>0.44861111111111107</v>
      </c>
      <c r="C238" s="501">
        <f>SUM(C237,C236)</f>
        <v>0.45555555555555549</v>
      </c>
      <c r="D238" s="501">
        <f>SUM(D237,D236)</f>
        <v>0.46458333333333324</v>
      </c>
      <c r="E238" s="501">
        <f>SUM(E237,E236)</f>
        <v>0.47430555555555542</v>
      </c>
      <c r="F238" s="501">
        <f t="shared" ref="F238:H238" si="43">SUM(F237,F236)</f>
        <v>0.48402777777777761</v>
      </c>
      <c r="G238" s="501">
        <f t="shared" si="43"/>
        <v>0.48958333333333315</v>
      </c>
      <c r="H238" s="501">
        <f t="shared" si="43"/>
        <v>0.49791666666666645</v>
      </c>
      <c r="I238" s="521"/>
    </row>
    <row r="239" spans="1:9" ht="48" customHeight="1" x14ac:dyDescent="0.25">
      <c r="A239" s="520" t="s">
        <v>226</v>
      </c>
      <c r="B239" s="504"/>
      <c r="C239" s="504"/>
      <c r="D239" s="504"/>
      <c r="E239" s="504"/>
      <c r="F239" s="504"/>
      <c r="G239" s="504"/>
      <c r="H239" s="504"/>
      <c r="I239" s="521"/>
    </row>
    <row r="240" spans="1:9" ht="48" customHeight="1" x14ac:dyDescent="0.25">
      <c r="A240" s="520" t="s">
        <v>228</v>
      </c>
      <c r="B240" s="505"/>
      <c r="C240" s="493"/>
      <c r="D240" s="493"/>
      <c r="E240" s="493"/>
      <c r="F240" s="493"/>
      <c r="G240" s="493"/>
      <c r="H240" s="493"/>
      <c r="I240" s="522"/>
    </row>
    <row r="241" spans="1:9" ht="48" customHeight="1" x14ac:dyDescent="0.25">
      <c r="A241" s="523" t="s">
        <v>230</v>
      </c>
      <c r="B241" s="508"/>
      <c r="C241" s="508"/>
      <c r="D241" s="508"/>
      <c r="E241" s="508"/>
      <c r="F241" s="508"/>
      <c r="G241" s="508"/>
      <c r="H241" s="515"/>
      <c r="I241" s="524"/>
    </row>
    <row r="242" spans="1:9" ht="48" customHeight="1" thickBot="1" x14ac:dyDescent="0.3">
      <c r="A242" s="645" t="s">
        <v>239</v>
      </c>
      <c r="B242" s="646"/>
      <c r="C242" s="646"/>
      <c r="D242" s="646"/>
      <c r="E242" s="646"/>
      <c r="F242" s="646"/>
      <c r="G242" s="646"/>
      <c r="H242" s="647"/>
      <c r="I242" s="648"/>
    </row>
    <row r="243" spans="1:9" ht="48" customHeight="1" x14ac:dyDescent="0.25">
      <c r="A243" s="526"/>
      <c r="B243" s="516" t="s">
        <v>215</v>
      </c>
      <c r="C243" s="517">
        <f>$P$6+$P$8*(B244-1)</f>
        <v>0.45</v>
      </c>
      <c r="D243" s="516" t="s">
        <v>216</v>
      </c>
      <c r="E243" s="516"/>
      <c r="F243" s="517"/>
      <c r="G243" s="649">
        <f>H249+S$11</f>
        <v>0.50902777777777763</v>
      </c>
      <c r="H243" s="649"/>
      <c r="I243" s="527">
        <f>G243+T$11</f>
        <v>0.52291666666666647</v>
      </c>
    </row>
    <row r="244" spans="1:9" ht="48" customHeight="1" x14ac:dyDescent="0.25">
      <c r="A244" s="529" t="s">
        <v>217</v>
      </c>
      <c r="B244" s="514">
        <f>B233+1</f>
        <v>23</v>
      </c>
      <c r="C244" s="650" t="e">
        <f>VLOOKUP($B244,СтартОсобиста!$A$270:$E$517,4,0)</f>
        <v>#N/A</v>
      </c>
      <c r="D244" s="650"/>
      <c r="E244" s="650"/>
      <c r="F244" s="513" t="e">
        <f>VLOOKUP($B244,СтартОсобиста!$A$270:$E$517,2,0)</f>
        <v>#N/A</v>
      </c>
      <c r="G244" s="651" t="s">
        <v>218</v>
      </c>
      <c r="H244" s="651"/>
      <c r="I244" s="518" t="s">
        <v>219</v>
      </c>
    </row>
    <row r="245" spans="1:9" ht="48" customHeight="1" x14ac:dyDescent="0.25">
      <c r="A245" s="652" t="s">
        <v>220</v>
      </c>
      <c r="B245" s="493">
        <v>1</v>
      </c>
      <c r="C245" s="493">
        <v>2</v>
      </c>
      <c r="D245" s="493">
        <v>3</v>
      </c>
      <c r="E245" s="493">
        <v>4</v>
      </c>
      <c r="F245" s="493">
        <v>5</v>
      </c>
      <c r="G245" s="493">
        <v>6</v>
      </c>
      <c r="H245" s="493">
        <v>7</v>
      </c>
      <c r="I245" s="525">
        <v>8</v>
      </c>
    </row>
    <row r="246" spans="1:9" ht="143.25" customHeight="1" x14ac:dyDescent="0.25">
      <c r="A246" s="652"/>
      <c r="B246" s="495" t="str">
        <f>$L$4</f>
        <v>Навісна п-ва ч-з яр (судд.)</v>
      </c>
      <c r="C246" s="495" t="str">
        <f>$M$4</f>
        <v>Переправа по колоді через яр</v>
      </c>
      <c r="D246" s="495" t="str">
        <f>$N$4</f>
        <v>П-ва по мотузці з пер. ч-з яр</v>
      </c>
      <c r="E246" s="495" t="str">
        <f>$O$4</f>
        <v>Підйом по верт. пер. + крут. п-ва</v>
      </c>
      <c r="F246" s="495" t="str">
        <f>$P$4</f>
        <v>Підйом по схилу</v>
      </c>
      <c r="G246" s="495" t="str">
        <f>$Q$4</f>
        <v>Рух  по жердинах</v>
      </c>
      <c r="H246" s="495" t="str">
        <f>$R$4</f>
        <v>В'язання вузлів</v>
      </c>
      <c r="I246" s="519" t="str">
        <f>S$4</f>
        <v>Орієнтування</v>
      </c>
    </row>
    <row r="247" spans="1:9" ht="48" customHeight="1" x14ac:dyDescent="0.25">
      <c r="A247" s="520" t="s">
        <v>222</v>
      </c>
      <c r="B247" s="498">
        <f>$L$5</f>
        <v>1.3888888888888889E-3</v>
      </c>
      <c r="C247" s="498">
        <f>$M$5</f>
        <v>2.7777777777777779E-3</v>
      </c>
      <c r="D247" s="498">
        <f>$N$5</f>
        <v>3.472222222222222E-3</v>
      </c>
      <c r="E247" s="498">
        <f>$O$5</f>
        <v>4.1666666666666666E-3</v>
      </c>
      <c r="F247" s="498">
        <f>$P$5</f>
        <v>2.7777777777777779E-3</v>
      </c>
      <c r="G247" s="498">
        <f>$Q$5</f>
        <v>2.0833333333333333E-3</v>
      </c>
      <c r="H247" s="498">
        <f>$R$5</f>
        <v>1.3888888888888889E-3</v>
      </c>
      <c r="I247" s="521"/>
    </row>
    <row r="248" spans="1:9" ht="48" customHeight="1" x14ac:dyDescent="0.25">
      <c r="A248" s="520" t="s">
        <v>223</v>
      </c>
      <c r="B248" s="501">
        <f>$C243+L$11</f>
        <v>0.4513888888888889</v>
      </c>
      <c r="C248" s="501">
        <f t="shared" ref="C248:H248" si="44">B249+M$11</f>
        <v>0.45694444444444443</v>
      </c>
      <c r="D248" s="501">
        <f t="shared" si="44"/>
        <v>0.46527777777777773</v>
      </c>
      <c r="E248" s="501">
        <f t="shared" si="44"/>
        <v>0.47430555555555548</v>
      </c>
      <c r="F248" s="501">
        <f t="shared" si="44"/>
        <v>0.48541666666666655</v>
      </c>
      <c r="G248" s="501">
        <f t="shared" si="44"/>
        <v>0.49166666666666653</v>
      </c>
      <c r="H248" s="501">
        <f t="shared" si="44"/>
        <v>0.50069444444444433</v>
      </c>
      <c r="I248" s="521"/>
    </row>
    <row r="249" spans="1:9" ht="48" customHeight="1" x14ac:dyDescent="0.25">
      <c r="A249" s="520" t="s">
        <v>225</v>
      </c>
      <c r="B249" s="501">
        <f>SUM(B248,B247)</f>
        <v>0.45277777777777778</v>
      </c>
      <c r="C249" s="501">
        <f>SUM(C248,C247)</f>
        <v>0.4597222222222222</v>
      </c>
      <c r="D249" s="501">
        <f>SUM(D248,D247)</f>
        <v>0.46874999999999994</v>
      </c>
      <c r="E249" s="501">
        <f>SUM(E248,E247)</f>
        <v>0.47847222222222213</v>
      </c>
      <c r="F249" s="501">
        <f t="shared" ref="F249:H249" si="45">SUM(F248,F247)</f>
        <v>0.48819444444444432</v>
      </c>
      <c r="G249" s="501">
        <f t="shared" si="45"/>
        <v>0.49374999999999986</v>
      </c>
      <c r="H249" s="501">
        <f t="shared" si="45"/>
        <v>0.50208333333333321</v>
      </c>
      <c r="I249" s="521"/>
    </row>
    <row r="250" spans="1:9" ht="48" customHeight="1" x14ac:dyDescent="0.25">
      <c r="A250" s="520" t="s">
        <v>226</v>
      </c>
      <c r="B250" s="504"/>
      <c r="C250" s="504"/>
      <c r="D250" s="504"/>
      <c r="E250" s="504"/>
      <c r="F250" s="504"/>
      <c r="G250" s="504"/>
      <c r="H250" s="504"/>
      <c r="I250" s="521"/>
    </row>
    <row r="251" spans="1:9" ht="48" customHeight="1" x14ac:dyDescent="0.25">
      <c r="A251" s="520" t="s">
        <v>228</v>
      </c>
      <c r="B251" s="505"/>
      <c r="C251" s="493"/>
      <c r="D251" s="493"/>
      <c r="E251" s="493"/>
      <c r="F251" s="493"/>
      <c r="G251" s="493"/>
      <c r="H251" s="493"/>
      <c r="I251" s="522"/>
    </row>
    <row r="252" spans="1:9" ht="48" customHeight="1" x14ac:dyDescent="0.25">
      <c r="A252" s="523" t="s">
        <v>230</v>
      </c>
      <c r="B252" s="508"/>
      <c r="C252" s="508"/>
      <c r="D252" s="508"/>
      <c r="E252" s="508"/>
      <c r="F252" s="508"/>
      <c r="G252" s="508"/>
      <c r="H252" s="515"/>
      <c r="I252" s="524"/>
    </row>
    <row r="253" spans="1:9" ht="48" customHeight="1" thickBot="1" x14ac:dyDescent="0.3">
      <c r="A253" s="645" t="s">
        <v>239</v>
      </c>
      <c r="B253" s="646"/>
      <c r="C253" s="646"/>
      <c r="D253" s="646"/>
      <c r="E253" s="646"/>
      <c r="F253" s="646"/>
      <c r="G253" s="646"/>
      <c r="H253" s="647"/>
      <c r="I253" s="648"/>
    </row>
    <row r="254" spans="1:9" ht="48" customHeight="1" x14ac:dyDescent="0.25">
      <c r="A254" s="526"/>
      <c r="B254" s="516" t="s">
        <v>215</v>
      </c>
      <c r="C254" s="517">
        <f>$P$6+$P$8*(B255-1)</f>
        <v>0.45416666666666666</v>
      </c>
      <c r="D254" s="516" t="s">
        <v>216</v>
      </c>
      <c r="E254" s="516"/>
      <c r="F254" s="517"/>
      <c r="G254" s="649">
        <f>H260+S$11</f>
        <v>0.51319444444444429</v>
      </c>
      <c r="H254" s="649"/>
      <c r="I254" s="527">
        <f>G254+T$11</f>
        <v>0.52708333333333313</v>
      </c>
    </row>
    <row r="255" spans="1:9" ht="48" customHeight="1" x14ac:dyDescent="0.25">
      <c r="A255" s="529" t="s">
        <v>217</v>
      </c>
      <c r="B255" s="514">
        <f>B244+1</f>
        <v>24</v>
      </c>
      <c r="C255" s="650" t="e">
        <f>VLOOKUP($B255,СтартОсобиста!$A$270:$E$517,4,0)</f>
        <v>#N/A</v>
      </c>
      <c r="D255" s="650"/>
      <c r="E255" s="650"/>
      <c r="F255" s="513" t="e">
        <f>VLOOKUP($B255,СтартОсобиста!$A$270:$E$517,2,0)</f>
        <v>#N/A</v>
      </c>
      <c r="G255" s="651" t="s">
        <v>218</v>
      </c>
      <c r="H255" s="651"/>
      <c r="I255" s="518" t="s">
        <v>219</v>
      </c>
    </row>
    <row r="256" spans="1:9" ht="48" customHeight="1" x14ac:dyDescent="0.25">
      <c r="A256" s="652" t="s">
        <v>220</v>
      </c>
      <c r="B256" s="493">
        <v>1</v>
      </c>
      <c r="C256" s="493">
        <v>2</v>
      </c>
      <c r="D256" s="493">
        <v>3</v>
      </c>
      <c r="E256" s="493">
        <v>4</v>
      </c>
      <c r="F256" s="493">
        <v>5</v>
      </c>
      <c r="G256" s="493">
        <v>6</v>
      </c>
      <c r="H256" s="493">
        <v>7</v>
      </c>
      <c r="I256" s="525">
        <v>8</v>
      </c>
    </row>
    <row r="257" spans="1:9" ht="143.25" customHeight="1" x14ac:dyDescent="0.25">
      <c r="A257" s="652"/>
      <c r="B257" s="495" t="str">
        <f>$L$4</f>
        <v>Навісна п-ва ч-з яр (судд.)</v>
      </c>
      <c r="C257" s="495" t="str">
        <f>$M$4</f>
        <v>Переправа по колоді через яр</v>
      </c>
      <c r="D257" s="495" t="str">
        <f>$N$4</f>
        <v>П-ва по мотузці з пер. ч-з яр</v>
      </c>
      <c r="E257" s="495" t="str">
        <f>$O$4</f>
        <v>Підйом по верт. пер. + крут. п-ва</v>
      </c>
      <c r="F257" s="495" t="str">
        <f>$P$4</f>
        <v>Підйом по схилу</v>
      </c>
      <c r="G257" s="495" t="str">
        <f>$Q$4</f>
        <v>Рух  по жердинах</v>
      </c>
      <c r="H257" s="495" t="str">
        <f>$R$4</f>
        <v>В'язання вузлів</v>
      </c>
      <c r="I257" s="519" t="str">
        <f>S$4</f>
        <v>Орієнтування</v>
      </c>
    </row>
    <row r="258" spans="1:9" ht="48" customHeight="1" x14ac:dyDescent="0.25">
      <c r="A258" s="520" t="s">
        <v>222</v>
      </c>
      <c r="B258" s="498">
        <f>$L$5</f>
        <v>1.3888888888888889E-3</v>
      </c>
      <c r="C258" s="498">
        <f>$M$5</f>
        <v>2.7777777777777779E-3</v>
      </c>
      <c r="D258" s="498">
        <f>$N$5</f>
        <v>3.472222222222222E-3</v>
      </c>
      <c r="E258" s="498">
        <f>$O$5</f>
        <v>4.1666666666666666E-3</v>
      </c>
      <c r="F258" s="498">
        <f>$P$5</f>
        <v>2.7777777777777779E-3</v>
      </c>
      <c r="G258" s="498">
        <f>$Q$5</f>
        <v>2.0833333333333333E-3</v>
      </c>
      <c r="H258" s="498">
        <f>$R$5</f>
        <v>1.3888888888888889E-3</v>
      </c>
      <c r="I258" s="521"/>
    </row>
    <row r="259" spans="1:9" ht="48" customHeight="1" x14ac:dyDescent="0.25">
      <c r="A259" s="520" t="s">
        <v>223</v>
      </c>
      <c r="B259" s="501">
        <f>$C254+L$11</f>
        <v>0.45555555555555555</v>
      </c>
      <c r="C259" s="501">
        <f t="shared" ref="C259:H259" si="46">B260+M$11</f>
        <v>0.46111111111111108</v>
      </c>
      <c r="D259" s="501">
        <f t="shared" si="46"/>
        <v>0.46944444444444439</v>
      </c>
      <c r="E259" s="501">
        <f t="shared" si="46"/>
        <v>0.47847222222222213</v>
      </c>
      <c r="F259" s="501">
        <f t="shared" si="46"/>
        <v>0.4895833333333332</v>
      </c>
      <c r="G259" s="501">
        <f t="shared" si="46"/>
        <v>0.49583333333333318</v>
      </c>
      <c r="H259" s="501">
        <f t="shared" si="46"/>
        <v>0.50486111111111098</v>
      </c>
      <c r="I259" s="521"/>
    </row>
    <row r="260" spans="1:9" ht="48" customHeight="1" x14ac:dyDescent="0.25">
      <c r="A260" s="520" t="s">
        <v>225</v>
      </c>
      <c r="B260" s="501">
        <f>SUM(B259,B258)</f>
        <v>0.45694444444444443</v>
      </c>
      <c r="C260" s="501">
        <f>SUM(C259,C258)</f>
        <v>0.46388888888888885</v>
      </c>
      <c r="D260" s="501">
        <f>SUM(D259,D258)</f>
        <v>0.4729166666666666</v>
      </c>
      <c r="E260" s="501">
        <f>SUM(E259,E258)</f>
        <v>0.48263888888888878</v>
      </c>
      <c r="F260" s="501">
        <f t="shared" ref="F260:H260" si="47">SUM(F259,F258)</f>
        <v>0.49236111111111097</v>
      </c>
      <c r="G260" s="501">
        <f t="shared" si="47"/>
        <v>0.49791666666666651</v>
      </c>
      <c r="H260" s="501">
        <f t="shared" si="47"/>
        <v>0.50624999999999987</v>
      </c>
      <c r="I260" s="521"/>
    </row>
    <row r="261" spans="1:9" ht="48" customHeight="1" x14ac:dyDescent="0.25">
      <c r="A261" s="520" t="s">
        <v>226</v>
      </c>
      <c r="B261" s="504"/>
      <c r="C261" s="504"/>
      <c r="D261" s="504"/>
      <c r="E261" s="504"/>
      <c r="F261" s="504"/>
      <c r="G261" s="504"/>
      <c r="H261" s="504"/>
      <c r="I261" s="521"/>
    </row>
    <row r="262" spans="1:9" ht="48" customHeight="1" x14ac:dyDescent="0.25">
      <c r="A262" s="520" t="s">
        <v>228</v>
      </c>
      <c r="B262" s="505"/>
      <c r="C262" s="493"/>
      <c r="D262" s="493"/>
      <c r="E262" s="493"/>
      <c r="F262" s="493"/>
      <c r="G262" s="493"/>
      <c r="H262" s="493"/>
      <c r="I262" s="522"/>
    </row>
    <row r="263" spans="1:9" ht="48" customHeight="1" x14ac:dyDescent="0.25">
      <c r="A263" s="523" t="s">
        <v>230</v>
      </c>
      <c r="B263" s="508"/>
      <c r="C263" s="508"/>
      <c r="D263" s="508"/>
      <c r="E263" s="508"/>
      <c r="F263" s="508"/>
      <c r="G263" s="508"/>
      <c r="H263" s="515"/>
      <c r="I263" s="524"/>
    </row>
    <row r="264" spans="1:9" ht="48" customHeight="1" thickBot="1" x14ac:dyDescent="0.3">
      <c r="A264" s="645" t="s">
        <v>239</v>
      </c>
      <c r="B264" s="646"/>
      <c r="C264" s="646"/>
      <c r="D264" s="646"/>
      <c r="E264" s="646"/>
      <c r="F264" s="646"/>
      <c r="G264" s="646"/>
      <c r="H264" s="647"/>
      <c r="I264" s="648"/>
    </row>
    <row r="265" spans="1:9" ht="48" customHeight="1" x14ac:dyDescent="0.25">
      <c r="A265" s="526"/>
      <c r="B265" s="516" t="s">
        <v>215</v>
      </c>
      <c r="C265" s="517">
        <f>$P$6+$P$8*(B266-1)</f>
        <v>0.45833333333333337</v>
      </c>
      <c r="D265" s="516" t="s">
        <v>216</v>
      </c>
      <c r="E265" s="516"/>
      <c r="F265" s="517"/>
      <c r="G265" s="649">
        <f>H271+S$11</f>
        <v>0.51736111111111094</v>
      </c>
      <c r="H265" s="649"/>
      <c r="I265" s="527">
        <f>G265+T$11</f>
        <v>0.53124999999999978</v>
      </c>
    </row>
    <row r="266" spans="1:9" ht="48" customHeight="1" x14ac:dyDescent="0.25">
      <c r="A266" s="529" t="s">
        <v>217</v>
      </c>
      <c r="B266" s="514">
        <f>B255+1</f>
        <v>25</v>
      </c>
      <c r="C266" s="650" t="e">
        <f>VLOOKUP($B266,СтартОсобиста!$A$270:$E$517,4,0)</f>
        <v>#N/A</v>
      </c>
      <c r="D266" s="650"/>
      <c r="E266" s="650"/>
      <c r="F266" s="513" t="e">
        <f>VLOOKUP($B266,СтартОсобиста!$A$270:$E$517,2,0)</f>
        <v>#N/A</v>
      </c>
      <c r="G266" s="651" t="s">
        <v>218</v>
      </c>
      <c r="H266" s="651"/>
      <c r="I266" s="518" t="s">
        <v>219</v>
      </c>
    </row>
    <row r="267" spans="1:9" ht="48" customHeight="1" x14ac:dyDescent="0.25">
      <c r="A267" s="652" t="s">
        <v>220</v>
      </c>
      <c r="B267" s="493">
        <v>1</v>
      </c>
      <c r="C267" s="493">
        <v>2</v>
      </c>
      <c r="D267" s="493">
        <v>3</v>
      </c>
      <c r="E267" s="493">
        <v>4</v>
      </c>
      <c r="F267" s="493">
        <v>5</v>
      </c>
      <c r="G267" s="493">
        <v>6</v>
      </c>
      <c r="H267" s="493">
        <v>7</v>
      </c>
      <c r="I267" s="525">
        <v>8</v>
      </c>
    </row>
    <row r="268" spans="1:9" ht="143.25" customHeight="1" x14ac:dyDescent="0.25">
      <c r="A268" s="652"/>
      <c r="B268" s="495" t="str">
        <f>$L$4</f>
        <v>Навісна п-ва ч-з яр (судд.)</v>
      </c>
      <c r="C268" s="495" t="str">
        <f>$M$4</f>
        <v>Переправа по колоді через яр</v>
      </c>
      <c r="D268" s="495" t="str">
        <f>$N$4</f>
        <v>П-ва по мотузці з пер. ч-з яр</v>
      </c>
      <c r="E268" s="495" t="str">
        <f>$O$4</f>
        <v>Підйом по верт. пер. + крут. п-ва</v>
      </c>
      <c r="F268" s="495" t="str">
        <f>$P$4</f>
        <v>Підйом по схилу</v>
      </c>
      <c r="G268" s="495" t="str">
        <f>$Q$4</f>
        <v>Рух  по жердинах</v>
      </c>
      <c r="H268" s="495" t="str">
        <f>$R$4</f>
        <v>В'язання вузлів</v>
      </c>
      <c r="I268" s="519" t="str">
        <f>S$4</f>
        <v>Орієнтування</v>
      </c>
    </row>
    <row r="269" spans="1:9" ht="48" customHeight="1" x14ac:dyDescent="0.25">
      <c r="A269" s="520" t="s">
        <v>222</v>
      </c>
      <c r="B269" s="498">
        <f>$L$5</f>
        <v>1.3888888888888889E-3</v>
      </c>
      <c r="C269" s="498">
        <f>$M$5</f>
        <v>2.7777777777777779E-3</v>
      </c>
      <c r="D269" s="498">
        <f>$N$5</f>
        <v>3.472222222222222E-3</v>
      </c>
      <c r="E269" s="498">
        <f>$O$5</f>
        <v>4.1666666666666666E-3</v>
      </c>
      <c r="F269" s="498">
        <f>$P$5</f>
        <v>2.7777777777777779E-3</v>
      </c>
      <c r="G269" s="498">
        <f>$Q$5</f>
        <v>2.0833333333333333E-3</v>
      </c>
      <c r="H269" s="498">
        <f>$R$5</f>
        <v>1.3888888888888889E-3</v>
      </c>
      <c r="I269" s="521"/>
    </row>
    <row r="270" spans="1:9" ht="48" customHeight="1" x14ac:dyDescent="0.25">
      <c r="A270" s="520" t="s">
        <v>223</v>
      </c>
      <c r="B270" s="501">
        <f>$C265+L$11</f>
        <v>0.45972222222222225</v>
      </c>
      <c r="C270" s="501">
        <f t="shared" ref="C270:H270" si="48">B271+M$11</f>
        <v>0.46527777777777779</v>
      </c>
      <c r="D270" s="501">
        <f t="shared" si="48"/>
        <v>0.47361111111111109</v>
      </c>
      <c r="E270" s="501">
        <f t="shared" si="48"/>
        <v>0.48263888888888884</v>
      </c>
      <c r="F270" s="501">
        <f t="shared" si="48"/>
        <v>0.49374999999999991</v>
      </c>
      <c r="G270" s="501">
        <f t="shared" si="48"/>
        <v>0.49999999999999989</v>
      </c>
      <c r="H270" s="501">
        <f t="shared" si="48"/>
        <v>0.50902777777777763</v>
      </c>
      <c r="I270" s="521"/>
    </row>
    <row r="271" spans="1:9" ht="48" customHeight="1" x14ac:dyDescent="0.25">
      <c r="A271" s="520" t="s">
        <v>225</v>
      </c>
      <c r="B271" s="501">
        <f>SUM(B270,B269)</f>
        <v>0.46111111111111114</v>
      </c>
      <c r="C271" s="501">
        <f>SUM(C270,C269)</f>
        <v>0.46805555555555556</v>
      </c>
      <c r="D271" s="501">
        <f>SUM(D270,D269)</f>
        <v>0.4770833333333333</v>
      </c>
      <c r="E271" s="501">
        <f>SUM(E270,E269)</f>
        <v>0.48680555555555549</v>
      </c>
      <c r="F271" s="501">
        <f t="shared" ref="F271:H271" si="49">SUM(F270,F269)</f>
        <v>0.49652777777777768</v>
      </c>
      <c r="G271" s="501">
        <f t="shared" si="49"/>
        <v>0.50208333333333321</v>
      </c>
      <c r="H271" s="501">
        <f t="shared" si="49"/>
        <v>0.51041666666666652</v>
      </c>
      <c r="I271" s="521"/>
    </row>
    <row r="272" spans="1:9" ht="48" customHeight="1" x14ac:dyDescent="0.25">
      <c r="A272" s="520" t="s">
        <v>226</v>
      </c>
      <c r="B272" s="504"/>
      <c r="C272" s="504"/>
      <c r="D272" s="504"/>
      <c r="E272" s="504"/>
      <c r="F272" s="504"/>
      <c r="G272" s="504"/>
      <c r="H272" s="504"/>
      <c r="I272" s="521"/>
    </row>
    <row r="273" spans="1:9" ht="48" customHeight="1" x14ac:dyDescent="0.25">
      <c r="A273" s="520" t="s">
        <v>228</v>
      </c>
      <c r="B273" s="505"/>
      <c r="C273" s="493"/>
      <c r="D273" s="493"/>
      <c r="E273" s="493"/>
      <c r="F273" s="493"/>
      <c r="G273" s="493"/>
      <c r="H273" s="493"/>
      <c r="I273" s="522"/>
    </row>
    <row r="274" spans="1:9" ht="48" customHeight="1" x14ac:dyDescent="0.25">
      <c r="A274" s="523" t="s">
        <v>230</v>
      </c>
      <c r="B274" s="508"/>
      <c r="C274" s="508"/>
      <c r="D274" s="508"/>
      <c r="E274" s="508"/>
      <c r="F274" s="508"/>
      <c r="G274" s="508"/>
      <c r="H274" s="515"/>
      <c r="I274" s="524"/>
    </row>
    <row r="275" spans="1:9" ht="48" customHeight="1" thickBot="1" x14ac:dyDescent="0.3">
      <c r="A275" s="645" t="s">
        <v>239</v>
      </c>
      <c r="B275" s="646"/>
      <c r="C275" s="646"/>
      <c r="D275" s="646"/>
      <c r="E275" s="646"/>
      <c r="F275" s="646"/>
      <c r="G275" s="646"/>
      <c r="H275" s="647"/>
      <c r="I275" s="648"/>
    </row>
    <row r="276" spans="1:9" ht="48" customHeight="1" x14ac:dyDescent="0.25">
      <c r="A276" s="526"/>
      <c r="B276" s="516" t="s">
        <v>215</v>
      </c>
      <c r="C276" s="517">
        <f>$P$6+$P$8*(B277-1)</f>
        <v>0.46250000000000002</v>
      </c>
      <c r="D276" s="516" t="s">
        <v>216</v>
      </c>
      <c r="E276" s="516"/>
      <c r="F276" s="517"/>
      <c r="G276" s="649">
        <f>H282+S$11</f>
        <v>0.52152777777777759</v>
      </c>
      <c r="H276" s="649"/>
      <c r="I276" s="527">
        <f>G276+T$11</f>
        <v>0.53541666666666643</v>
      </c>
    </row>
    <row r="277" spans="1:9" ht="48" customHeight="1" x14ac:dyDescent="0.25">
      <c r="A277" s="529" t="s">
        <v>217</v>
      </c>
      <c r="B277" s="514">
        <f>B266+1</f>
        <v>26</v>
      </c>
      <c r="C277" s="650" t="e">
        <f>VLOOKUP($B277,СтартОсобиста!$A$270:$E$517,4,0)</f>
        <v>#N/A</v>
      </c>
      <c r="D277" s="650"/>
      <c r="E277" s="650"/>
      <c r="F277" s="513" t="e">
        <f>VLOOKUP($B277,СтартОсобиста!$A$270:$E$517,2,0)</f>
        <v>#N/A</v>
      </c>
      <c r="G277" s="651" t="s">
        <v>218</v>
      </c>
      <c r="H277" s="651"/>
      <c r="I277" s="518" t="s">
        <v>219</v>
      </c>
    </row>
    <row r="278" spans="1:9" ht="48" customHeight="1" x14ac:dyDescent="0.25">
      <c r="A278" s="652" t="s">
        <v>220</v>
      </c>
      <c r="B278" s="493">
        <v>1</v>
      </c>
      <c r="C278" s="493">
        <v>2</v>
      </c>
      <c r="D278" s="493">
        <v>3</v>
      </c>
      <c r="E278" s="493">
        <v>4</v>
      </c>
      <c r="F278" s="493">
        <v>5</v>
      </c>
      <c r="G278" s="493">
        <v>6</v>
      </c>
      <c r="H278" s="493">
        <v>7</v>
      </c>
      <c r="I278" s="525">
        <v>8</v>
      </c>
    </row>
    <row r="279" spans="1:9" ht="143.25" customHeight="1" x14ac:dyDescent="0.25">
      <c r="A279" s="652"/>
      <c r="B279" s="495" t="str">
        <f>$L$4</f>
        <v>Навісна п-ва ч-з яр (судд.)</v>
      </c>
      <c r="C279" s="495" t="str">
        <f>$M$4</f>
        <v>Переправа по колоді через яр</v>
      </c>
      <c r="D279" s="495" t="str">
        <f>$N$4</f>
        <v>П-ва по мотузці з пер. ч-з яр</v>
      </c>
      <c r="E279" s="495" t="str">
        <f>$O$4</f>
        <v>Підйом по верт. пер. + крут. п-ва</v>
      </c>
      <c r="F279" s="495" t="str">
        <f>$P$4</f>
        <v>Підйом по схилу</v>
      </c>
      <c r="G279" s="495" t="str">
        <f>$Q$4</f>
        <v>Рух  по жердинах</v>
      </c>
      <c r="H279" s="495" t="str">
        <f>$R$4</f>
        <v>В'язання вузлів</v>
      </c>
      <c r="I279" s="519" t="str">
        <f>S$4</f>
        <v>Орієнтування</v>
      </c>
    </row>
    <row r="280" spans="1:9" ht="48" customHeight="1" x14ac:dyDescent="0.25">
      <c r="A280" s="520" t="s">
        <v>222</v>
      </c>
      <c r="B280" s="498">
        <f>$L$5</f>
        <v>1.3888888888888889E-3</v>
      </c>
      <c r="C280" s="498">
        <f>$M$5</f>
        <v>2.7777777777777779E-3</v>
      </c>
      <c r="D280" s="498">
        <f>$N$5</f>
        <v>3.472222222222222E-3</v>
      </c>
      <c r="E280" s="498">
        <f>$O$5</f>
        <v>4.1666666666666666E-3</v>
      </c>
      <c r="F280" s="498">
        <f>$P$5</f>
        <v>2.7777777777777779E-3</v>
      </c>
      <c r="G280" s="498">
        <f>$Q$5</f>
        <v>2.0833333333333333E-3</v>
      </c>
      <c r="H280" s="498">
        <f>$R$5</f>
        <v>1.3888888888888889E-3</v>
      </c>
      <c r="I280" s="521"/>
    </row>
    <row r="281" spans="1:9" ht="48" customHeight="1" x14ac:dyDescent="0.25">
      <c r="A281" s="520" t="s">
        <v>223</v>
      </c>
      <c r="B281" s="501">
        <f>$C276+L$11</f>
        <v>0.46388888888888891</v>
      </c>
      <c r="C281" s="501">
        <f t="shared" ref="C281:H281" si="50">B282+M$11</f>
        <v>0.46944444444444444</v>
      </c>
      <c r="D281" s="501">
        <f t="shared" si="50"/>
        <v>0.47777777777777775</v>
      </c>
      <c r="E281" s="501">
        <f t="shared" si="50"/>
        <v>0.48680555555555549</v>
      </c>
      <c r="F281" s="501">
        <f t="shared" si="50"/>
        <v>0.49791666666666656</v>
      </c>
      <c r="G281" s="501">
        <f t="shared" si="50"/>
        <v>0.50416666666666654</v>
      </c>
      <c r="H281" s="501">
        <f t="shared" si="50"/>
        <v>0.51319444444444429</v>
      </c>
      <c r="I281" s="521"/>
    </row>
    <row r="282" spans="1:9" ht="48" customHeight="1" x14ac:dyDescent="0.25">
      <c r="A282" s="520" t="s">
        <v>225</v>
      </c>
      <c r="B282" s="501">
        <f>SUM(B281,B280)</f>
        <v>0.46527777777777779</v>
      </c>
      <c r="C282" s="501">
        <f>SUM(C281,C280)</f>
        <v>0.47222222222222221</v>
      </c>
      <c r="D282" s="501">
        <f>SUM(D281,D280)</f>
        <v>0.48124999999999996</v>
      </c>
      <c r="E282" s="501">
        <f>SUM(E281,E280)</f>
        <v>0.49097222222222214</v>
      </c>
      <c r="F282" s="501">
        <f t="shared" ref="F282:H282" si="51">SUM(F281,F280)</f>
        <v>0.50069444444444433</v>
      </c>
      <c r="G282" s="501">
        <f t="shared" si="51"/>
        <v>0.50624999999999987</v>
      </c>
      <c r="H282" s="501">
        <f t="shared" si="51"/>
        <v>0.51458333333333317</v>
      </c>
      <c r="I282" s="521"/>
    </row>
    <row r="283" spans="1:9" ht="48" customHeight="1" x14ac:dyDescent="0.25">
      <c r="A283" s="520" t="s">
        <v>226</v>
      </c>
      <c r="B283" s="504"/>
      <c r="C283" s="504"/>
      <c r="D283" s="504"/>
      <c r="E283" s="504"/>
      <c r="F283" s="504"/>
      <c r="G283" s="504"/>
      <c r="H283" s="504"/>
      <c r="I283" s="521"/>
    </row>
    <row r="284" spans="1:9" ht="48" customHeight="1" x14ac:dyDescent="0.25">
      <c r="A284" s="520" t="s">
        <v>228</v>
      </c>
      <c r="B284" s="505"/>
      <c r="C284" s="493"/>
      <c r="D284" s="493"/>
      <c r="E284" s="493"/>
      <c r="F284" s="493"/>
      <c r="G284" s="493"/>
      <c r="H284" s="493"/>
      <c r="I284" s="522"/>
    </row>
    <row r="285" spans="1:9" ht="48" customHeight="1" x14ac:dyDescent="0.25">
      <c r="A285" s="523" t="s">
        <v>230</v>
      </c>
      <c r="B285" s="508"/>
      <c r="C285" s="508"/>
      <c r="D285" s="508"/>
      <c r="E285" s="508"/>
      <c r="F285" s="508"/>
      <c r="G285" s="508"/>
      <c r="H285" s="515"/>
      <c r="I285" s="524"/>
    </row>
    <row r="286" spans="1:9" ht="48" customHeight="1" thickBot="1" x14ac:dyDescent="0.3">
      <c r="A286" s="645" t="s">
        <v>239</v>
      </c>
      <c r="B286" s="646"/>
      <c r="C286" s="646"/>
      <c r="D286" s="646"/>
      <c r="E286" s="646"/>
      <c r="F286" s="646"/>
      <c r="G286" s="646"/>
      <c r="H286" s="647"/>
      <c r="I286" s="648"/>
    </row>
    <row r="287" spans="1:9" ht="48" customHeight="1" x14ac:dyDescent="0.25">
      <c r="A287" s="526"/>
      <c r="B287" s="516" t="s">
        <v>215</v>
      </c>
      <c r="C287" s="517">
        <f>$P$6+$P$8*(B288-1)</f>
        <v>0.46666666666666667</v>
      </c>
      <c r="D287" s="516" t="s">
        <v>216</v>
      </c>
      <c r="E287" s="516"/>
      <c r="F287" s="517"/>
      <c r="G287" s="649">
        <f>H293+S$11</f>
        <v>0.52569444444444424</v>
      </c>
      <c r="H287" s="649"/>
      <c r="I287" s="527">
        <f>G287+T$11</f>
        <v>0.53958333333333308</v>
      </c>
    </row>
    <row r="288" spans="1:9" ht="48" customHeight="1" x14ac:dyDescent="0.25">
      <c r="A288" s="529" t="s">
        <v>217</v>
      </c>
      <c r="B288" s="514">
        <f>B277+1</f>
        <v>27</v>
      </c>
      <c r="C288" s="650" t="e">
        <f>VLOOKUP($B288,СтартОсобиста!$A$270:$E$517,4,0)</f>
        <v>#N/A</v>
      </c>
      <c r="D288" s="650"/>
      <c r="E288" s="650"/>
      <c r="F288" s="513" t="e">
        <f>VLOOKUP($B288,СтартОсобиста!$A$270:$E$517,2,0)</f>
        <v>#N/A</v>
      </c>
      <c r="G288" s="651" t="s">
        <v>218</v>
      </c>
      <c r="H288" s="651"/>
      <c r="I288" s="518" t="s">
        <v>219</v>
      </c>
    </row>
    <row r="289" spans="1:9" ht="48" customHeight="1" x14ac:dyDescent="0.25">
      <c r="A289" s="652" t="s">
        <v>220</v>
      </c>
      <c r="B289" s="493">
        <v>1</v>
      </c>
      <c r="C289" s="493">
        <v>2</v>
      </c>
      <c r="D289" s="493">
        <v>3</v>
      </c>
      <c r="E289" s="493">
        <v>4</v>
      </c>
      <c r="F289" s="493">
        <v>5</v>
      </c>
      <c r="G289" s="493">
        <v>6</v>
      </c>
      <c r="H289" s="493">
        <v>7</v>
      </c>
      <c r="I289" s="525">
        <v>8</v>
      </c>
    </row>
    <row r="290" spans="1:9" ht="143.25" customHeight="1" x14ac:dyDescent="0.25">
      <c r="A290" s="652"/>
      <c r="B290" s="495" t="str">
        <f>$L$4</f>
        <v>Навісна п-ва ч-з яр (судд.)</v>
      </c>
      <c r="C290" s="495" t="str">
        <f>$M$4</f>
        <v>Переправа по колоді через яр</v>
      </c>
      <c r="D290" s="495" t="str">
        <f>$N$4</f>
        <v>П-ва по мотузці з пер. ч-з яр</v>
      </c>
      <c r="E290" s="495" t="str">
        <f>$O$4</f>
        <v>Підйом по верт. пер. + крут. п-ва</v>
      </c>
      <c r="F290" s="495" t="str">
        <f>$P$4</f>
        <v>Підйом по схилу</v>
      </c>
      <c r="G290" s="495" t="str">
        <f>$Q$4</f>
        <v>Рух  по жердинах</v>
      </c>
      <c r="H290" s="495" t="str">
        <f>$R$4</f>
        <v>В'язання вузлів</v>
      </c>
      <c r="I290" s="519" t="str">
        <f>S$4</f>
        <v>Орієнтування</v>
      </c>
    </row>
    <row r="291" spans="1:9" ht="48" customHeight="1" x14ac:dyDescent="0.25">
      <c r="A291" s="520" t="s">
        <v>222</v>
      </c>
      <c r="B291" s="498">
        <f>$L$5</f>
        <v>1.3888888888888889E-3</v>
      </c>
      <c r="C291" s="498">
        <f>$M$5</f>
        <v>2.7777777777777779E-3</v>
      </c>
      <c r="D291" s="498">
        <f>$N$5</f>
        <v>3.472222222222222E-3</v>
      </c>
      <c r="E291" s="498">
        <f>$O$5</f>
        <v>4.1666666666666666E-3</v>
      </c>
      <c r="F291" s="498">
        <f>$P$5</f>
        <v>2.7777777777777779E-3</v>
      </c>
      <c r="G291" s="498">
        <f>$Q$5</f>
        <v>2.0833333333333333E-3</v>
      </c>
      <c r="H291" s="498">
        <f>$R$5</f>
        <v>1.3888888888888889E-3</v>
      </c>
      <c r="I291" s="521"/>
    </row>
    <row r="292" spans="1:9" ht="48" customHeight="1" x14ac:dyDescent="0.25">
      <c r="A292" s="520" t="s">
        <v>223</v>
      </c>
      <c r="B292" s="501">
        <f>$C287+L$11</f>
        <v>0.46805555555555556</v>
      </c>
      <c r="C292" s="501">
        <f t="shared" ref="C292:H292" si="52">B293+M$11</f>
        <v>0.47361111111111109</v>
      </c>
      <c r="D292" s="501">
        <f t="shared" si="52"/>
        <v>0.4819444444444444</v>
      </c>
      <c r="E292" s="501">
        <f t="shared" si="52"/>
        <v>0.49097222222222214</v>
      </c>
      <c r="F292" s="501">
        <f t="shared" si="52"/>
        <v>0.50208333333333321</v>
      </c>
      <c r="G292" s="501">
        <f t="shared" si="52"/>
        <v>0.50833333333333319</v>
      </c>
      <c r="H292" s="501">
        <f t="shared" si="52"/>
        <v>0.51736111111111094</v>
      </c>
      <c r="I292" s="521"/>
    </row>
    <row r="293" spans="1:9" ht="48" customHeight="1" x14ac:dyDescent="0.25">
      <c r="A293" s="520" t="s">
        <v>225</v>
      </c>
      <c r="B293" s="501">
        <f>SUM(B292,B291)</f>
        <v>0.46944444444444444</v>
      </c>
      <c r="C293" s="501">
        <f>SUM(C292,C291)</f>
        <v>0.47638888888888886</v>
      </c>
      <c r="D293" s="501">
        <f>SUM(D292,D291)</f>
        <v>0.48541666666666661</v>
      </c>
      <c r="E293" s="501">
        <f>SUM(E292,E291)</f>
        <v>0.4951388888888888</v>
      </c>
      <c r="F293" s="501">
        <f t="shared" ref="F293:H293" si="53">SUM(F292,F291)</f>
        <v>0.50486111111111098</v>
      </c>
      <c r="G293" s="501">
        <f t="shared" si="53"/>
        <v>0.51041666666666652</v>
      </c>
      <c r="H293" s="501">
        <f t="shared" si="53"/>
        <v>0.51874999999999982</v>
      </c>
      <c r="I293" s="521"/>
    </row>
    <row r="294" spans="1:9" ht="48" customHeight="1" x14ac:dyDescent="0.25">
      <c r="A294" s="520" t="s">
        <v>226</v>
      </c>
      <c r="B294" s="504"/>
      <c r="C294" s="504"/>
      <c r="D294" s="504"/>
      <c r="E294" s="504"/>
      <c r="F294" s="504"/>
      <c r="G294" s="504"/>
      <c r="H294" s="504"/>
      <c r="I294" s="521"/>
    </row>
    <row r="295" spans="1:9" ht="48" customHeight="1" x14ac:dyDescent="0.25">
      <c r="A295" s="520" t="s">
        <v>228</v>
      </c>
      <c r="B295" s="505"/>
      <c r="C295" s="493"/>
      <c r="D295" s="493"/>
      <c r="E295" s="493"/>
      <c r="F295" s="493"/>
      <c r="G295" s="493"/>
      <c r="H295" s="493"/>
      <c r="I295" s="522"/>
    </row>
    <row r="296" spans="1:9" ht="48" customHeight="1" x14ac:dyDescent="0.25">
      <c r="A296" s="523" t="s">
        <v>230</v>
      </c>
      <c r="B296" s="508"/>
      <c r="C296" s="508"/>
      <c r="D296" s="508"/>
      <c r="E296" s="508"/>
      <c r="F296" s="508"/>
      <c r="G296" s="508"/>
      <c r="H296" s="515"/>
      <c r="I296" s="524"/>
    </row>
    <row r="297" spans="1:9" ht="48" customHeight="1" thickBot="1" x14ac:dyDescent="0.3">
      <c r="A297" s="645" t="s">
        <v>239</v>
      </c>
      <c r="B297" s="646"/>
      <c r="C297" s="646"/>
      <c r="D297" s="646"/>
      <c r="E297" s="646"/>
      <c r="F297" s="646"/>
      <c r="G297" s="646"/>
      <c r="H297" s="647"/>
      <c r="I297" s="648"/>
    </row>
    <row r="298" spans="1:9" ht="48" customHeight="1" x14ac:dyDescent="0.25">
      <c r="A298" s="526"/>
      <c r="B298" s="516" t="s">
        <v>215</v>
      </c>
      <c r="C298" s="517">
        <f>$P$6+$P$8*(B299-1)</f>
        <v>0.47083333333333333</v>
      </c>
      <c r="D298" s="516" t="s">
        <v>216</v>
      </c>
      <c r="E298" s="516"/>
      <c r="F298" s="517"/>
      <c r="G298" s="649">
        <f>H304+S$11</f>
        <v>0.52986111111111089</v>
      </c>
      <c r="H298" s="649"/>
      <c r="I298" s="527">
        <f>G298+T$11</f>
        <v>0.54374999999999973</v>
      </c>
    </row>
    <row r="299" spans="1:9" ht="48" customHeight="1" x14ac:dyDescent="0.25">
      <c r="A299" s="529" t="s">
        <v>217</v>
      </c>
      <c r="B299" s="514">
        <f>B288+1</f>
        <v>28</v>
      </c>
      <c r="C299" s="650" t="e">
        <f>VLOOKUP($B299,СтартОсобиста!$A$270:$E$517,4,0)</f>
        <v>#N/A</v>
      </c>
      <c r="D299" s="650"/>
      <c r="E299" s="650"/>
      <c r="F299" s="513" t="e">
        <f>VLOOKUP($B299,СтартОсобиста!$A$270:$E$517,2,0)</f>
        <v>#N/A</v>
      </c>
      <c r="G299" s="651" t="s">
        <v>218</v>
      </c>
      <c r="H299" s="651"/>
      <c r="I299" s="518" t="s">
        <v>219</v>
      </c>
    </row>
    <row r="300" spans="1:9" ht="48" customHeight="1" x14ac:dyDescent="0.25">
      <c r="A300" s="652" t="s">
        <v>220</v>
      </c>
      <c r="B300" s="493">
        <v>1</v>
      </c>
      <c r="C300" s="493">
        <v>2</v>
      </c>
      <c r="D300" s="493">
        <v>3</v>
      </c>
      <c r="E300" s="493">
        <v>4</v>
      </c>
      <c r="F300" s="493">
        <v>5</v>
      </c>
      <c r="G300" s="493">
        <v>6</v>
      </c>
      <c r="H300" s="493">
        <v>7</v>
      </c>
      <c r="I300" s="525">
        <v>8</v>
      </c>
    </row>
    <row r="301" spans="1:9" ht="143.25" customHeight="1" x14ac:dyDescent="0.25">
      <c r="A301" s="652"/>
      <c r="B301" s="495" t="str">
        <f>$L$4</f>
        <v>Навісна п-ва ч-з яр (судд.)</v>
      </c>
      <c r="C301" s="495" t="str">
        <f>$M$4</f>
        <v>Переправа по колоді через яр</v>
      </c>
      <c r="D301" s="495" t="str">
        <f>$N$4</f>
        <v>П-ва по мотузці з пер. ч-з яр</v>
      </c>
      <c r="E301" s="495" t="str">
        <f>$O$4</f>
        <v>Підйом по верт. пер. + крут. п-ва</v>
      </c>
      <c r="F301" s="495" t="str">
        <f>$P$4</f>
        <v>Підйом по схилу</v>
      </c>
      <c r="G301" s="495" t="str">
        <f>$Q$4</f>
        <v>Рух  по жердинах</v>
      </c>
      <c r="H301" s="495" t="str">
        <f>$R$4</f>
        <v>В'язання вузлів</v>
      </c>
      <c r="I301" s="519" t="str">
        <f>S$4</f>
        <v>Орієнтування</v>
      </c>
    </row>
    <row r="302" spans="1:9" ht="48" customHeight="1" x14ac:dyDescent="0.25">
      <c r="A302" s="520" t="s">
        <v>222</v>
      </c>
      <c r="B302" s="498">
        <f>$L$5</f>
        <v>1.3888888888888889E-3</v>
      </c>
      <c r="C302" s="498">
        <f>$M$5</f>
        <v>2.7777777777777779E-3</v>
      </c>
      <c r="D302" s="498">
        <f>$N$5</f>
        <v>3.472222222222222E-3</v>
      </c>
      <c r="E302" s="498">
        <f>$O$5</f>
        <v>4.1666666666666666E-3</v>
      </c>
      <c r="F302" s="498">
        <f>$P$5</f>
        <v>2.7777777777777779E-3</v>
      </c>
      <c r="G302" s="498">
        <f>$Q$5</f>
        <v>2.0833333333333333E-3</v>
      </c>
      <c r="H302" s="498">
        <f>$R$5</f>
        <v>1.3888888888888889E-3</v>
      </c>
      <c r="I302" s="521"/>
    </row>
    <row r="303" spans="1:9" ht="48" customHeight="1" x14ac:dyDescent="0.25">
      <c r="A303" s="520" t="s">
        <v>223</v>
      </c>
      <c r="B303" s="501">
        <f>$C298+L$11</f>
        <v>0.47222222222222221</v>
      </c>
      <c r="C303" s="501">
        <f t="shared" ref="C303:H303" si="54">B304+M$11</f>
        <v>0.47777777777777775</v>
      </c>
      <c r="D303" s="501">
        <f t="shared" si="54"/>
        <v>0.48611111111111105</v>
      </c>
      <c r="E303" s="501">
        <f t="shared" si="54"/>
        <v>0.4951388888888888</v>
      </c>
      <c r="F303" s="501">
        <f t="shared" si="54"/>
        <v>0.50624999999999987</v>
      </c>
      <c r="G303" s="501">
        <f t="shared" si="54"/>
        <v>0.51249999999999984</v>
      </c>
      <c r="H303" s="501">
        <f t="shared" si="54"/>
        <v>0.52152777777777759</v>
      </c>
      <c r="I303" s="521"/>
    </row>
    <row r="304" spans="1:9" ht="48" customHeight="1" x14ac:dyDescent="0.25">
      <c r="A304" s="520" t="s">
        <v>225</v>
      </c>
      <c r="B304" s="501">
        <f>SUM(B303,B302)</f>
        <v>0.47361111111111109</v>
      </c>
      <c r="C304" s="501">
        <f>SUM(C303,C302)</f>
        <v>0.48055555555555551</v>
      </c>
      <c r="D304" s="501">
        <f>SUM(D303,D302)</f>
        <v>0.48958333333333326</v>
      </c>
      <c r="E304" s="501">
        <f>SUM(E303,E302)</f>
        <v>0.49930555555555545</v>
      </c>
      <c r="F304" s="501">
        <f t="shared" ref="F304:H304" si="55">SUM(F303,F302)</f>
        <v>0.50902777777777763</v>
      </c>
      <c r="G304" s="501">
        <f t="shared" si="55"/>
        <v>0.51458333333333317</v>
      </c>
      <c r="H304" s="501">
        <f t="shared" si="55"/>
        <v>0.52291666666666647</v>
      </c>
      <c r="I304" s="521"/>
    </row>
    <row r="305" spans="1:9" ht="48" customHeight="1" x14ac:dyDescent="0.25">
      <c r="A305" s="520" t="s">
        <v>226</v>
      </c>
      <c r="B305" s="504"/>
      <c r="C305" s="504"/>
      <c r="D305" s="504"/>
      <c r="E305" s="504"/>
      <c r="F305" s="504"/>
      <c r="G305" s="504"/>
      <c r="H305" s="504"/>
      <c r="I305" s="521"/>
    </row>
    <row r="306" spans="1:9" ht="48" customHeight="1" x14ac:dyDescent="0.25">
      <c r="A306" s="520" t="s">
        <v>228</v>
      </c>
      <c r="B306" s="505"/>
      <c r="C306" s="493"/>
      <c r="D306" s="493"/>
      <c r="E306" s="493"/>
      <c r="F306" s="493"/>
      <c r="G306" s="493"/>
      <c r="H306" s="493"/>
      <c r="I306" s="522"/>
    </row>
    <row r="307" spans="1:9" ht="48" customHeight="1" x14ac:dyDescent="0.25">
      <c r="A307" s="523" t="s">
        <v>230</v>
      </c>
      <c r="B307" s="508"/>
      <c r="C307" s="508"/>
      <c r="D307" s="508"/>
      <c r="E307" s="508"/>
      <c r="F307" s="508"/>
      <c r="G307" s="508"/>
      <c r="H307" s="515"/>
      <c r="I307" s="524"/>
    </row>
    <row r="308" spans="1:9" ht="48" customHeight="1" thickBot="1" x14ac:dyDescent="0.3">
      <c r="A308" s="645" t="s">
        <v>239</v>
      </c>
      <c r="B308" s="646"/>
      <c r="C308" s="646"/>
      <c r="D308" s="646"/>
      <c r="E308" s="646"/>
      <c r="F308" s="646"/>
      <c r="G308" s="646"/>
      <c r="H308" s="647"/>
      <c r="I308" s="648"/>
    </row>
    <row r="309" spans="1:9" ht="48" customHeight="1" x14ac:dyDescent="0.25">
      <c r="A309" s="526"/>
      <c r="B309" s="516" t="s">
        <v>215</v>
      </c>
      <c r="C309" s="517">
        <f>$P$6+$P$8*(B310-1)</f>
        <v>0.47499999999999998</v>
      </c>
      <c r="D309" s="516" t="s">
        <v>216</v>
      </c>
      <c r="E309" s="516"/>
      <c r="F309" s="517"/>
      <c r="G309" s="649">
        <f>H315+S$11</f>
        <v>0.53402777777777755</v>
      </c>
      <c r="H309" s="649"/>
      <c r="I309" s="527">
        <f>G309+T$11</f>
        <v>0.54791666666666639</v>
      </c>
    </row>
    <row r="310" spans="1:9" ht="48" customHeight="1" x14ac:dyDescent="0.25">
      <c r="A310" s="529" t="s">
        <v>217</v>
      </c>
      <c r="B310" s="514">
        <f>B299+1</f>
        <v>29</v>
      </c>
      <c r="C310" s="650" t="e">
        <f>VLOOKUP($B310,СтартОсобиста!$A$270:$E$517,4,0)</f>
        <v>#N/A</v>
      </c>
      <c r="D310" s="650"/>
      <c r="E310" s="650"/>
      <c r="F310" s="513" t="e">
        <f>VLOOKUP($B310,СтартОсобиста!$A$270:$E$517,2,0)</f>
        <v>#N/A</v>
      </c>
      <c r="G310" s="651" t="s">
        <v>218</v>
      </c>
      <c r="H310" s="651"/>
      <c r="I310" s="518" t="s">
        <v>219</v>
      </c>
    </row>
    <row r="311" spans="1:9" ht="48" customHeight="1" x14ac:dyDescent="0.25">
      <c r="A311" s="652" t="s">
        <v>220</v>
      </c>
      <c r="B311" s="493">
        <v>1</v>
      </c>
      <c r="C311" s="493">
        <v>2</v>
      </c>
      <c r="D311" s="493">
        <v>3</v>
      </c>
      <c r="E311" s="493">
        <v>4</v>
      </c>
      <c r="F311" s="493">
        <v>5</v>
      </c>
      <c r="G311" s="493">
        <v>6</v>
      </c>
      <c r="H311" s="493">
        <v>7</v>
      </c>
      <c r="I311" s="525">
        <v>8</v>
      </c>
    </row>
    <row r="312" spans="1:9" ht="143.25" customHeight="1" x14ac:dyDescent="0.25">
      <c r="A312" s="652"/>
      <c r="B312" s="495" t="str">
        <f>$L$4</f>
        <v>Навісна п-ва ч-з яр (судд.)</v>
      </c>
      <c r="C312" s="495" t="str">
        <f>$M$4</f>
        <v>Переправа по колоді через яр</v>
      </c>
      <c r="D312" s="495" t="str">
        <f>$N$4</f>
        <v>П-ва по мотузці з пер. ч-з яр</v>
      </c>
      <c r="E312" s="495" t="str">
        <f>$O$4</f>
        <v>Підйом по верт. пер. + крут. п-ва</v>
      </c>
      <c r="F312" s="495" t="str">
        <f>$P$4</f>
        <v>Підйом по схилу</v>
      </c>
      <c r="G312" s="495" t="str">
        <f>$Q$4</f>
        <v>Рух  по жердинах</v>
      </c>
      <c r="H312" s="495" t="str">
        <f>$R$4</f>
        <v>В'язання вузлів</v>
      </c>
      <c r="I312" s="519" t="str">
        <f>S$4</f>
        <v>Орієнтування</v>
      </c>
    </row>
    <row r="313" spans="1:9" ht="48" customHeight="1" x14ac:dyDescent="0.25">
      <c r="A313" s="520" t="s">
        <v>222</v>
      </c>
      <c r="B313" s="498">
        <f>$L$5</f>
        <v>1.3888888888888889E-3</v>
      </c>
      <c r="C313" s="498">
        <f>$M$5</f>
        <v>2.7777777777777779E-3</v>
      </c>
      <c r="D313" s="498">
        <f>$N$5</f>
        <v>3.472222222222222E-3</v>
      </c>
      <c r="E313" s="498">
        <f>$O$5</f>
        <v>4.1666666666666666E-3</v>
      </c>
      <c r="F313" s="498">
        <f>$P$5</f>
        <v>2.7777777777777779E-3</v>
      </c>
      <c r="G313" s="498">
        <f>$Q$5</f>
        <v>2.0833333333333333E-3</v>
      </c>
      <c r="H313" s="498">
        <f>$R$5</f>
        <v>1.3888888888888889E-3</v>
      </c>
      <c r="I313" s="521"/>
    </row>
    <row r="314" spans="1:9" ht="48" customHeight="1" x14ac:dyDescent="0.25">
      <c r="A314" s="520" t="s">
        <v>223</v>
      </c>
      <c r="B314" s="501">
        <f>$C309+L$11</f>
        <v>0.47638888888888886</v>
      </c>
      <c r="C314" s="501">
        <f t="shared" ref="C314:H314" si="56">B315+M$11</f>
        <v>0.4819444444444444</v>
      </c>
      <c r="D314" s="501">
        <f t="shared" si="56"/>
        <v>0.4902777777777777</v>
      </c>
      <c r="E314" s="501">
        <f t="shared" si="56"/>
        <v>0.49930555555555545</v>
      </c>
      <c r="F314" s="501">
        <f t="shared" si="56"/>
        <v>0.51041666666666652</v>
      </c>
      <c r="G314" s="501">
        <f t="shared" si="56"/>
        <v>0.5166666666666665</v>
      </c>
      <c r="H314" s="501">
        <f t="shared" si="56"/>
        <v>0.52569444444444424</v>
      </c>
      <c r="I314" s="521"/>
    </row>
    <row r="315" spans="1:9" ht="48" customHeight="1" x14ac:dyDescent="0.25">
      <c r="A315" s="520" t="s">
        <v>225</v>
      </c>
      <c r="B315" s="501">
        <f>SUM(B314,B313)</f>
        <v>0.47777777777777775</v>
      </c>
      <c r="C315" s="501">
        <f>SUM(C314,C313)</f>
        <v>0.48472222222222217</v>
      </c>
      <c r="D315" s="501">
        <f>SUM(D314,D313)</f>
        <v>0.49374999999999991</v>
      </c>
      <c r="E315" s="501">
        <f>SUM(E314,E313)</f>
        <v>0.5034722222222221</v>
      </c>
      <c r="F315" s="501">
        <f t="shared" ref="F315:H315" si="57">SUM(F314,F313)</f>
        <v>0.51319444444444429</v>
      </c>
      <c r="G315" s="501">
        <f t="shared" si="57"/>
        <v>0.51874999999999982</v>
      </c>
      <c r="H315" s="501">
        <f t="shared" si="57"/>
        <v>0.52708333333333313</v>
      </c>
      <c r="I315" s="521"/>
    </row>
    <row r="316" spans="1:9" ht="48" customHeight="1" x14ac:dyDescent="0.25">
      <c r="A316" s="520" t="s">
        <v>226</v>
      </c>
      <c r="B316" s="504"/>
      <c r="C316" s="504"/>
      <c r="D316" s="504"/>
      <c r="E316" s="504"/>
      <c r="F316" s="504"/>
      <c r="G316" s="504"/>
      <c r="H316" s="504"/>
      <c r="I316" s="521"/>
    </row>
    <row r="317" spans="1:9" ht="48" customHeight="1" x14ac:dyDescent="0.25">
      <c r="A317" s="520" t="s">
        <v>228</v>
      </c>
      <c r="B317" s="505"/>
      <c r="C317" s="493"/>
      <c r="D317" s="493"/>
      <c r="E317" s="493"/>
      <c r="F317" s="493"/>
      <c r="G317" s="493"/>
      <c r="H317" s="493"/>
      <c r="I317" s="522"/>
    </row>
    <row r="318" spans="1:9" ht="48" customHeight="1" x14ac:dyDescent="0.25">
      <c r="A318" s="523" t="s">
        <v>230</v>
      </c>
      <c r="B318" s="508"/>
      <c r="C318" s="508"/>
      <c r="D318" s="508"/>
      <c r="E318" s="508"/>
      <c r="F318" s="508"/>
      <c r="G318" s="508"/>
      <c r="H318" s="515"/>
      <c r="I318" s="524"/>
    </row>
    <row r="319" spans="1:9" ht="48" customHeight="1" thickBot="1" x14ac:dyDescent="0.3">
      <c r="A319" s="645" t="s">
        <v>239</v>
      </c>
      <c r="B319" s="646"/>
      <c r="C319" s="646"/>
      <c r="D319" s="646"/>
      <c r="E319" s="646"/>
      <c r="F319" s="646"/>
      <c r="G319" s="646"/>
      <c r="H319" s="647"/>
      <c r="I319" s="648"/>
    </row>
    <row r="320" spans="1:9" ht="48" customHeight="1" x14ac:dyDescent="0.25">
      <c r="A320" s="526"/>
      <c r="B320" s="516" t="s">
        <v>215</v>
      </c>
      <c r="C320" s="517">
        <f>$P$6+$P$8*(B321-1)</f>
        <v>0.47916666666666669</v>
      </c>
      <c r="D320" s="516" t="s">
        <v>216</v>
      </c>
      <c r="E320" s="516"/>
      <c r="F320" s="517"/>
      <c r="G320" s="649">
        <f>H326+S$11</f>
        <v>0.53819444444444431</v>
      </c>
      <c r="H320" s="649"/>
      <c r="I320" s="527">
        <f>G320+T$11</f>
        <v>0.55208333333333315</v>
      </c>
    </row>
    <row r="321" spans="1:9" ht="48" customHeight="1" x14ac:dyDescent="0.25">
      <c r="A321" s="529" t="s">
        <v>217</v>
      </c>
      <c r="B321" s="514">
        <f>B310+1</f>
        <v>30</v>
      </c>
      <c r="C321" s="650" t="e">
        <f>VLOOKUP($B321,СтартОсобиста!$A$270:$E$517,4,0)</f>
        <v>#N/A</v>
      </c>
      <c r="D321" s="650"/>
      <c r="E321" s="650"/>
      <c r="F321" s="513" t="e">
        <f>VLOOKUP($B321,СтартОсобиста!$A$270:$E$517,2,0)</f>
        <v>#N/A</v>
      </c>
      <c r="G321" s="651" t="s">
        <v>218</v>
      </c>
      <c r="H321" s="651"/>
      <c r="I321" s="518" t="s">
        <v>219</v>
      </c>
    </row>
    <row r="322" spans="1:9" ht="48" customHeight="1" x14ac:dyDescent="0.25">
      <c r="A322" s="652" t="s">
        <v>220</v>
      </c>
      <c r="B322" s="493">
        <v>1</v>
      </c>
      <c r="C322" s="493">
        <v>2</v>
      </c>
      <c r="D322" s="493">
        <v>3</v>
      </c>
      <c r="E322" s="493">
        <v>4</v>
      </c>
      <c r="F322" s="493">
        <v>5</v>
      </c>
      <c r="G322" s="493">
        <v>6</v>
      </c>
      <c r="H322" s="493">
        <v>7</v>
      </c>
      <c r="I322" s="525">
        <v>8</v>
      </c>
    </row>
    <row r="323" spans="1:9" ht="143.25" customHeight="1" x14ac:dyDescent="0.25">
      <c r="A323" s="652"/>
      <c r="B323" s="495" t="str">
        <f>$L$4</f>
        <v>Навісна п-ва ч-з яр (судд.)</v>
      </c>
      <c r="C323" s="495" t="str">
        <f>$M$4</f>
        <v>Переправа по колоді через яр</v>
      </c>
      <c r="D323" s="495" t="str">
        <f>$N$4</f>
        <v>П-ва по мотузці з пер. ч-з яр</v>
      </c>
      <c r="E323" s="495" t="str">
        <f>$O$4</f>
        <v>Підйом по верт. пер. + крут. п-ва</v>
      </c>
      <c r="F323" s="495" t="str">
        <f>$P$4</f>
        <v>Підйом по схилу</v>
      </c>
      <c r="G323" s="495" t="str">
        <f>$Q$4</f>
        <v>Рух  по жердинах</v>
      </c>
      <c r="H323" s="495" t="str">
        <f>$R$4</f>
        <v>В'язання вузлів</v>
      </c>
      <c r="I323" s="519" t="str">
        <f>S$4</f>
        <v>Орієнтування</v>
      </c>
    </row>
    <row r="324" spans="1:9" ht="48" customHeight="1" x14ac:dyDescent="0.25">
      <c r="A324" s="520" t="s">
        <v>222</v>
      </c>
      <c r="B324" s="498">
        <f>$L$5</f>
        <v>1.3888888888888889E-3</v>
      </c>
      <c r="C324" s="498">
        <f>$M$5</f>
        <v>2.7777777777777779E-3</v>
      </c>
      <c r="D324" s="498">
        <f>$N$5</f>
        <v>3.472222222222222E-3</v>
      </c>
      <c r="E324" s="498">
        <f>$O$5</f>
        <v>4.1666666666666666E-3</v>
      </c>
      <c r="F324" s="498">
        <f>$P$5</f>
        <v>2.7777777777777779E-3</v>
      </c>
      <c r="G324" s="498">
        <f>$Q$5</f>
        <v>2.0833333333333333E-3</v>
      </c>
      <c r="H324" s="498">
        <f>$R$5</f>
        <v>1.3888888888888889E-3</v>
      </c>
      <c r="I324" s="521"/>
    </row>
    <row r="325" spans="1:9" ht="48" customHeight="1" x14ac:dyDescent="0.25">
      <c r="A325" s="520" t="s">
        <v>223</v>
      </c>
      <c r="B325" s="501">
        <f>$C320+L$11</f>
        <v>0.48055555555555557</v>
      </c>
      <c r="C325" s="501">
        <f t="shared" ref="C325:H325" si="58">B326+M$11</f>
        <v>0.4861111111111111</v>
      </c>
      <c r="D325" s="501">
        <f t="shared" si="58"/>
        <v>0.49444444444444441</v>
      </c>
      <c r="E325" s="501">
        <f t="shared" si="58"/>
        <v>0.50347222222222221</v>
      </c>
      <c r="F325" s="501">
        <f t="shared" si="58"/>
        <v>0.51458333333333328</v>
      </c>
      <c r="G325" s="501">
        <f t="shared" si="58"/>
        <v>0.52083333333333326</v>
      </c>
      <c r="H325" s="501">
        <f t="shared" si="58"/>
        <v>0.52986111111111101</v>
      </c>
      <c r="I325" s="521"/>
    </row>
    <row r="326" spans="1:9" ht="48" customHeight="1" x14ac:dyDescent="0.25">
      <c r="A326" s="520" t="s">
        <v>225</v>
      </c>
      <c r="B326" s="501">
        <f>SUM(B325,B324)</f>
        <v>0.48194444444444445</v>
      </c>
      <c r="C326" s="501">
        <f>SUM(C325,C324)</f>
        <v>0.48888888888888887</v>
      </c>
      <c r="D326" s="501">
        <f>SUM(D325,D324)</f>
        <v>0.49791666666666662</v>
      </c>
      <c r="E326" s="501">
        <f>SUM(E325,E324)</f>
        <v>0.50763888888888886</v>
      </c>
      <c r="F326" s="501">
        <f t="shared" ref="F326:H326" si="59">SUM(F325,F324)</f>
        <v>0.51736111111111105</v>
      </c>
      <c r="G326" s="501">
        <f t="shared" si="59"/>
        <v>0.52291666666666659</v>
      </c>
      <c r="H326" s="501">
        <f t="shared" si="59"/>
        <v>0.53124999999999989</v>
      </c>
      <c r="I326" s="521"/>
    </row>
    <row r="327" spans="1:9" ht="48" customHeight="1" x14ac:dyDescent="0.25">
      <c r="A327" s="520" t="s">
        <v>226</v>
      </c>
      <c r="B327" s="504"/>
      <c r="C327" s="504"/>
      <c r="D327" s="504"/>
      <c r="E327" s="504"/>
      <c r="F327" s="504"/>
      <c r="G327" s="504"/>
      <c r="H327" s="504"/>
      <c r="I327" s="521"/>
    </row>
    <row r="328" spans="1:9" ht="48" customHeight="1" x14ac:dyDescent="0.25">
      <c r="A328" s="520" t="s">
        <v>228</v>
      </c>
      <c r="B328" s="505"/>
      <c r="C328" s="493"/>
      <c r="D328" s="493"/>
      <c r="E328" s="493"/>
      <c r="F328" s="493"/>
      <c r="G328" s="493"/>
      <c r="H328" s="493"/>
      <c r="I328" s="522"/>
    </row>
    <row r="329" spans="1:9" ht="48" customHeight="1" x14ac:dyDescent="0.25">
      <c r="A329" s="523" t="s">
        <v>230</v>
      </c>
      <c r="B329" s="508"/>
      <c r="C329" s="508"/>
      <c r="D329" s="508"/>
      <c r="E329" s="508"/>
      <c r="F329" s="508"/>
      <c r="G329" s="508"/>
      <c r="H329" s="515"/>
      <c r="I329" s="524"/>
    </row>
    <row r="330" spans="1:9" ht="48" customHeight="1" thickBot="1" x14ac:dyDescent="0.3">
      <c r="A330" s="645" t="s">
        <v>239</v>
      </c>
      <c r="B330" s="646"/>
      <c r="C330" s="646"/>
      <c r="D330" s="646"/>
      <c r="E330" s="646"/>
      <c r="F330" s="646"/>
      <c r="G330" s="646"/>
      <c r="H330" s="647"/>
      <c r="I330" s="648"/>
    </row>
    <row r="331" spans="1:9" ht="48" customHeight="1" x14ac:dyDescent="0.25">
      <c r="A331" s="526"/>
      <c r="B331" s="516" t="s">
        <v>215</v>
      </c>
      <c r="C331" s="517">
        <f>$P$6+$P$8*(B332-1)</f>
        <v>0.48333333333333334</v>
      </c>
      <c r="D331" s="516" t="s">
        <v>216</v>
      </c>
      <c r="E331" s="516"/>
      <c r="F331" s="517"/>
      <c r="G331" s="649">
        <f>H337+S$11</f>
        <v>0.54236111111111096</v>
      </c>
      <c r="H331" s="649"/>
      <c r="I331" s="527">
        <f>G331+T$11</f>
        <v>0.5562499999999998</v>
      </c>
    </row>
    <row r="332" spans="1:9" ht="48" customHeight="1" x14ac:dyDescent="0.25">
      <c r="A332" s="529" t="s">
        <v>217</v>
      </c>
      <c r="B332" s="514">
        <f>B321+1</f>
        <v>31</v>
      </c>
      <c r="C332" s="650" t="e">
        <f>VLOOKUP($B332,СтартОсобиста!$A$270:$E$517,4,0)</f>
        <v>#N/A</v>
      </c>
      <c r="D332" s="650"/>
      <c r="E332" s="650"/>
      <c r="F332" s="513" t="e">
        <f>VLOOKUP($B332,СтартОсобиста!$A$270:$E$517,2,0)</f>
        <v>#N/A</v>
      </c>
      <c r="G332" s="651" t="s">
        <v>218</v>
      </c>
      <c r="H332" s="651"/>
      <c r="I332" s="518" t="s">
        <v>219</v>
      </c>
    </row>
    <row r="333" spans="1:9" ht="48" customHeight="1" x14ac:dyDescent="0.25">
      <c r="A333" s="652" t="s">
        <v>220</v>
      </c>
      <c r="B333" s="493">
        <v>1</v>
      </c>
      <c r="C333" s="493">
        <v>2</v>
      </c>
      <c r="D333" s="493">
        <v>3</v>
      </c>
      <c r="E333" s="493">
        <v>4</v>
      </c>
      <c r="F333" s="493">
        <v>5</v>
      </c>
      <c r="G333" s="493">
        <v>6</v>
      </c>
      <c r="H333" s="493">
        <v>7</v>
      </c>
      <c r="I333" s="525">
        <v>8</v>
      </c>
    </row>
    <row r="334" spans="1:9" ht="143.25" customHeight="1" x14ac:dyDescent="0.25">
      <c r="A334" s="652"/>
      <c r="B334" s="495" t="str">
        <f>$L$4</f>
        <v>Навісна п-ва ч-з яр (судд.)</v>
      </c>
      <c r="C334" s="495" t="str">
        <f>$M$4</f>
        <v>Переправа по колоді через яр</v>
      </c>
      <c r="D334" s="495" t="str">
        <f>$N$4</f>
        <v>П-ва по мотузці з пер. ч-з яр</v>
      </c>
      <c r="E334" s="495" t="str">
        <f>$O$4</f>
        <v>Підйом по верт. пер. + крут. п-ва</v>
      </c>
      <c r="F334" s="495" t="str">
        <f>$P$4</f>
        <v>Підйом по схилу</v>
      </c>
      <c r="G334" s="495" t="str">
        <f>$Q$4</f>
        <v>Рух  по жердинах</v>
      </c>
      <c r="H334" s="495" t="str">
        <f>$R$4</f>
        <v>В'язання вузлів</v>
      </c>
      <c r="I334" s="519" t="str">
        <f>S$4</f>
        <v>Орієнтування</v>
      </c>
    </row>
    <row r="335" spans="1:9" ht="48" customHeight="1" x14ac:dyDescent="0.25">
      <c r="A335" s="520" t="s">
        <v>222</v>
      </c>
      <c r="B335" s="498">
        <f>$L$5</f>
        <v>1.3888888888888889E-3</v>
      </c>
      <c r="C335" s="498">
        <f>$M$5</f>
        <v>2.7777777777777779E-3</v>
      </c>
      <c r="D335" s="498">
        <f>$N$5</f>
        <v>3.472222222222222E-3</v>
      </c>
      <c r="E335" s="498">
        <f>$O$5</f>
        <v>4.1666666666666666E-3</v>
      </c>
      <c r="F335" s="498">
        <f>$P$5</f>
        <v>2.7777777777777779E-3</v>
      </c>
      <c r="G335" s="498">
        <f>$Q$5</f>
        <v>2.0833333333333333E-3</v>
      </c>
      <c r="H335" s="498">
        <f>$R$5</f>
        <v>1.3888888888888889E-3</v>
      </c>
      <c r="I335" s="521"/>
    </row>
    <row r="336" spans="1:9" ht="48" customHeight="1" x14ac:dyDescent="0.25">
      <c r="A336" s="520" t="s">
        <v>223</v>
      </c>
      <c r="B336" s="501">
        <f>$C331+L$11</f>
        <v>0.48472222222222222</v>
      </c>
      <c r="C336" s="501">
        <f t="shared" ref="C336:H336" si="60">B337+M$11</f>
        <v>0.49027777777777776</v>
      </c>
      <c r="D336" s="501">
        <f t="shared" si="60"/>
        <v>0.49861111111111106</v>
      </c>
      <c r="E336" s="501">
        <f t="shared" si="60"/>
        <v>0.50763888888888886</v>
      </c>
      <c r="F336" s="501">
        <f t="shared" si="60"/>
        <v>0.51874999999999993</v>
      </c>
      <c r="G336" s="501">
        <f t="shared" si="60"/>
        <v>0.52499999999999991</v>
      </c>
      <c r="H336" s="501">
        <f t="shared" si="60"/>
        <v>0.53402777777777766</v>
      </c>
      <c r="I336" s="521"/>
    </row>
    <row r="337" spans="1:9" ht="48" customHeight="1" x14ac:dyDescent="0.25">
      <c r="A337" s="520" t="s">
        <v>225</v>
      </c>
      <c r="B337" s="501">
        <f>SUM(B336,B335)</f>
        <v>0.4861111111111111</v>
      </c>
      <c r="C337" s="501">
        <f>SUM(C336,C335)</f>
        <v>0.49305555555555552</v>
      </c>
      <c r="D337" s="501">
        <f>SUM(D336,D335)</f>
        <v>0.50208333333333333</v>
      </c>
      <c r="E337" s="501">
        <f>SUM(E336,E335)</f>
        <v>0.51180555555555551</v>
      </c>
      <c r="F337" s="501">
        <f t="shared" ref="F337:H337" si="61">SUM(F336,F335)</f>
        <v>0.5215277777777777</v>
      </c>
      <c r="G337" s="501">
        <f t="shared" si="61"/>
        <v>0.52708333333333324</v>
      </c>
      <c r="H337" s="501">
        <f t="shared" si="61"/>
        <v>0.53541666666666654</v>
      </c>
      <c r="I337" s="521"/>
    </row>
    <row r="338" spans="1:9" ht="48" customHeight="1" x14ac:dyDescent="0.25">
      <c r="A338" s="520" t="s">
        <v>226</v>
      </c>
      <c r="B338" s="504"/>
      <c r="C338" s="504"/>
      <c r="D338" s="504"/>
      <c r="E338" s="504"/>
      <c r="F338" s="504"/>
      <c r="G338" s="504"/>
      <c r="H338" s="504"/>
      <c r="I338" s="521"/>
    </row>
    <row r="339" spans="1:9" ht="48" customHeight="1" x14ac:dyDescent="0.25">
      <c r="A339" s="520" t="s">
        <v>228</v>
      </c>
      <c r="B339" s="505"/>
      <c r="C339" s="493"/>
      <c r="D339" s="493"/>
      <c r="E339" s="493"/>
      <c r="F339" s="493"/>
      <c r="G339" s="493"/>
      <c r="H339" s="493"/>
      <c r="I339" s="522"/>
    </row>
    <row r="340" spans="1:9" ht="48" customHeight="1" x14ac:dyDescent="0.25">
      <c r="A340" s="523" t="s">
        <v>230</v>
      </c>
      <c r="B340" s="508"/>
      <c r="C340" s="508"/>
      <c r="D340" s="508"/>
      <c r="E340" s="508"/>
      <c r="F340" s="508"/>
      <c r="G340" s="508"/>
      <c r="H340" s="515"/>
      <c r="I340" s="524"/>
    </row>
    <row r="341" spans="1:9" ht="48" customHeight="1" thickBot="1" x14ac:dyDescent="0.3">
      <c r="A341" s="645" t="s">
        <v>239</v>
      </c>
      <c r="B341" s="646"/>
      <c r="C341" s="646"/>
      <c r="D341" s="646"/>
      <c r="E341" s="646"/>
      <c r="F341" s="646"/>
      <c r="G341" s="646"/>
      <c r="H341" s="647"/>
      <c r="I341" s="648"/>
    </row>
    <row r="342" spans="1:9" ht="48" customHeight="1" x14ac:dyDescent="0.25">
      <c r="A342" s="526"/>
      <c r="B342" s="516" t="s">
        <v>215</v>
      </c>
      <c r="C342" s="517">
        <f>$P$6+$P$8*(B343-1)</f>
        <v>0.48749999999999999</v>
      </c>
      <c r="D342" s="516" t="s">
        <v>216</v>
      </c>
      <c r="E342" s="516"/>
      <c r="F342" s="517"/>
      <c r="G342" s="649">
        <f>H348+S$11</f>
        <v>0.54652777777777761</v>
      </c>
      <c r="H342" s="649"/>
      <c r="I342" s="527">
        <f>G342+T$11</f>
        <v>0.56041666666666645</v>
      </c>
    </row>
    <row r="343" spans="1:9" ht="48" customHeight="1" x14ac:dyDescent="0.25">
      <c r="A343" s="529" t="s">
        <v>217</v>
      </c>
      <c r="B343" s="514">
        <f>B332+1</f>
        <v>32</v>
      </c>
      <c r="C343" s="650" t="e">
        <f>VLOOKUP($B343,СтартОсобиста!$A$270:$E$517,4,0)</f>
        <v>#N/A</v>
      </c>
      <c r="D343" s="650"/>
      <c r="E343" s="650"/>
      <c r="F343" s="513" t="e">
        <f>VLOOKUP($B343,СтартОсобиста!$A$270:$E$517,2,0)</f>
        <v>#N/A</v>
      </c>
      <c r="G343" s="651" t="s">
        <v>218</v>
      </c>
      <c r="H343" s="651"/>
      <c r="I343" s="518" t="s">
        <v>219</v>
      </c>
    </row>
    <row r="344" spans="1:9" ht="48" customHeight="1" x14ac:dyDescent="0.25">
      <c r="A344" s="652" t="s">
        <v>220</v>
      </c>
      <c r="B344" s="493">
        <v>1</v>
      </c>
      <c r="C344" s="493">
        <v>2</v>
      </c>
      <c r="D344" s="493">
        <v>3</v>
      </c>
      <c r="E344" s="493">
        <v>4</v>
      </c>
      <c r="F344" s="493">
        <v>5</v>
      </c>
      <c r="G344" s="493">
        <v>6</v>
      </c>
      <c r="H344" s="493">
        <v>7</v>
      </c>
      <c r="I344" s="525">
        <v>8</v>
      </c>
    </row>
    <row r="345" spans="1:9" ht="143.25" customHeight="1" x14ac:dyDescent="0.25">
      <c r="A345" s="652"/>
      <c r="B345" s="495" t="str">
        <f>$L$4</f>
        <v>Навісна п-ва ч-з яр (судд.)</v>
      </c>
      <c r="C345" s="495" t="str">
        <f>$M$4</f>
        <v>Переправа по колоді через яр</v>
      </c>
      <c r="D345" s="495" t="str">
        <f>$N$4</f>
        <v>П-ва по мотузці з пер. ч-з яр</v>
      </c>
      <c r="E345" s="495" t="str">
        <f>$O$4</f>
        <v>Підйом по верт. пер. + крут. п-ва</v>
      </c>
      <c r="F345" s="495" t="str">
        <f>$P$4</f>
        <v>Підйом по схилу</v>
      </c>
      <c r="G345" s="495" t="str">
        <f>$Q$4</f>
        <v>Рух  по жердинах</v>
      </c>
      <c r="H345" s="495" t="str">
        <f>$R$4</f>
        <v>В'язання вузлів</v>
      </c>
      <c r="I345" s="519" t="str">
        <f>S$4</f>
        <v>Орієнтування</v>
      </c>
    </row>
    <row r="346" spans="1:9" ht="48" customHeight="1" x14ac:dyDescent="0.25">
      <c r="A346" s="520" t="s">
        <v>222</v>
      </c>
      <c r="B346" s="498">
        <f>$L$5</f>
        <v>1.3888888888888889E-3</v>
      </c>
      <c r="C346" s="498">
        <f>$M$5</f>
        <v>2.7777777777777779E-3</v>
      </c>
      <c r="D346" s="498">
        <f>$N$5</f>
        <v>3.472222222222222E-3</v>
      </c>
      <c r="E346" s="498">
        <f>$O$5</f>
        <v>4.1666666666666666E-3</v>
      </c>
      <c r="F346" s="498">
        <f>$P$5</f>
        <v>2.7777777777777779E-3</v>
      </c>
      <c r="G346" s="498">
        <f>$Q$5</f>
        <v>2.0833333333333333E-3</v>
      </c>
      <c r="H346" s="498">
        <f>$R$5</f>
        <v>1.3888888888888889E-3</v>
      </c>
      <c r="I346" s="521"/>
    </row>
    <row r="347" spans="1:9" ht="48" customHeight="1" x14ac:dyDescent="0.25">
      <c r="A347" s="520" t="s">
        <v>223</v>
      </c>
      <c r="B347" s="501">
        <f>$C342+L$11</f>
        <v>0.48888888888888887</v>
      </c>
      <c r="C347" s="501">
        <f t="shared" ref="C347:H347" si="62">B348+M$11</f>
        <v>0.49444444444444441</v>
      </c>
      <c r="D347" s="501">
        <f t="shared" si="62"/>
        <v>0.50277777777777777</v>
      </c>
      <c r="E347" s="501">
        <f t="shared" si="62"/>
        <v>0.51180555555555551</v>
      </c>
      <c r="F347" s="501">
        <f t="shared" si="62"/>
        <v>0.52291666666666659</v>
      </c>
      <c r="G347" s="501">
        <f t="shared" si="62"/>
        <v>0.52916666666666656</v>
      </c>
      <c r="H347" s="501">
        <f t="shared" si="62"/>
        <v>0.53819444444444431</v>
      </c>
      <c r="I347" s="521"/>
    </row>
    <row r="348" spans="1:9" ht="48" customHeight="1" x14ac:dyDescent="0.25">
      <c r="A348" s="520" t="s">
        <v>225</v>
      </c>
      <c r="B348" s="501">
        <f>SUM(B347,B346)</f>
        <v>0.49027777777777776</v>
      </c>
      <c r="C348" s="501">
        <f>SUM(C347,C346)</f>
        <v>0.49722222222222218</v>
      </c>
      <c r="D348" s="501">
        <f>SUM(D347,D346)</f>
        <v>0.50624999999999998</v>
      </c>
      <c r="E348" s="501">
        <f>SUM(E347,E346)</f>
        <v>0.51597222222222217</v>
      </c>
      <c r="F348" s="501">
        <f t="shared" ref="F348:H348" si="63">SUM(F347,F346)</f>
        <v>0.52569444444444435</v>
      </c>
      <c r="G348" s="501">
        <f t="shared" si="63"/>
        <v>0.53124999999999989</v>
      </c>
      <c r="H348" s="501">
        <f t="shared" si="63"/>
        <v>0.53958333333333319</v>
      </c>
      <c r="I348" s="521"/>
    </row>
    <row r="349" spans="1:9" ht="48" customHeight="1" x14ac:dyDescent="0.25">
      <c r="A349" s="520" t="s">
        <v>226</v>
      </c>
      <c r="B349" s="504"/>
      <c r="C349" s="504"/>
      <c r="D349" s="504"/>
      <c r="E349" s="504"/>
      <c r="F349" s="504"/>
      <c r="G349" s="504"/>
      <c r="H349" s="504"/>
      <c r="I349" s="521"/>
    </row>
    <row r="350" spans="1:9" ht="48" customHeight="1" x14ac:dyDescent="0.25">
      <c r="A350" s="520" t="s">
        <v>228</v>
      </c>
      <c r="B350" s="505"/>
      <c r="C350" s="493"/>
      <c r="D350" s="493"/>
      <c r="E350" s="493"/>
      <c r="F350" s="493"/>
      <c r="G350" s="493"/>
      <c r="H350" s="493"/>
      <c r="I350" s="522"/>
    </row>
    <row r="351" spans="1:9" ht="48" customHeight="1" x14ac:dyDescent="0.25">
      <c r="A351" s="523" t="s">
        <v>230</v>
      </c>
      <c r="B351" s="508"/>
      <c r="C351" s="508"/>
      <c r="D351" s="508"/>
      <c r="E351" s="508"/>
      <c r="F351" s="508"/>
      <c r="G351" s="508"/>
      <c r="H351" s="515"/>
      <c r="I351" s="524"/>
    </row>
    <row r="352" spans="1:9" ht="48" customHeight="1" thickBot="1" x14ac:dyDescent="0.3">
      <c r="A352" s="645" t="s">
        <v>239</v>
      </c>
      <c r="B352" s="646"/>
      <c r="C352" s="646"/>
      <c r="D352" s="646"/>
      <c r="E352" s="646"/>
      <c r="F352" s="646"/>
      <c r="G352" s="646"/>
      <c r="H352" s="647"/>
      <c r="I352" s="648"/>
    </row>
    <row r="353" spans="1:9" ht="48" customHeight="1" x14ac:dyDescent="0.25">
      <c r="A353" s="526"/>
      <c r="B353" s="516" t="s">
        <v>215</v>
      </c>
      <c r="C353" s="517">
        <f>$P$6+$P$8*(B354-1)</f>
        <v>0.4916666666666667</v>
      </c>
      <c r="D353" s="516" t="s">
        <v>216</v>
      </c>
      <c r="E353" s="516"/>
      <c r="F353" s="517"/>
      <c r="G353" s="649">
        <f>H359+S$11</f>
        <v>0.55069444444444426</v>
      </c>
      <c r="H353" s="649"/>
      <c r="I353" s="527">
        <f>G353+T$11</f>
        <v>0.5645833333333331</v>
      </c>
    </row>
    <row r="354" spans="1:9" ht="48" customHeight="1" x14ac:dyDescent="0.25">
      <c r="A354" s="529" t="s">
        <v>217</v>
      </c>
      <c r="B354" s="514">
        <f>B343+1</f>
        <v>33</v>
      </c>
      <c r="C354" s="650" t="e">
        <f>VLOOKUP($B354,СтартОсобиста!$A$270:$E$517,4,0)</f>
        <v>#N/A</v>
      </c>
      <c r="D354" s="650"/>
      <c r="E354" s="650"/>
      <c r="F354" s="513" t="e">
        <f>VLOOKUP($B354,СтартОсобиста!$A$270:$E$517,2,0)</f>
        <v>#N/A</v>
      </c>
      <c r="G354" s="651" t="s">
        <v>218</v>
      </c>
      <c r="H354" s="651"/>
      <c r="I354" s="518" t="s">
        <v>219</v>
      </c>
    </row>
    <row r="355" spans="1:9" ht="48" customHeight="1" x14ac:dyDescent="0.25">
      <c r="A355" s="652" t="s">
        <v>220</v>
      </c>
      <c r="B355" s="493">
        <v>1</v>
      </c>
      <c r="C355" s="493">
        <v>2</v>
      </c>
      <c r="D355" s="493">
        <v>3</v>
      </c>
      <c r="E355" s="493">
        <v>4</v>
      </c>
      <c r="F355" s="493">
        <v>5</v>
      </c>
      <c r="G355" s="493">
        <v>6</v>
      </c>
      <c r="H355" s="493">
        <v>7</v>
      </c>
      <c r="I355" s="525">
        <v>8</v>
      </c>
    </row>
    <row r="356" spans="1:9" ht="143.25" customHeight="1" x14ac:dyDescent="0.25">
      <c r="A356" s="652"/>
      <c r="B356" s="495" t="str">
        <f>$L$4</f>
        <v>Навісна п-ва ч-з яр (судд.)</v>
      </c>
      <c r="C356" s="495" t="str">
        <f>$M$4</f>
        <v>Переправа по колоді через яр</v>
      </c>
      <c r="D356" s="495" t="str">
        <f>$N$4</f>
        <v>П-ва по мотузці з пер. ч-з яр</v>
      </c>
      <c r="E356" s="495" t="str">
        <f>$O$4</f>
        <v>Підйом по верт. пер. + крут. п-ва</v>
      </c>
      <c r="F356" s="495" t="str">
        <f>$P$4</f>
        <v>Підйом по схилу</v>
      </c>
      <c r="G356" s="495" t="str">
        <f>$Q$4</f>
        <v>Рух  по жердинах</v>
      </c>
      <c r="H356" s="495" t="str">
        <f>$R$4</f>
        <v>В'язання вузлів</v>
      </c>
      <c r="I356" s="519" t="str">
        <f>S$4</f>
        <v>Орієнтування</v>
      </c>
    </row>
    <row r="357" spans="1:9" ht="48" customHeight="1" x14ac:dyDescent="0.25">
      <c r="A357" s="520" t="s">
        <v>222</v>
      </c>
      <c r="B357" s="498">
        <f>$L$5</f>
        <v>1.3888888888888889E-3</v>
      </c>
      <c r="C357" s="498">
        <f>$M$5</f>
        <v>2.7777777777777779E-3</v>
      </c>
      <c r="D357" s="498">
        <f>$N$5</f>
        <v>3.472222222222222E-3</v>
      </c>
      <c r="E357" s="498">
        <f>$O$5</f>
        <v>4.1666666666666666E-3</v>
      </c>
      <c r="F357" s="498">
        <f>$P$5</f>
        <v>2.7777777777777779E-3</v>
      </c>
      <c r="G357" s="498">
        <f>$Q$5</f>
        <v>2.0833333333333333E-3</v>
      </c>
      <c r="H357" s="498">
        <f>$R$5</f>
        <v>1.3888888888888889E-3</v>
      </c>
      <c r="I357" s="521"/>
    </row>
    <row r="358" spans="1:9" ht="48" customHeight="1" x14ac:dyDescent="0.25">
      <c r="A358" s="520" t="s">
        <v>223</v>
      </c>
      <c r="B358" s="501">
        <f>$C353+L$11</f>
        <v>0.49305555555555558</v>
      </c>
      <c r="C358" s="501">
        <f t="shared" ref="C358:H358" si="64">B359+M$11</f>
        <v>0.49861111111111112</v>
      </c>
      <c r="D358" s="501">
        <f t="shared" si="64"/>
        <v>0.50694444444444442</v>
      </c>
      <c r="E358" s="501">
        <f t="shared" si="64"/>
        <v>0.51597222222222217</v>
      </c>
      <c r="F358" s="501">
        <f t="shared" si="64"/>
        <v>0.52708333333333324</v>
      </c>
      <c r="G358" s="501">
        <f t="shared" si="64"/>
        <v>0.53333333333333321</v>
      </c>
      <c r="H358" s="501">
        <f t="shared" si="64"/>
        <v>0.54236111111111096</v>
      </c>
      <c r="I358" s="521"/>
    </row>
    <row r="359" spans="1:9" ht="48" customHeight="1" x14ac:dyDescent="0.25">
      <c r="A359" s="520" t="s">
        <v>225</v>
      </c>
      <c r="B359" s="501">
        <f>SUM(B358,B357)</f>
        <v>0.49444444444444446</v>
      </c>
      <c r="C359" s="501">
        <f>SUM(C358,C357)</f>
        <v>0.50138888888888888</v>
      </c>
      <c r="D359" s="501">
        <f>SUM(D358,D357)</f>
        <v>0.51041666666666663</v>
      </c>
      <c r="E359" s="501">
        <f>SUM(E358,E357)</f>
        <v>0.52013888888888882</v>
      </c>
      <c r="F359" s="501">
        <f t="shared" ref="F359:H359" si="65">SUM(F358,F357)</f>
        <v>0.52986111111111101</v>
      </c>
      <c r="G359" s="501">
        <f t="shared" si="65"/>
        <v>0.53541666666666654</v>
      </c>
      <c r="H359" s="501">
        <f t="shared" si="65"/>
        <v>0.54374999999999984</v>
      </c>
      <c r="I359" s="521"/>
    </row>
    <row r="360" spans="1:9" ht="48" customHeight="1" x14ac:dyDescent="0.25">
      <c r="A360" s="520" t="s">
        <v>226</v>
      </c>
      <c r="B360" s="504"/>
      <c r="C360" s="504"/>
      <c r="D360" s="504"/>
      <c r="E360" s="504"/>
      <c r="F360" s="504"/>
      <c r="G360" s="504"/>
      <c r="H360" s="504"/>
      <c r="I360" s="521"/>
    </row>
    <row r="361" spans="1:9" ht="48" customHeight="1" x14ac:dyDescent="0.25">
      <c r="A361" s="520" t="s">
        <v>228</v>
      </c>
      <c r="B361" s="505"/>
      <c r="C361" s="493"/>
      <c r="D361" s="493"/>
      <c r="E361" s="493"/>
      <c r="F361" s="493"/>
      <c r="G361" s="493"/>
      <c r="H361" s="493"/>
      <c r="I361" s="522"/>
    </row>
    <row r="362" spans="1:9" ht="48" customHeight="1" x14ac:dyDescent="0.25">
      <c r="A362" s="523" t="s">
        <v>230</v>
      </c>
      <c r="B362" s="508"/>
      <c r="C362" s="508"/>
      <c r="D362" s="508"/>
      <c r="E362" s="508"/>
      <c r="F362" s="508"/>
      <c r="G362" s="508"/>
      <c r="H362" s="515"/>
      <c r="I362" s="524"/>
    </row>
    <row r="363" spans="1:9" ht="48" customHeight="1" thickBot="1" x14ac:dyDescent="0.3">
      <c r="A363" s="645" t="s">
        <v>239</v>
      </c>
      <c r="B363" s="646"/>
      <c r="C363" s="646"/>
      <c r="D363" s="646"/>
      <c r="E363" s="646"/>
      <c r="F363" s="646"/>
      <c r="G363" s="646"/>
      <c r="H363" s="647"/>
      <c r="I363" s="648"/>
    </row>
    <row r="364" spans="1:9" ht="48" customHeight="1" x14ac:dyDescent="0.25">
      <c r="A364" s="526"/>
      <c r="B364" s="516" t="s">
        <v>215</v>
      </c>
      <c r="C364" s="517">
        <f>$P$6+$P$8*(B365-1)</f>
        <v>0.49583333333333335</v>
      </c>
      <c r="D364" s="516" t="s">
        <v>216</v>
      </c>
      <c r="E364" s="516"/>
      <c r="F364" s="517"/>
      <c r="G364" s="649">
        <f>H370+S$11</f>
        <v>0.55486111111111092</v>
      </c>
      <c r="H364" s="649"/>
      <c r="I364" s="527">
        <f>G364+T$11</f>
        <v>0.56874999999999976</v>
      </c>
    </row>
    <row r="365" spans="1:9" ht="48" customHeight="1" x14ac:dyDescent="0.25">
      <c r="A365" s="529" t="s">
        <v>217</v>
      </c>
      <c r="B365" s="514">
        <f>B354+1</f>
        <v>34</v>
      </c>
      <c r="C365" s="650" t="e">
        <f>VLOOKUP($B365,СтартОсобиста!$A$270:$E$517,4,0)</f>
        <v>#N/A</v>
      </c>
      <c r="D365" s="650"/>
      <c r="E365" s="650"/>
      <c r="F365" s="513" t="e">
        <f>VLOOKUP($B365,СтартОсобиста!$A$270:$E$517,2,0)</f>
        <v>#N/A</v>
      </c>
      <c r="G365" s="651" t="s">
        <v>218</v>
      </c>
      <c r="H365" s="651"/>
      <c r="I365" s="518" t="s">
        <v>219</v>
      </c>
    </row>
    <row r="366" spans="1:9" ht="48" customHeight="1" x14ac:dyDescent="0.25">
      <c r="A366" s="652" t="s">
        <v>220</v>
      </c>
      <c r="B366" s="493">
        <v>1</v>
      </c>
      <c r="C366" s="493">
        <v>2</v>
      </c>
      <c r="D366" s="493">
        <v>3</v>
      </c>
      <c r="E366" s="493">
        <v>4</v>
      </c>
      <c r="F366" s="493">
        <v>5</v>
      </c>
      <c r="G366" s="493">
        <v>6</v>
      </c>
      <c r="H366" s="493">
        <v>7</v>
      </c>
      <c r="I366" s="525">
        <v>8</v>
      </c>
    </row>
    <row r="367" spans="1:9" ht="143.25" customHeight="1" x14ac:dyDescent="0.25">
      <c r="A367" s="652"/>
      <c r="B367" s="495" t="str">
        <f>$L$4</f>
        <v>Навісна п-ва ч-з яр (судд.)</v>
      </c>
      <c r="C367" s="495" t="str">
        <f>$M$4</f>
        <v>Переправа по колоді через яр</v>
      </c>
      <c r="D367" s="495" t="str">
        <f>$N$4</f>
        <v>П-ва по мотузці з пер. ч-з яр</v>
      </c>
      <c r="E367" s="495" t="str">
        <f>$O$4</f>
        <v>Підйом по верт. пер. + крут. п-ва</v>
      </c>
      <c r="F367" s="495" t="str">
        <f>$P$4</f>
        <v>Підйом по схилу</v>
      </c>
      <c r="G367" s="495" t="str">
        <f>$Q$4</f>
        <v>Рух  по жердинах</v>
      </c>
      <c r="H367" s="495" t="str">
        <f>$R$4</f>
        <v>В'язання вузлів</v>
      </c>
      <c r="I367" s="519" t="str">
        <f>S$4</f>
        <v>Орієнтування</v>
      </c>
    </row>
    <row r="368" spans="1:9" ht="48" customHeight="1" x14ac:dyDescent="0.25">
      <c r="A368" s="520" t="s">
        <v>222</v>
      </c>
      <c r="B368" s="498">
        <f>$L$5</f>
        <v>1.3888888888888889E-3</v>
      </c>
      <c r="C368" s="498">
        <f>$M$5</f>
        <v>2.7777777777777779E-3</v>
      </c>
      <c r="D368" s="498">
        <f>$N$5</f>
        <v>3.472222222222222E-3</v>
      </c>
      <c r="E368" s="498">
        <f>$O$5</f>
        <v>4.1666666666666666E-3</v>
      </c>
      <c r="F368" s="498">
        <f>$P$5</f>
        <v>2.7777777777777779E-3</v>
      </c>
      <c r="G368" s="498">
        <f>$Q$5</f>
        <v>2.0833333333333333E-3</v>
      </c>
      <c r="H368" s="498">
        <f>$R$5</f>
        <v>1.3888888888888889E-3</v>
      </c>
      <c r="I368" s="521"/>
    </row>
    <row r="369" spans="1:9" ht="48" customHeight="1" x14ac:dyDescent="0.25">
      <c r="A369" s="520" t="s">
        <v>223</v>
      </c>
      <c r="B369" s="501">
        <f>$C364+L$11</f>
        <v>0.49722222222222223</v>
      </c>
      <c r="C369" s="501">
        <f t="shared" ref="C369:H369" si="66">B370+M$11</f>
        <v>0.50277777777777777</v>
      </c>
      <c r="D369" s="501">
        <f t="shared" si="66"/>
        <v>0.51111111111111107</v>
      </c>
      <c r="E369" s="501">
        <f t="shared" si="66"/>
        <v>0.52013888888888882</v>
      </c>
      <c r="F369" s="501">
        <f t="shared" si="66"/>
        <v>0.53124999999999989</v>
      </c>
      <c r="G369" s="501">
        <f t="shared" si="66"/>
        <v>0.53749999999999987</v>
      </c>
      <c r="H369" s="501">
        <f t="shared" si="66"/>
        <v>0.54652777777777761</v>
      </c>
      <c r="I369" s="521"/>
    </row>
    <row r="370" spans="1:9" ht="48" customHeight="1" x14ac:dyDescent="0.25">
      <c r="A370" s="520" t="s">
        <v>225</v>
      </c>
      <c r="B370" s="501">
        <f>SUM(B369,B368)</f>
        <v>0.49861111111111112</v>
      </c>
      <c r="C370" s="501">
        <f>SUM(C369,C368)</f>
        <v>0.50555555555555554</v>
      </c>
      <c r="D370" s="501">
        <f>SUM(D369,D368)</f>
        <v>0.51458333333333328</v>
      </c>
      <c r="E370" s="501">
        <f>SUM(E369,E368)</f>
        <v>0.52430555555555547</v>
      </c>
      <c r="F370" s="501">
        <f t="shared" ref="F370:H370" si="67">SUM(F369,F368)</f>
        <v>0.53402777777777766</v>
      </c>
      <c r="G370" s="501">
        <f t="shared" si="67"/>
        <v>0.53958333333333319</v>
      </c>
      <c r="H370" s="501">
        <f t="shared" si="67"/>
        <v>0.5479166666666665</v>
      </c>
      <c r="I370" s="521"/>
    </row>
    <row r="371" spans="1:9" ht="48" customHeight="1" x14ac:dyDescent="0.25">
      <c r="A371" s="520" t="s">
        <v>226</v>
      </c>
      <c r="B371" s="504"/>
      <c r="C371" s="504"/>
      <c r="D371" s="504"/>
      <c r="E371" s="504"/>
      <c r="F371" s="504"/>
      <c r="G371" s="504"/>
      <c r="H371" s="504"/>
      <c r="I371" s="521"/>
    </row>
    <row r="372" spans="1:9" ht="48" customHeight="1" x14ac:dyDescent="0.25">
      <c r="A372" s="520" t="s">
        <v>228</v>
      </c>
      <c r="B372" s="505"/>
      <c r="C372" s="493"/>
      <c r="D372" s="493"/>
      <c r="E372" s="493"/>
      <c r="F372" s="493"/>
      <c r="G372" s="493"/>
      <c r="H372" s="493"/>
      <c r="I372" s="522"/>
    </row>
    <row r="373" spans="1:9" ht="48" customHeight="1" x14ac:dyDescent="0.25">
      <c r="A373" s="523" t="s">
        <v>230</v>
      </c>
      <c r="B373" s="508"/>
      <c r="C373" s="508"/>
      <c r="D373" s="508"/>
      <c r="E373" s="508"/>
      <c r="F373" s="508"/>
      <c r="G373" s="508"/>
      <c r="H373" s="515"/>
      <c r="I373" s="524"/>
    </row>
    <row r="374" spans="1:9" ht="48" customHeight="1" thickBot="1" x14ac:dyDescent="0.3">
      <c r="A374" s="645" t="s">
        <v>239</v>
      </c>
      <c r="B374" s="646"/>
      <c r="C374" s="646"/>
      <c r="D374" s="646"/>
      <c r="E374" s="646"/>
      <c r="F374" s="646"/>
      <c r="G374" s="646"/>
      <c r="H374" s="647"/>
      <c r="I374" s="648"/>
    </row>
    <row r="375" spans="1:9" ht="48" customHeight="1" x14ac:dyDescent="0.25">
      <c r="A375" s="526"/>
      <c r="B375" s="516" t="s">
        <v>215</v>
      </c>
      <c r="C375" s="517">
        <f>$P$6+$P$8*(B376-1)</f>
        <v>0.5</v>
      </c>
      <c r="D375" s="516" t="s">
        <v>216</v>
      </c>
      <c r="E375" s="516"/>
      <c r="F375" s="517"/>
      <c r="G375" s="649">
        <f>H381+S$11</f>
        <v>0.55902777777777757</v>
      </c>
      <c r="H375" s="649"/>
      <c r="I375" s="527">
        <f>G375+T$11</f>
        <v>0.57291666666666641</v>
      </c>
    </row>
    <row r="376" spans="1:9" ht="48" customHeight="1" x14ac:dyDescent="0.25">
      <c r="A376" s="529" t="s">
        <v>217</v>
      </c>
      <c r="B376" s="514">
        <f>B365+1</f>
        <v>35</v>
      </c>
      <c r="C376" s="650" t="e">
        <f>VLOOKUP($B376,СтартОсобиста!$A$270:$E$517,4,0)</f>
        <v>#N/A</v>
      </c>
      <c r="D376" s="650"/>
      <c r="E376" s="650"/>
      <c r="F376" s="513" t="e">
        <f>VLOOKUP($B376,СтартОсобиста!$A$270:$E$517,2,0)</f>
        <v>#N/A</v>
      </c>
      <c r="G376" s="651" t="s">
        <v>218</v>
      </c>
      <c r="H376" s="651"/>
      <c r="I376" s="518" t="s">
        <v>219</v>
      </c>
    </row>
    <row r="377" spans="1:9" ht="48" customHeight="1" x14ac:dyDescent="0.25">
      <c r="A377" s="652" t="s">
        <v>220</v>
      </c>
      <c r="B377" s="493">
        <v>1</v>
      </c>
      <c r="C377" s="493">
        <v>2</v>
      </c>
      <c r="D377" s="493">
        <v>3</v>
      </c>
      <c r="E377" s="493">
        <v>4</v>
      </c>
      <c r="F377" s="493">
        <v>5</v>
      </c>
      <c r="G377" s="493">
        <v>6</v>
      </c>
      <c r="H377" s="493">
        <v>7</v>
      </c>
      <c r="I377" s="525">
        <v>8</v>
      </c>
    </row>
    <row r="378" spans="1:9" ht="143.25" customHeight="1" x14ac:dyDescent="0.25">
      <c r="A378" s="652"/>
      <c r="B378" s="495" t="str">
        <f>$L$4</f>
        <v>Навісна п-ва ч-з яр (судд.)</v>
      </c>
      <c r="C378" s="495" t="str">
        <f>$M$4</f>
        <v>Переправа по колоді через яр</v>
      </c>
      <c r="D378" s="495" t="str">
        <f>$N$4</f>
        <v>П-ва по мотузці з пер. ч-з яр</v>
      </c>
      <c r="E378" s="495" t="str">
        <f>$O$4</f>
        <v>Підйом по верт. пер. + крут. п-ва</v>
      </c>
      <c r="F378" s="495" t="str">
        <f>$P$4</f>
        <v>Підйом по схилу</v>
      </c>
      <c r="G378" s="495" t="str">
        <f>$Q$4</f>
        <v>Рух  по жердинах</v>
      </c>
      <c r="H378" s="495" t="str">
        <f>$R$4</f>
        <v>В'язання вузлів</v>
      </c>
      <c r="I378" s="519" t="str">
        <f>S$4</f>
        <v>Орієнтування</v>
      </c>
    </row>
    <row r="379" spans="1:9" ht="48" customHeight="1" x14ac:dyDescent="0.25">
      <c r="A379" s="520" t="s">
        <v>222</v>
      </c>
      <c r="B379" s="498">
        <f>$L$5</f>
        <v>1.3888888888888889E-3</v>
      </c>
      <c r="C379" s="498">
        <f>$M$5</f>
        <v>2.7777777777777779E-3</v>
      </c>
      <c r="D379" s="498">
        <f>$N$5</f>
        <v>3.472222222222222E-3</v>
      </c>
      <c r="E379" s="498">
        <f>$O$5</f>
        <v>4.1666666666666666E-3</v>
      </c>
      <c r="F379" s="498">
        <f>$P$5</f>
        <v>2.7777777777777779E-3</v>
      </c>
      <c r="G379" s="498">
        <f>$Q$5</f>
        <v>2.0833333333333333E-3</v>
      </c>
      <c r="H379" s="498">
        <f>$R$5</f>
        <v>1.3888888888888889E-3</v>
      </c>
      <c r="I379" s="521"/>
    </row>
    <row r="380" spans="1:9" ht="48" customHeight="1" x14ac:dyDescent="0.25">
      <c r="A380" s="520" t="s">
        <v>223</v>
      </c>
      <c r="B380" s="501">
        <f>$C375+L$11</f>
        <v>0.50138888888888888</v>
      </c>
      <c r="C380" s="501">
        <f t="shared" ref="C380:H380" si="68">B381+M$11</f>
        <v>0.50694444444444442</v>
      </c>
      <c r="D380" s="501">
        <f t="shared" si="68"/>
        <v>0.51527777777777772</v>
      </c>
      <c r="E380" s="501">
        <f t="shared" si="68"/>
        <v>0.52430555555555547</v>
      </c>
      <c r="F380" s="501">
        <f t="shared" si="68"/>
        <v>0.53541666666666654</v>
      </c>
      <c r="G380" s="501">
        <f t="shared" si="68"/>
        <v>0.54166666666666652</v>
      </c>
      <c r="H380" s="501">
        <f t="shared" si="68"/>
        <v>0.55069444444444426</v>
      </c>
      <c r="I380" s="521"/>
    </row>
    <row r="381" spans="1:9" ht="48" customHeight="1" x14ac:dyDescent="0.25">
      <c r="A381" s="520" t="s">
        <v>225</v>
      </c>
      <c r="B381" s="501">
        <f>SUM(B380,B379)</f>
        <v>0.50277777777777777</v>
      </c>
      <c r="C381" s="501">
        <f>SUM(C380,C379)</f>
        <v>0.50972222222222219</v>
      </c>
      <c r="D381" s="501">
        <f>SUM(D380,D379)</f>
        <v>0.51874999999999993</v>
      </c>
      <c r="E381" s="501">
        <f>SUM(E380,E379)</f>
        <v>0.52847222222222212</v>
      </c>
      <c r="F381" s="501">
        <f t="shared" ref="F381:H381" si="69">SUM(F380,F379)</f>
        <v>0.53819444444444431</v>
      </c>
      <c r="G381" s="501">
        <f t="shared" si="69"/>
        <v>0.54374999999999984</v>
      </c>
      <c r="H381" s="501">
        <f t="shared" si="69"/>
        <v>0.55208333333333315</v>
      </c>
      <c r="I381" s="521"/>
    </row>
    <row r="382" spans="1:9" ht="48" customHeight="1" x14ac:dyDescent="0.25">
      <c r="A382" s="520" t="s">
        <v>226</v>
      </c>
      <c r="B382" s="504"/>
      <c r="C382" s="504"/>
      <c r="D382" s="504"/>
      <c r="E382" s="504"/>
      <c r="F382" s="504"/>
      <c r="G382" s="504"/>
      <c r="H382" s="504"/>
      <c r="I382" s="521"/>
    </row>
    <row r="383" spans="1:9" ht="48" customHeight="1" x14ac:dyDescent="0.25">
      <c r="A383" s="520" t="s">
        <v>228</v>
      </c>
      <c r="B383" s="505"/>
      <c r="C383" s="493"/>
      <c r="D383" s="493"/>
      <c r="E383" s="493"/>
      <c r="F383" s="493"/>
      <c r="G383" s="493"/>
      <c r="H383" s="493"/>
      <c r="I383" s="522"/>
    </row>
    <row r="384" spans="1:9" ht="48" customHeight="1" x14ac:dyDescent="0.25">
      <c r="A384" s="523" t="s">
        <v>230</v>
      </c>
      <c r="B384" s="508"/>
      <c r="C384" s="508"/>
      <c r="D384" s="508"/>
      <c r="E384" s="508"/>
      <c r="F384" s="508"/>
      <c r="G384" s="508"/>
      <c r="H384" s="515"/>
      <c r="I384" s="524"/>
    </row>
    <row r="385" spans="1:9" ht="48" customHeight="1" thickBot="1" x14ac:dyDescent="0.3">
      <c r="A385" s="645" t="s">
        <v>239</v>
      </c>
      <c r="B385" s="646"/>
      <c r="C385" s="646"/>
      <c r="D385" s="646"/>
      <c r="E385" s="646"/>
      <c r="F385" s="646"/>
      <c r="G385" s="646"/>
      <c r="H385" s="647"/>
      <c r="I385" s="648"/>
    </row>
    <row r="386" spans="1:9" ht="48" customHeight="1" x14ac:dyDescent="0.25">
      <c r="A386" s="526"/>
      <c r="B386" s="516" t="s">
        <v>215</v>
      </c>
      <c r="C386" s="517">
        <f>$P$6+$P$8*(B387-1)</f>
        <v>0.50416666666666665</v>
      </c>
      <c r="D386" s="516" t="s">
        <v>216</v>
      </c>
      <c r="E386" s="516"/>
      <c r="F386" s="517"/>
      <c r="G386" s="649">
        <f>H392+S$11</f>
        <v>0.56319444444444422</v>
      </c>
      <c r="H386" s="649"/>
      <c r="I386" s="527">
        <f>G386+T$11</f>
        <v>0.57708333333333306</v>
      </c>
    </row>
    <row r="387" spans="1:9" ht="48" customHeight="1" x14ac:dyDescent="0.25">
      <c r="A387" s="529" t="s">
        <v>217</v>
      </c>
      <c r="B387" s="514">
        <f>B376+1</f>
        <v>36</v>
      </c>
      <c r="C387" s="650" t="e">
        <f>VLOOKUP($B387,СтартОсобиста!$A$270:$E$517,4,0)</f>
        <v>#N/A</v>
      </c>
      <c r="D387" s="650"/>
      <c r="E387" s="650"/>
      <c r="F387" s="513" t="e">
        <f>VLOOKUP($B387,СтартОсобиста!$A$270:$E$517,2,0)</f>
        <v>#N/A</v>
      </c>
      <c r="G387" s="651" t="s">
        <v>218</v>
      </c>
      <c r="H387" s="651"/>
      <c r="I387" s="518" t="s">
        <v>219</v>
      </c>
    </row>
    <row r="388" spans="1:9" ht="48" customHeight="1" x14ac:dyDescent="0.25">
      <c r="A388" s="652" t="s">
        <v>220</v>
      </c>
      <c r="B388" s="493">
        <v>1</v>
      </c>
      <c r="C388" s="493">
        <v>2</v>
      </c>
      <c r="D388" s="493">
        <v>3</v>
      </c>
      <c r="E388" s="493">
        <v>4</v>
      </c>
      <c r="F388" s="493">
        <v>5</v>
      </c>
      <c r="G388" s="493">
        <v>6</v>
      </c>
      <c r="H388" s="493">
        <v>7</v>
      </c>
      <c r="I388" s="525">
        <v>8</v>
      </c>
    </row>
    <row r="389" spans="1:9" ht="143.25" customHeight="1" x14ac:dyDescent="0.25">
      <c r="A389" s="652"/>
      <c r="B389" s="495" t="str">
        <f>$L$4</f>
        <v>Навісна п-ва ч-з яр (судд.)</v>
      </c>
      <c r="C389" s="495" t="str">
        <f>$M$4</f>
        <v>Переправа по колоді через яр</v>
      </c>
      <c r="D389" s="495" t="str">
        <f>$N$4</f>
        <v>П-ва по мотузці з пер. ч-з яр</v>
      </c>
      <c r="E389" s="495" t="str">
        <f>$O$4</f>
        <v>Підйом по верт. пер. + крут. п-ва</v>
      </c>
      <c r="F389" s="495" t="str">
        <f>$P$4</f>
        <v>Підйом по схилу</v>
      </c>
      <c r="G389" s="495" t="str">
        <f>$Q$4</f>
        <v>Рух  по жердинах</v>
      </c>
      <c r="H389" s="495" t="str">
        <f>$R$4</f>
        <v>В'язання вузлів</v>
      </c>
      <c r="I389" s="519" t="str">
        <f>S$4</f>
        <v>Орієнтування</v>
      </c>
    </row>
    <row r="390" spans="1:9" ht="48" customHeight="1" x14ac:dyDescent="0.25">
      <c r="A390" s="520" t="s">
        <v>222</v>
      </c>
      <c r="B390" s="498">
        <f>$L$5</f>
        <v>1.3888888888888889E-3</v>
      </c>
      <c r="C390" s="498">
        <f>$M$5</f>
        <v>2.7777777777777779E-3</v>
      </c>
      <c r="D390" s="498">
        <f>$N$5</f>
        <v>3.472222222222222E-3</v>
      </c>
      <c r="E390" s="498">
        <f>$O$5</f>
        <v>4.1666666666666666E-3</v>
      </c>
      <c r="F390" s="498">
        <f>$P$5</f>
        <v>2.7777777777777779E-3</v>
      </c>
      <c r="G390" s="498">
        <f>$Q$5</f>
        <v>2.0833333333333333E-3</v>
      </c>
      <c r="H390" s="498">
        <f>$R$5</f>
        <v>1.3888888888888889E-3</v>
      </c>
      <c r="I390" s="521"/>
    </row>
    <row r="391" spans="1:9" ht="48" customHeight="1" x14ac:dyDescent="0.25">
      <c r="A391" s="520" t="s">
        <v>223</v>
      </c>
      <c r="B391" s="501">
        <f>$C386+L$11</f>
        <v>0.50555555555555554</v>
      </c>
      <c r="C391" s="501">
        <f t="shared" ref="C391:H391" si="70">B392+M$11</f>
        <v>0.51111111111111107</v>
      </c>
      <c r="D391" s="501">
        <f t="shared" si="70"/>
        <v>0.51944444444444438</v>
      </c>
      <c r="E391" s="501">
        <f t="shared" si="70"/>
        <v>0.52847222222222212</v>
      </c>
      <c r="F391" s="501">
        <f t="shared" si="70"/>
        <v>0.53958333333333319</v>
      </c>
      <c r="G391" s="501">
        <f t="shared" si="70"/>
        <v>0.54583333333333317</v>
      </c>
      <c r="H391" s="501">
        <f t="shared" si="70"/>
        <v>0.55486111111111092</v>
      </c>
      <c r="I391" s="521"/>
    </row>
    <row r="392" spans="1:9" ht="48" customHeight="1" x14ac:dyDescent="0.25">
      <c r="A392" s="520" t="s">
        <v>225</v>
      </c>
      <c r="B392" s="501">
        <f>SUM(B391,B390)</f>
        <v>0.50694444444444442</v>
      </c>
      <c r="C392" s="501">
        <f>SUM(C391,C390)</f>
        <v>0.51388888888888884</v>
      </c>
      <c r="D392" s="501">
        <f>SUM(D391,D390)</f>
        <v>0.52291666666666659</v>
      </c>
      <c r="E392" s="501">
        <f>SUM(E391,E390)</f>
        <v>0.53263888888888877</v>
      </c>
      <c r="F392" s="501">
        <f t="shared" ref="F392:H392" si="71">SUM(F391,F390)</f>
        <v>0.54236111111111096</v>
      </c>
      <c r="G392" s="501">
        <f t="shared" si="71"/>
        <v>0.5479166666666665</v>
      </c>
      <c r="H392" s="501">
        <f t="shared" si="71"/>
        <v>0.5562499999999998</v>
      </c>
      <c r="I392" s="521"/>
    </row>
    <row r="393" spans="1:9" ht="48" customHeight="1" x14ac:dyDescent="0.25">
      <c r="A393" s="520" t="s">
        <v>226</v>
      </c>
      <c r="B393" s="504"/>
      <c r="C393" s="504"/>
      <c r="D393" s="504"/>
      <c r="E393" s="504"/>
      <c r="F393" s="504"/>
      <c r="G393" s="504"/>
      <c r="H393" s="504"/>
      <c r="I393" s="521"/>
    </row>
    <row r="394" spans="1:9" ht="48" customHeight="1" x14ac:dyDescent="0.25">
      <c r="A394" s="520" t="s">
        <v>228</v>
      </c>
      <c r="B394" s="505"/>
      <c r="C394" s="493"/>
      <c r="D394" s="493"/>
      <c r="E394" s="493"/>
      <c r="F394" s="493"/>
      <c r="G394" s="493"/>
      <c r="H394" s="493"/>
      <c r="I394" s="522"/>
    </row>
    <row r="395" spans="1:9" ht="48" customHeight="1" x14ac:dyDescent="0.25">
      <c r="A395" s="523" t="s">
        <v>230</v>
      </c>
      <c r="B395" s="508"/>
      <c r="C395" s="508"/>
      <c r="D395" s="508"/>
      <c r="E395" s="508"/>
      <c r="F395" s="508"/>
      <c r="G395" s="508"/>
      <c r="H395" s="515"/>
      <c r="I395" s="524"/>
    </row>
    <row r="396" spans="1:9" ht="48" customHeight="1" thickBot="1" x14ac:dyDescent="0.3">
      <c r="A396" s="645" t="s">
        <v>239</v>
      </c>
      <c r="B396" s="646"/>
      <c r="C396" s="646"/>
      <c r="D396" s="646"/>
      <c r="E396" s="646"/>
      <c r="F396" s="646"/>
      <c r="G396" s="646"/>
      <c r="H396" s="647"/>
      <c r="I396" s="648"/>
    </row>
    <row r="397" spans="1:9" ht="48" customHeight="1" x14ac:dyDescent="0.25">
      <c r="A397" s="526"/>
      <c r="B397" s="516" t="s">
        <v>215</v>
      </c>
      <c r="C397" s="517">
        <f>$P$6+$P$8*(B398-1)</f>
        <v>0.5083333333333333</v>
      </c>
      <c r="D397" s="516" t="s">
        <v>216</v>
      </c>
      <c r="E397" s="516"/>
      <c r="F397" s="517"/>
      <c r="G397" s="649">
        <f>H403+S$11</f>
        <v>0.56736111111111087</v>
      </c>
      <c r="H397" s="649"/>
      <c r="I397" s="527">
        <f>G397+T$11</f>
        <v>0.58124999999999971</v>
      </c>
    </row>
    <row r="398" spans="1:9" ht="48" customHeight="1" x14ac:dyDescent="0.25">
      <c r="A398" s="529" t="s">
        <v>217</v>
      </c>
      <c r="B398" s="514">
        <f>B387+1</f>
        <v>37</v>
      </c>
      <c r="C398" s="650" t="e">
        <f>VLOOKUP($B398,СтартОсобиста!$A$270:$E$517,4,0)</f>
        <v>#N/A</v>
      </c>
      <c r="D398" s="650"/>
      <c r="E398" s="650"/>
      <c r="F398" s="513" t="e">
        <f>VLOOKUP($B398,СтартОсобиста!$A$270:$E$517,2,0)</f>
        <v>#N/A</v>
      </c>
      <c r="G398" s="651" t="s">
        <v>218</v>
      </c>
      <c r="H398" s="651"/>
      <c r="I398" s="518" t="s">
        <v>219</v>
      </c>
    </row>
    <row r="399" spans="1:9" ht="48" customHeight="1" x14ac:dyDescent="0.25">
      <c r="A399" s="652" t="s">
        <v>220</v>
      </c>
      <c r="B399" s="493">
        <v>1</v>
      </c>
      <c r="C399" s="493">
        <v>2</v>
      </c>
      <c r="D399" s="493">
        <v>3</v>
      </c>
      <c r="E399" s="493">
        <v>4</v>
      </c>
      <c r="F399" s="493">
        <v>5</v>
      </c>
      <c r="G399" s="493">
        <v>6</v>
      </c>
      <c r="H399" s="493">
        <v>7</v>
      </c>
      <c r="I399" s="525">
        <v>8</v>
      </c>
    </row>
    <row r="400" spans="1:9" ht="143.25" customHeight="1" x14ac:dyDescent="0.25">
      <c r="A400" s="652"/>
      <c r="B400" s="495" t="str">
        <f>$L$4</f>
        <v>Навісна п-ва ч-з яр (судд.)</v>
      </c>
      <c r="C400" s="495" t="str">
        <f>$M$4</f>
        <v>Переправа по колоді через яр</v>
      </c>
      <c r="D400" s="495" t="str">
        <f>$N$4</f>
        <v>П-ва по мотузці з пер. ч-з яр</v>
      </c>
      <c r="E400" s="495" t="str">
        <f>$O$4</f>
        <v>Підйом по верт. пер. + крут. п-ва</v>
      </c>
      <c r="F400" s="495" t="str">
        <f>$P$4</f>
        <v>Підйом по схилу</v>
      </c>
      <c r="G400" s="495" t="str">
        <f>$Q$4</f>
        <v>Рух  по жердинах</v>
      </c>
      <c r="H400" s="495" t="str">
        <f>$R$4</f>
        <v>В'язання вузлів</v>
      </c>
      <c r="I400" s="519" t="str">
        <f>S$4</f>
        <v>Орієнтування</v>
      </c>
    </row>
    <row r="401" spans="1:9" ht="48" customHeight="1" x14ac:dyDescent="0.25">
      <c r="A401" s="520" t="s">
        <v>222</v>
      </c>
      <c r="B401" s="498">
        <f>$L$5</f>
        <v>1.3888888888888889E-3</v>
      </c>
      <c r="C401" s="498">
        <f>$M$5</f>
        <v>2.7777777777777779E-3</v>
      </c>
      <c r="D401" s="498">
        <f>$N$5</f>
        <v>3.472222222222222E-3</v>
      </c>
      <c r="E401" s="498">
        <f>$O$5</f>
        <v>4.1666666666666666E-3</v>
      </c>
      <c r="F401" s="498">
        <f>$P$5</f>
        <v>2.7777777777777779E-3</v>
      </c>
      <c r="G401" s="498">
        <f>$Q$5</f>
        <v>2.0833333333333333E-3</v>
      </c>
      <c r="H401" s="498">
        <f>$R$5</f>
        <v>1.3888888888888889E-3</v>
      </c>
      <c r="I401" s="521"/>
    </row>
    <row r="402" spans="1:9" ht="48" customHeight="1" x14ac:dyDescent="0.25">
      <c r="A402" s="520" t="s">
        <v>223</v>
      </c>
      <c r="B402" s="501">
        <f>$C397+L$11</f>
        <v>0.50972222222222219</v>
      </c>
      <c r="C402" s="501">
        <f t="shared" ref="C402:H402" si="72">B403+M$11</f>
        <v>0.51527777777777772</v>
      </c>
      <c r="D402" s="501">
        <f t="shared" si="72"/>
        <v>0.52361111111111103</v>
      </c>
      <c r="E402" s="501">
        <f t="shared" si="72"/>
        <v>0.53263888888888877</v>
      </c>
      <c r="F402" s="501">
        <f t="shared" si="72"/>
        <v>0.54374999999999984</v>
      </c>
      <c r="G402" s="501">
        <f t="shared" si="72"/>
        <v>0.54999999999999982</v>
      </c>
      <c r="H402" s="501">
        <f t="shared" si="72"/>
        <v>0.55902777777777757</v>
      </c>
      <c r="I402" s="521"/>
    </row>
    <row r="403" spans="1:9" ht="48" customHeight="1" x14ac:dyDescent="0.25">
      <c r="A403" s="520" t="s">
        <v>225</v>
      </c>
      <c r="B403" s="501">
        <f>SUM(B402,B401)</f>
        <v>0.51111111111111107</v>
      </c>
      <c r="C403" s="501">
        <f>SUM(C402,C401)</f>
        <v>0.51805555555555549</v>
      </c>
      <c r="D403" s="501">
        <f>SUM(D402,D401)</f>
        <v>0.52708333333333324</v>
      </c>
      <c r="E403" s="501">
        <f>SUM(E402,E401)</f>
        <v>0.53680555555555542</v>
      </c>
      <c r="F403" s="501">
        <f t="shared" ref="F403:H403" si="73">SUM(F402,F401)</f>
        <v>0.54652777777777761</v>
      </c>
      <c r="G403" s="501">
        <f t="shared" si="73"/>
        <v>0.55208333333333315</v>
      </c>
      <c r="H403" s="501">
        <f t="shared" si="73"/>
        <v>0.56041666666666645</v>
      </c>
      <c r="I403" s="521"/>
    </row>
    <row r="404" spans="1:9" ht="48" customHeight="1" x14ac:dyDescent="0.25">
      <c r="A404" s="520" t="s">
        <v>226</v>
      </c>
      <c r="B404" s="504"/>
      <c r="C404" s="504"/>
      <c r="D404" s="504"/>
      <c r="E404" s="504"/>
      <c r="F404" s="504"/>
      <c r="G404" s="504"/>
      <c r="H404" s="504"/>
      <c r="I404" s="521"/>
    </row>
    <row r="405" spans="1:9" ht="48" customHeight="1" x14ac:dyDescent="0.25">
      <c r="A405" s="520" t="s">
        <v>228</v>
      </c>
      <c r="B405" s="505"/>
      <c r="C405" s="493"/>
      <c r="D405" s="493"/>
      <c r="E405" s="493"/>
      <c r="F405" s="493"/>
      <c r="G405" s="493"/>
      <c r="H405" s="493"/>
      <c r="I405" s="522"/>
    </row>
    <row r="406" spans="1:9" ht="48" customHeight="1" x14ac:dyDescent="0.25">
      <c r="A406" s="523" t="s">
        <v>230</v>
      </c>
      <c r="B406" s="508"/>
      <c r="C406" s="508"/>
      <c r="D406" s="508"/>
      <c r="E406" s="508"/>
      <c r="F406" s="508"/>
      <c r="G406" s="508"/>
      <c r="H406" s="515"/>
      <c r="I406" s="524"/>
    </row>
    <row r="407" spans="1:9" ht="48" customHeight="1" thickBot="1" x14ac:dyDescent="0.3">
      <c r="A407" s="645" t="s">
        <v>239</v>
      </c>
      <c r="B407" s="646"/>
      <c r="C407" s="646"/>
      <c r="D407" s="646"/>
      <c r="E407" s="646"/>
      <c r="F407" s="646"/>
      <c r="G407" s="646"/>
      <c r="H407" s="647"/>
      <c r="I407" s="648"/>
    </row>
    <row r="408" spans="1:9" ht="48" customHeight="1" x14ac:dyDescent="0.25">
      <c r="A408" s="526"/>
      <c r="B408" s="516" t="s">
        <v>215</v>
      </c>
      <c r="C408" s="517">
        <f>$P$6+$P$8*(B409-1)</f>
        <v>0.51249999999999996</v>
      </c>
      <c r="D408" s="516" t="s">
        <v>216</v>
      </c>
      <c r="E408" s="516"/>
      <c r="F408" s="517"/>
      <c r="G408" s="649">
        <f>H414+S$11</f>
        <v>0.57152777777777752</v>
      </c>
      <c r="H408" s="649"/>
      <c r="I408" s="527">
        <f>G408+T$11</f>
        <v>0.58541666666666636</v>
      </c>
    </row>
    <row r="409" spans="1:9" ht="48" customHeight="1" x14ac:dyDescent="0.25">
      <c r="A409" s="529" t="s">
        <v>217</v>
      </c>
      <c r="B409" s="514">
        <f>B398+1</f>
        <v>38</v>
      </c>
      <c r="C409" s="650" t="e">
        <f>VLOOKUP($B409,СтартОсобиста!$A$270:$E$517,4,0)</f>
        <v>#N/A</v>
      </c>
      <c r="D409" s="650"/>
      <c r="E409" s="650"/>
      <c r="F409" s="513" t="e">
        <f>VLOOKUP($B409,СтартОсобиста!$A$270:$E$517,2,0)</f>
        <v>#N/A</v>
      </c>
      <c r="G409" s="651" t="s">
        <v>218</v>
      </c>
      <c r="H409" s="651"/>
      <c r="I409" s="518" t="s">
        <v>219</v>
      </c>
    </row>
    <row r="410" spans="1:9" ht="48" customHeight="1" x14ac:dyDescent="0.25">
      <c r="A410" s="652" t="s">
        <v>220</v>
      </c>
      <c r="B410" s="493">
        <v>1</v>
      </c>
      <c r="C410" s="493">
        <v>2</v>
      </c>
      <c r="D410" s="493">
        <v>3</v>
      </c>
      <c r="E410" s="493">
        <v>4</v>
      </c>
      <c r="F410" s="493">
        <v>5</v>
      </c>
      <c r="G410" s="493">
        <v>6</v>
      </c>
      <c r="H410" s="493">
        <v>7</v>
      </c>
      <c r="I410" s="525">
        <v>8</v>
      </c>
    </row>
    <row r="411" spans="1:9" ht="143.25" customHeight="1" x14ac:dyDescent="0.25">
      <c r="A411" s="652"/>
      <c r="B411" s="495" t="str">
        <f>$L$4</f>
        <v>Навісна п-ва ч-з яр (судд.)</v>
      </c>
      <c r="C411" s="495" t="str">
        <f>$M$4</f>
        <v>Переправа по колоді через яр</v>
      </c>
      <c r="D411" s="495" t="str">
        <f>$N$4</f>
        <v>П-ва по мотузці з пер. ч-з яр</v>
      </c>
      <c r="E411" s="495" t="str">
        <f>$O$4</f>
        <v>Підйом по верт. пер. + крут. п-ва</v>
      </c>
      <c r="F411" s="495" t="str">
        <f>$P$4</f>
        <v>Підйом по схилу</v>
      </c>
      <c r="G411" s="495" t="str">
        <f>$Q$4</f>
        <v>Рух  по жердинах</v>
      </c>
      <c r="H411" s="495" t="str">
        <f>$R$4</f>
        <v>В'язання вузлів</v>
      </c>
      <c r="I411" s="519" t="str">
        <f>S$4</f>
        <v>Орієнтування</v>
      </c>
    </row>
    <row r="412" spans="1:9" ht="48" customHeight="1" x14ac:dyDescent="0.25">
      <c r="A412" s="520" t="s">
        <v>222</v>
      </c>
      <c r="B412" s="498">
        <f>$L$5</f>
        <v>1.3888888888888889E-3</v>
      </c>
      <c r="C412" s="498">
        <f>$M$5</f>
        <v>2.7777777777777779E-3</v>
      </c>
      <c r="D412" s="498">
        <f>$N$5</f>
        <v>3.472222222222222E-3</v>
      </c>
      <c r="E412" s="498">
        <f>$O$5</f>
        <v>4.1666666666666666E-3</v>
      </c>
      <c r="F412" s="498">
        <f>$P$5</f>
        <v>2.7777777777777779E-3</v>
      </c>
      <c r="G412" s="498">
        <f>$Q$5</f>
        <v>2.0833333333333333E-3</v>
      </c>
      <c r="H412" s="498">
        <f>$R$5</f>
        <v>1.3888888888888889E-3</v>
      </c>
      <c r="I412" s="521"/>
    </row>
    <row r="413" spans="1:9" ht="48" customHeight="1" x14ac:dyDescent="0.25">
      <c r="A413" s="520" t="s">
        <v>223</v>
      </c>
      <c r="B413" s="501">
        <f>$C408+L$11</f>
        <v>0.51388888888888884</v>
      </c>
      <c r="C413" s="501">
        <f t="shared" ref="C413:H413" si="74">B414+M$11</f>
        <v>0.51944444444444438</v>
      </c>
      <c r="D413" s="501">
        <f t="shared" si="74"/>
        <v>0.52777777777777768</v>
      </c>
      <c r="E413" s="501">
        <f t="shared" si="74"/>
        <v>0.53680555555555542</v>
      </c>
      <c r="F413" s="501">
        <f t="shared" si="74"/>
        <v>0.5479166666666665</v>
      </c>
      <c r="G413" s="501">
        <f t="shared" si="74"/>
        <v>0.55416666666666647</v>
      </c>
      <c r="H413" s="501">
        <f t="shared" si="74"/>
        <v>0.56319444444444422</v>
      </c>
      <c r="I413" s="521"/>
    </row>
    <row r="414" spans="1:9" ht="48" customHeight="1" x14ac:dyDescent="0.25">
      <c r="A414" s="520" t="s">
        <v>225</v>
      </c>
      <c r="B414" s="501">
        <f>SUM(B413,B412)</f>
        <v>0.51527777777777772</v>
      </c>
      <c r="C414" s="501">
        <f>SUM(C413,C412)</f>
        <v>0.52222222222222214</v>
      </c>
      <c r="D414" s="501">
        <f>SUM(D413,D412)</f>
        <v>0.53124999999999989</v>
      </c>
      <c r="E414" s="501">
        <f>SUM(E413,E412)</f>
        <v>0.54097222222222208</v>
      </c>
      <c r="F414" s="501">
        <f t="shared" ref="F414:H414" si="75">SUM(F413,F412)</f>
        <v>0.55069444444444426</v>
      </c>
      <c r="G414" s="501">
        <f t="shared" si="75"/>
        <v>0.5562499999999998</v>
      </c>
      <c r="H414" s="501">
        <f t="shared" si="75"/>
        <v>0.5645833333333331</v>
      </c>
      <c r="I414" s="521"/>
    </row>
    <row r="415" spans="1:9" ht="48" customHeight="1" x14ac:dyDescent="0.25">
      <c r="A415" s="520" t="s">
        <v>226</v>
      </c>
      <c r="B415" s="504"/>
      <c r="C415" s="504"/>
      <c r="D415" s="504"/>
      <c r="E415" s="504"/>
      <c r="F415" s="504"/>
      <c r="G415" s="504"/>
      <c r="H415" s="504"/>
      <c r="I415" s="521"/>
    </row>
    <row r="416" spans="1:9" ht="48" customHeight="1" x14ac:dyDescent="0.25">
      <c r="A416" s="520" t="s">
        <v>228</v>
      </c>
      <c r="B416" s="505"/>
      <c r="C416" s="493"/>
      <c r="D416" s="493"/>
      <c r="E416" s="493"/>
      <c r="F416" s="493"/>
      <c r="G416" s="493"/>
      <c r="H416" s="493"/>
      <c r="I416" s="522"/>
    </row>
    <row r="417" spans="1:9" ht="48" customHeight="1" x14ac:dyDescent="0.25">
      <c r="A417" s="523" t="s">
        <v>230</v>
      </c>
      <c r="B417" s="508"/>
      <c r="C417" s="508"/>
      <c r="D417" s="508"/>
      <c r="E417" s="508"/>
      <c r="F417" s="508"/>
      <c r="G417" s="508"/>
      <c r="H417" s="515"/>
      <c r="I417" s="524"/>
    </row>
    <row r="418" spans="1:9" ht="48" customHeight="1" thickBot="1" x14ac:dyDescent="0.3">
      <c r="A418" s="645" t="s">
        <v>239</v>
      </c>
      <c r="B418" s="646"/>
      <c r="C418" s="646"/>
      <c r="D418" s="646"/>
      <c r="E418" s="646"/>
      <c r="F418" s="646"/>
      <c r="G418" s="646"/>
      <c r="H418" s="647"/>
      <c r="I418" s="648"/>
    </row>
    <row r="419" spans="1:9" ht="48" customHeight="1" x14ac:dyDescent="0.25">
      <c r="A419" s="526"/>
      <c r="B419" s="516" t="s">
        <v>215</v>
      </c>
      <c r="C419" s="517">
        <f>$P$6+$P$8*(B420-1)</f>
        <v>0.51666666666666661</v>
      </c>
      <c r="D419" s="516" t="s">
        <v>216</v>
      </c>
      <c r="E419" s="516"/>
      <c r="F419" s="517"/>
      <c r="G419" s="649">
        <f>H425+S$11</f>
        <v>0.57569444444444418</v>
      </c>
      <c r="H419" s="649"/>
      <c r="I419" s="527">
        <f>G419+T$11</f>
        <v>0.58958333333333302</v>
      </c>
    </row>
    <row r="420" spans="1:9" ht="48" customHeight="1" x14ac:dyDescent="0.25">
      <c r="A420" s="529" t="s">
        <v>217</v>
      </c>
      <c r="B420" s="514">
        <f>B409+1</f>
        <v>39</v>
      </c>
      <c r="C420" s="650" t="e">
        <f>VLOOKUP($B420,СтартОсобиста!$A$270:$E$517,4,0)</f>
        <v>#N/A</v>
      </c>
      <c r="D420" s="650"/>
      <c r="E420" s="650"/>
      <c r="F420" s="513" t="e">
        <f>VLOOKUP($B420,СтартОсобиста!$A$270:$E$517,2,0)</f>
        <v>#N/A</v>
      </c>
      <c r="G420" s="651" t="s">
        <v>218</v>
      </c>
      <c r="H420" s="651"/>
      <c r="I420" s="518" t="s">
        <v>219</v>
      </c>
    </row>
    <row r="421" spans="1:9" ht="48" customHeight="1" x14ac:dyDescent="0.25">
      <c r="A421" s="652" t="s">
        <v>220</v>
      </c>
      <c r="B421" s="493">
        <v>1</v>
      </c>
      <c r="C421" s="493">
        <v>2</v>
      </c>
      <c r="D421" s="493">
        <v>3</v>
      </c>
      <c r="E421" s="493">
        <v>4</v>
      </c>
      <c r="F421" s="493">
        <v>5</v>
      </c>
      <c r="G421" s="493">
        <v>6</v>
      </c>
      <c r="H421" s="493">
        <v>7</v>
      </c>
      <c r="I421" s="525">
        <v>8</v>
      </c>
    </row>
    <row r="422" spans="1:9" ht="143.25" customHeight="1" x14ac:dyDescent="0.25">
      <c r="A422" s="652"/>
      <c r="B422" s="495" t="str">
        <f>$L$4</f>
        <v>Навісна п-ва ч-з яр (судд.)</v>
      </c>
      <c r="C422" s="495" t="str">
        <f>$M$4</f>
        <v>Переправа по колоді через яр</v>
      </c>
      <c r="D422" s="495" t="str">
        <f>$N$4</f>
        <v>П-ва по мотузці з пер. ч-з яр</v>
      </c>
      <c r="E422" s="495" t="str">
        <f>$O$4</f>
        <v>Підйом по верт. пер. + крут. п-ва</v>
      </c>
      <c r="F422" s="495" t="str">
        <f>$P$4</f>
        <v>Підйом по схилу</v>
      </c>
      <c r="G422" s="495" t="str">
        <f>$Q$4</f>
        <v>Рух  по жердинах</v>
      </c>
      <c r="H422" s="495" t="str">
        <f>$R$4</f>
        <v>В'язання вузлів</v>
      </c>
      <c r="I422" s="519" t="str">
        <f>S$4</f>
        <v>Орієнтування</v>
      </c>
    </row>
    <row r="423" spans="1:9" ht="48" customHeight="1" x14ac:dyDescent="0.25">
      <c r="A423" s="520" t="s">
        <v>222</v>
      </c>
      <c r="B423" s="498">
        <f>$L$5</f>
        <v>1.3888888888888889E-3</v>
      </c>
      <c r="C423" s="498">
        <f>$M$5</f>
        <v>2.7777777777777779E-3</v>
      </c>
      <c r="D423" s="498">
        <f>$N$5</f>
        <v>3.472222222222222E-3</v>
      </c>
      <c r="E423" s="498">
        <f>$O$5</f>
        <v>4.1666666666666666E-3</v>
      </c>
      <c r="F423" s="498">
        <f>$P$5</f>
        <v>2.7777777777777779E-3</v>
      </c>
      <c r="G423" s="498">
        <f>$Q$5</f>
        <v>2.0833333333333333E-3</v>
      </c>
      <c r="H423" s="498">
        <f>$R$5</f>
        <v>1.3888888888888889E-3</v>
      </c>
      <c r="I423" s="521"/>
    </row>
    <row r="424" spans="1:9" ht="48" customHeight="1" x14ac:dyDescent="0.25">
      <c r="A424" s="520" t="s">
        <v>223</v>
      </c>
      <c r="B424" s="501">
        <f>$C419+L$11</f>
        <v>0.51805555555555549</v>
      </c>
      <c r="C424" s="501">
        <f t="shared" ref="C424:H424" si="76">B425+M$11</f>
        <v>0.52361111111111103</v>
      </c>
      <c r="D424" s="501">
        <f t="shared" si="76"/>
        <v>0.53194444444444433</v>
      </c>
      <c r="E424" s="501">
        <f t="shared" si="76"/>
        <v>0.54097222222222208</v>
      </c>
      <c r="F424" s="501">
        <f t="shared" si="76"/>
        <v>0.55208333333333315</v>
      </c>
      <c r="G424" s="501">
        <f t="shared" si="76"/>
        <v>0.55833333333333313</v>
      </c>
      <c r="H424" s="501">
        <f t="shared" si="76"/>
        <v>0.56736111111111087</v>
      </c>
      <c r="I424" s="521"/>
    </row>
    <row r="425" spans="1:9" ht="48" customHeight="1" x14ac:dyDescent="0.25">
      <c r="A425" s="520" t="s">
        <v>225</v>
      </c>
      <c r="B425" s="501">
        <f>SUM(B424,B423)</f>
        <v>0.51944444444444438</v>
      </c>
      <c r="C425" s="501">
        <f>SUM(C424,C423)</f>
        <v>0.5263888888888888</v>
      </c>
      <c r="D425" s="501">
        <f>SUM(D424,D423)</f>
        <v>0.53541666666666654</v>
      </c>
      <c r="E425" s="501">
        <f>SUM(E424,E423)</f>
        <v>0.54513888888888873</v>
      </c>
      <c r="F425" s="501">
        <f t="shared" ref="F425:H425" si="77">SUM(F424,F423)</f>
        <v>0.55486111111111092</v>
      </c>
      <c r="G425" s="501">
        <f t="shared" si="77"/>
        <v>0.56041666666666645</v>
      </c>
      <c r="H425" s="501">
        <f t="shared" si="77"/>
        <v>0.56874999999999976</v>
      </c>
      <c r="I425" s="521"/>
    </row>
    <row r="426" spans="1:9" ht="48" customHeight="1" x14ac:dyDescent="0.25">
      <c r="A426" s="520" t="s">
        <v>226</v>
      </c>
      <c r="B426" s="504"/>
      <c r="C426" s="504"/>
      <c r="D426" s="504"/>
      <c r="E426" s="504"/>
      <c r="F426" s="504"/>
      <c r="G426" s="504"/>
      <c r="H426" s="504"/>
      <c r="I426" s="521"/>
    </row>
    <row r="427" spans="1:9" ht="48" customHeight="1" x14ac:dyDescent="0.25">
      <c r="A427" s="520" t="s">
        <v>228</v>
      </c>
      <c r="B427" s="505"/>
      <c r="C427" s="493"/>
      <c r="D427" s="493"/>
      <c r="E427" s="493"/>
      <c r="F427" s="493"/>
      <c r="G427" s="493"/>
      <c r="H427" s="493"/>
      <c r="I427" s="522"/>
    </row>
    <row r="428" spans="1:9" ht="48" customHeight="1" x14ac:dyDescent="0.25">
      <c r="A428" s="523" t="s">
        <v>230</v>
      </c>
      <c r="B428" s="508"/>
      <c r="C428" s="508"/>
      <c r="D428" s="508"/>
      <c r="E428" s="508"/>
      <c r="F428" s="508"/>
      <c r="G428" s="508"/>
      <c r="H428" s="515"/>
      <c r="I428" s="524"/>
    </row>
    <row r="429" spans="1:9" ht="48" customHeight="1" thickBot="1" x14ac:dyDescent="0.3">
      <c r="A429" s="645" t="s">
        <v>239</v>
      </c>
      <c r="B429" s="646"/>
      <c r="C429" s="646"/>
      <c r="D429" s="646"/>
      <c r="E429" s="646"/>
      <c r="F429" s="646"/>
      <c r="G429" s="646"/>
      <c r="H429" s="647"/>
      <c r="I429" s="648"/>
    </row>
    <row r="430" spans="1:9" ht="48" customHeight="1" x14ac:dyDescent="0.25">
      <c r="A430" s="526"/>
      <c r="B430" s="516" t="s">
        <v>215</v>
      </c>
      <c r="C430" s="517">
        <f>$P$6+$P$8*(B431-1)</f>
        <v>0.52083333333333337</v>
      </c>
      <c r="D430" s="516" t="s">
        <v>216</v>
      </c>
      <c r="E430" s="516"/>
      <c r="F430" s="517"/>
      <c r="G430" s="649">
        <f>H436+S$11</f>
        <v>0.57986111111111094</v>
      </c>
      <c r="H430" s="649"/>
      <c r="I430" s="527">
        <f>G430+T$11</f>
        <v>0.59374999999999978</v>
      </c>
    </row>
    <row r="431" spans="1:9" ht="48" customHeight="1" x14ac:dyDescent="0.25">
      <c r="A431" s="529" t="s">
        <v>217</v>
      </c>
      <c r="B431" s="514">
        <f>B420+1</f>
        <v>40</v>
      </c>
      <c r="C431" s="650" t="e">
        <f>VLOOKUP($B431,СтартОсобиста!$A$270:$E$517,4,0)</f>
        <v>#N/A</v>
      </c>
      <c r="D431" s="650"/>
      <c r="E431" s="650"/>
      <c r="F431" s="513" t="e">
        <f>VLOOKUP($B431,СтартОсобиста!$A$270:$E$517,2,0)</f>
        <v>#N/A</v>
      </c>
      <c r="G431" s="651" t="s">
        <v>218</v>
      </c>
      <c r="H431" s="651"/>
      <c r="I431" s="518" t="s">
        <v>219</v>
      </c>
    </row>
    <row r="432" spans="1:9" ht="48" customHeight="1" x14ac:dyDescent="0.25">
      <c r="A432" s="652" t="s">
        <v>220</v>
      </c>
      <c r="B432" s="493">
        <v>1</v>
      </c>
      <c r="C432" s="493">
        <v>2</v>
      </c>
      <c r="D432" s="493">
        <v>3</v>
      </c>
      <c r="E432" s="493">
        <v>4</v>
      </c>
      <c r="F432" s="493">
        <v>5</v>
      </c>
      <c r="G432" s="493">
        <v>6</v>
      </c>
      <c r="H432" s="493">
        <v>7</v>
      </c>
      <c r="I432" s="525">
        <v>8</v>
      </c>
    </row>
    <row r="433" spans="1:9" ht="143.25" customHeight="1" x14ac:dyDescent="0.25">
      <c r="A433" s="652"/>
      <c r="B433" s="495" t="str">
        <f>$L$4</f>
        <v>Навісна п-ва ч-з яр (судд.)</v>
      </c>
      <c r="C433" s="495" t="str">
        <f>$M$4</f>
        <v>Переправа по колоді через яр</v>
      </c>
      <c r="D433" s="495" t="str">
        <f>$N$4</f>
        <v>П-ва по мотузці з пер. ч-з яр</v>
      </c>
      <c r="E433" s="495" t="str">
        <f>$O$4</f>
        <v>Підйом по верт. пер. + крут. п-ва</v>
      </c>
      <c r="F433" s="495" t="str">
        <f>$P$4</f>
        <v>Підйом по схилу</v>
      </c>
      <c r="G433" s="495" t="str">
        <f>$Q$4</f>
        <v>Рух  по жердинах</v>
      </c>
      <c r="H433" s="495" t="str">
        <f>$R$4</f>
        <v>В'язання вузлів</v>
      </c>
      <c r="I433" s="519" t="str">
        <f>S$4</f>
        <v>Орієнтування</v>
      </c>
    </row>
    <row r="434" spans="1:9" ht="48" customHeight="1" x14ac:dyDescent="0.25">
      <c r="A434" s="520" t="s">
        <v>222</v>
      </c>
      <c r="B434" s="498">
        <f>$L$5</f>
        <v>1.3888888888888889E-3</v>
      </c>
      <c r="C434" s="498">
        <f>$M$5</f>
        <v>2.7777777777777779E-3</v>
      </c>
      <c r="D434" s="498">
        <f>$N$5</f>
        <v>3.472222222222222E-3</v>
      </c>
      <c r="E434" s="498">
        <f>$O$5</f>
        <v>4.1666666666666666E-3</v>
      </c>
      <c r="F434" s="498">
        <f>$P$5</f>
        <v>2.7777777777777779E-3</v>
      </c>
      <c r="G434" s="498">
        <f>$Q$5</f>
        <v>2.0833333333333333E-3</v>
      </c>
      <c r="H434" s="498">
        <f>$R$5</f>
        <v>1.3888888888888889E-3</v>
      </c>
      <c r="I434" s="521"/>
    </row>
    <row r="435" spans="1:9" ht="48" customHeight="1" x14ac:dyDescent="0.25">
      <c r="A435" s="520" t="s">
        <v>223</v>
      </c>
      <c r="B435" s="501">
        <f>$C430+L$11</f>
        <v>0.52222222222222225</v>
      </c>
      <c r="C435" s="501">
        <f t="shared" ref="C435:H435" si="78">B436+M$11</f>
        <v>0.52777777777777779</v>
      </c>
      <c r="D435" s="501">
        <f t="shared" si="78"/>
        <v>0.53611111111111109</v>
      </c>
      <c r="E435" s="501">
        <f t="shared" si="78"/>
        <v>0.54513888888888884</v>
      </c>
      <c r="F435" s="501">
        <f t="shared" si="78"/>
        <v>0.55624999999999991</v>
      </c>
      <c r="G435" s="501">
        <f t="shared" si="78"/>
        <v>0.56249999999999989</v>
      </c>
      <c r="H435" s="501">
        <f t="shared" si="78"/>
        <v>0.57152777777777763</v>
      </c>
      <c r="I435" s="521"/>
    </row>
    <row r="436" spans="1:9" ht="48" customHeight="1" x14ac:dyDescent="0.25">
      <c r="A436" s="520" t="s">
        <v>225</v>
      </c>
      <c r="B436" s="501">
        <f>SUM(B435,B434)</f>
        <v>0.52361111111111114</v>
      </c>
      <c r="C436" s="501">
        <f>SUM(C435,C434)</f>
        <v>0.53055555555555556</v>
      </c>
      <c r="D436" s="501">
        <f>SUM(D435,D434)</f>
        <v>0.5395833333333333</v>
      </c>
      <c r="E436" s="501">
        <f>SUM(E435,E434)</f>
        <v>0.54930555555555549</v>
      </c>
      <c r="F436" s="501">
        <f t="shared" ref="F436:H436" si="79">SUM(F435,F434)</f>
        <v>0.55902777777777768</v>
      </c>
      <c r="G436" s="501">
        <f t="shared" si="79"/>
        <v>0.56458333333333321</v>
      </c>
      <c r="H436" s="501">
        <f t="shared" si="79"/>
        <v>0.57291666666666652</v>
      </c>
      <c r="I436" s="521"/>
    </row>
    <row r="437" spans="1:9" ht="48" customHeight="1" x14ac:dyDescent="0.25">
      <c r="A437" s="520" t="s">
        <v>226</v>
      </c>
      <c r="B437" s="504"/>
      <c r="C437" s="504"/>
      <c r="D437" s="504"/>
      <c r="E437" s="504"/>
      <c r="F437" s="504"/>
      <c r="G437" s="504"/>
      <c r="H437" s="504"/>
      <c r="I437" s="521"/>
    </row>
    <row r="438" spans="1:9" ht="48" customHeight="1" x14ac:dyDescent="0.25">
      <c r="A438" s="520" t="s">
        <v>228</v>
      </c>
      <c r="B438" s="505"/>
      <c r="C438" s="493"/>
      <c r="D438" s="493"/>
      <c r="E438" s="493"/>
      <c r="F438" s="493"/>
      <c r="G438" s="493"/>
      <c r="H438" s="493"/>
      <c r="I438" s="522"/>
    </row>
    <row r="439" spans="1:9" ht="48" customHeight="1" x14ac:dyDescent="0.25">
      <c r="A439" s="523" t="s">
        <v>230</v>
      </c>
      <c r="B439" s="508"/>
      <c r="C439" s="508"/>
      <c r="D439" s="508"/>
      <c r="E439" s="508"/>
      <c r="F439" s="508"/>
      <c r="G439" s="508"/>
      <c r="H439" s="515"/>
      <c r="I439" s="524"/>
    </row>
    <row r="440" spans="1:9" ht="48" customHeight="1" thickBot="1" x14ac:dyDescent="0.3">
      <c r="A440" s="645" t="s">
        <v>239</v>
      </c>
      <c r="B440" s="646"/>
      <c r="C440" s="646"/>
      <c r="D440" s="646"/>
      <c r="E440" s="646"/>
      <c r="F440" s="646"/>
      <c r="G440" s="646"/>
      <c r="H440" s="647"/>
      <c r="I440" s="648"/>
    </row>
    <row r="441" spans="1:9" ht="48" customHeight="1" x14ac:dyDescent="0.25">
      <c r="A441" s="526"/>
      <c r="B441" s="516" t="s">
        <v>215</v>
      </c>
      <c r="C441" s="517">
        <f>$P$6+$P$8*(B442-1)</f>
        <v>0.52500000000000002</v>
      </c>
      <c r="D441" s="516" t="s">
        <v>216</v>
      </c>
      <c r="E441" s="516"/>
      <c r="F441" s="517"/>
      <c r="G441" s="649">
        <f>H447+S$11</f>
        <v>0.58402777777777759</v>
      </c>
      <c r="H441" s="649"/>
      <c r="I441" s="527">
        <f>G441+T$11</f>
        <v>0.59791666666666643</v>
      </c>
    </row>
    <row r="442" spans="1:9" ht="48" customHeight="1" x14ac:dyDescent="0.25">
      <c r="A442" s="529" t="s">
        <v>217</v>
      </c>
      <c r="B442" s="514">
        <f>B431+1</f>
        <v>41</v>
      </c>
      <c r="C442" s="650" t="e">
        <f>VLOOKUP($B442,СтартОсобиста!$A$270:$E$517,4,0)</f>
        <v>#N/A</v>
      </c>
      <c r="D442" s="650"/>
      <c r="E442" s="650"/>
      <c r="F442" s="513" t="e">
        <f>VLOOKUP($B442,СтартОсобиста!$A$270:$E$517,2,0)</f>
        <v>#N/A</v>
      </c>
      <c r="G442" s="651" t="s">
        <v>218</v>
      </c>
      <c r="H442" s="651"/>
      <c r="I442" s="518" t="s">
        <v>219</v>
      </c>
    </row>
    <row r="443" spans="1:9" ht="48" customHeight="1" x14ac:dyDescent="0.25">
      <c r="A443" s="652" t="s">
        <v>220</v>
      </c>
      <c r="B443" s="493">
        <v>1</v>
      </c>
      <c r="C443" s="493">
        <v>2</v>
      </c>
      <c r="D443" s="493">
        <v>3</v>
      </c>
      <c r="E443" s="493">
        <v>4</v>
      </c>
      <c r="F443" s="493">
        <v>5</v>
      </c>
      <c r="G443" s="493">
        <v>6</v>
      </c>
      <c r="H443" s="493">
        <v>7</v>
      </c>
      <c r="I443" s="525">
        <v>8</v>
      </c>
    </row>
    <row r="444" spans="1:9" ht="143.25" customHeight="1" x14ac:dyDescent="0.25">
      <c r="A444" s="652"/>
      <c r="B444" s="495" t="str">
        <f>$L$4</f>
        <v>Навісна п-ва ч-з яр (судд.)</v>
      </c>
      <c r="C444" s="495" t="str">
        <f>$M$4</f>
        <v>Переправа по колоді через яр</v>
      </c>
      <c r="D444" s="495" t="str">
        <f>$N$4</f>
        <v>П-ва по мотузці з пер. ч-з яр</v>
      </c>
      <c r="E444" s="495" t="str">
        <f>$O$4</f>
        <v>Підйом по верт. пер. + крут. п-ва</v>
      </c>
      <c r="F444" s="495" t="str">
        <f>$P$4</f>
        <v>Підйом по схилу</v>
      </c>
      <c r="G444" s="495" t="str">
        <f>$Q$4</f>
        <v>Рух  по жердинах</v>
      </c>
      <c r="H444" s="495" t="str">
        <f>$R$4</f>
        <v>В'язання вузлів</v>
      </c>
      <c r="I444" s="519" t="str">
        <f>S$4</f>
        <v>Орієнтування</v>
      </c>
    </row>
    <row r="445" spans="1:9" ht="48" customHeight="1" x14ac:dyDescent="0.25">
      <c r="A445" s="520" t="s">
        <v>222</v>
      </c>
      <c r="B445" s="498">
        <f>$L$5</f>
        <v>1.3888888888888889E-3</v>
      </c>
      <c r="C445" s="498">
        <f>$M$5</f>
        <v>2.7777777777777779E-3</v>
      </c>
      <c r="D445" s="498">
        <f>$N$5</f>
        <v>3.472222222222222E-3</v>
      </c>
      <c r="E445" s="498">
        <f>$O$5</f>
        <v>4.1666666666666666E-3</v>
      </c>
      <c r="F445" s="498">
        <f>$P$5</f>
        <v>2.7777777777777779E-3</v>
      </c>
      <c r="G445" s="498">
        <f>$Q$5</f>
        <v>2.0833333333333333E-3</v>
      </c>
      <c r="H445" s="498">
        <f>$R$5</f>
        <v>1.3888888888888889E-3</v>
      </c>
      <c r="I445" s="521"/>
    </row>
    <row r="446" spans="1:9" ht="48" customHeight="1" x14ac:dyDescent="0.25">
      <c r="A446" s="520" t="s">
        <v>223</v>
      </c>
      <c r="B446" s="501">
        <f>$C441+L$11</f>
        <v>0.52638888888888891</v>
      </c>
      <c r="C446" s="501">
        <f t="shared" ref="C446:H446" si="80">B447+M$11</f>
        <v>0.53194444444444444</v>
      </c>
      <c r="D446" s="501">
        <f t="shared" si="80"/>
        <v>0.54027777777777775</v>
      </c>
      <c r="E446" s="501">
        <f t="shared" si="80"/>
        <v>0.54930555555555549</v>
      </c>
      <c r="F446" s="501">
        <f t="shared" si="80"/>
        <v>0.56041666666666656</v>
      </c>
      <c r="G446" s="501">
        <f t="shared" si="80"/>
        <v>0.56666666666666654</v>
      </c>
      <c r="H446" s="501">
        <f t="shared" si="80"/>
        <v>0.57569444444444429</v>
      </c>
      <c r="I446" s="521"/>
    </row>
    <row r="447" spans="1:9" ht="48" customHeight="1" x14ac:dyDescent="0.25">
      <c r="A447" s="520" t="s">
        <v>225</v>
      </c>
      <c r="B447" s="501">
        <f>SUM(B446,B445)</f>
        <v>0.52777777777777779</v>
      </c>
      <c r="C447" s="501">
        <f>SUM(C446,C445)</f>
        <v>0.53472222222222221</v>
      </c>
      <c r="D447" s="501">
        <f>SUM(D446,D445)</f>
        <v>0.54374999999999996</v>
      </c>
      <c r="E447" s="501">
        <f>SUM(E446,E445)</f>
        <v>0.55347222222222214</v>
      </c>
      <c r="F447" s="501">
        <f t="shared" ref="F447:H447" si="81">SUM(F446,F445)</f>
        <v>0.56319444444444433</v>
      </c>
      <c r="G447" s="501">
        <f t="shared" si="81"/>
        <v>0.56874999999999987</v>
      </c>
      <c r="H447" s="501">
        <f t="shared" si="81"/>
        <v>0.57708333333333317</v>
      </c>
      <c r="I447" s="521"/>
    </row>
    <row r="448" spans="1:9" ht="48" customHeight="1" x14ac:dyDescent="0.25">
      <c r="A448" s="520" t="s">
        <v>226</v>
      </c>
      <c r="B448" s="504"/>
      <c r="C448" s="504"/>
      <c r="D448" s="504"/>
      <c r="E448" s="504"/>
      <c r="F448" s="504"/>
      <c r="G448" s="504"/>
      <c r="H448" s="504"/>
      <c r="I448" s="521"/>
    </row>
    <row r="449" spans="1:9" ht="48" customHeight="1" x14ac:dyDescent="0.25">
      <c r="A449" s="520" t="s">
        <v>228</v>
      </c>
      <c r="B449" s="505"/>
      <c r="C449" s="493"/>
      <c r="D449" s="493"/>
      <c r="E449" s="493"/>
      <c r="F449" s="493"/>
      <c r="G449" s="493"/>
      <c r="H449" s="493"/>
      <c r="I449" s="522"/>
    </row>
    <row r="450" spans="1:9" ht="48" customHeight="1" x14ac:dyDescent="0.25">
      <c r="A450" s="523" t="s">
        <v>230</v>
      </c>
      <c r="B450" s="508"/>
      <c r="C450" s="508"/>
      <c r="D450" s="508"/>
      <c r="E450" s="508"/>
      <c r="F450" s="508"/>
      <c r="G450" s="508"/>
      <c r="H450" s="515"/>
      <c r="I450" s="524"/>
    </row>
    <row r="451" spans="1:9" ht="48" customHeight="1" thickBot="1" x14ac:dyDescent="0.3">
      <c r="A451" s="645" t="s">
        <v>239</v>
      </c>
      <c r="B451" s="646"/>
      <c r="C451" s="646"/>
      <c r="D451" s="646"/>
      <c r="E451" s="646"/>
      <c r="F451" s="646"/>
      <c r="G451" s="646"/>
      <c r="H451" s="647"/>
      <c r="I451" s="648"/>
    </row>
    <row r="452" spans="1:9" ht="48" customHeight="1" x14ac:dyDescent="0.25">
      <c r="A452" s="526"/>
      <c r="B452" s="516" t="s">
        <v>215</v>
      </c>
      <c r="C452" s="517">
        <f>$P$6+$P$8*(B453-1)</f>
        <v>0.52916666666666667</v>
      </c>
      <c r="D452" s="516" t="s">
        <v>216</v>
      </c>
      <c r="E452" s="516"/>
      <c r="F452" s="517"/>
      <c r="G452" s="649">
        <f>H458+S$11</f>
        <v>0.58819444444444424</v>
      </c>
      <c r="H452" s="649"/>
      <c r="I452" s="527">
        <f>G452+T$11</f>
        <v>0.60208333333333308</v>
      </c>
    </row>
    <row r="453" spans="1:9" ht="48" customHeight="1" x14ac:dyDescent="0.25">
      <c r="A453" s="529" t="s">
        <v>217</v>
      </c>
      <c r="B453" s="514">
        <f>B442+1</f>
        <v>42</v>
      </c>
      <c r="C453" s="650" t="e">
        <f>VLOOKUP($B453,СтартОсобиста!$A$270:$E$517,4,0)</f>
        <v>#N/A</v>
      </c>
      <c r="D453" s="650"/>
      <c r="E453" s="650"/>
      <c r="F453" s="513" t="e">
        <f>VLOOKUP($B453,СтартОсобиста!$A$270:$E$517,2,0)</f>
        <v>#N/A</v>
      </c>
      <c r="G453" s="651" t="s">
        <v>218</v>
      </c>
      <c r="H453" s="651"/>
      <c r="I453" s="518" t="s">
        <v>219</v>
      </c>
    </row>
    <row r="454" spans="1:9" ht="48" customHeight="1" x14ac:dyDescent="0.25">
      <c r="A454" s="652" t="s">
        <v>220</v>
      </c>
      <c r="B454" s="493">
        <v>1</v>
      </c>
      <c r="C454" s="493">
        <v>2</v>
      </c>
      <c r="D454" s="493">
        <v>3</v>
      </c>
      <c r="E454" s="493">
        <v>4</v>
      </c>
      <c r="F454" s="493">
        <v>5</v>
      </c>
      <c r="G454" s="493">
        <v>6</v>
      </c>
      <c r="H454" s="493">
        <v>7</v>
      </c>
      <c r="I454" s="525">
        <v>8</v>
      </c>
    </row>
    <row r="455" spans="1:9" ht="143.25" customHeight="1" x14ac:dyDescent="0.25">
      <c r="A455" s="652"/>
      <c r="B455" s="495" t="str">
        <f>$L$4</f>
        <v>Навісна п-ва ч-з яр (судд.)</v>
      </c>
      <c r="C455" s="495" t="str">
        <f>$M$4</f>
        <v>Переправа по колоді через яр</v>
      </c>
      <c r="D455" s="495" t="str">
        <f>$N$4</f>
        <v>П-ва по мотузці з пер. ч-з яр</v>
      </c>
      <c r="E455" s="495" t="str">
        <f>$O$4</f>
        <v>Підйом по верт. пер. + крут. п-ва</v>
      </c>
      <c r="F455" s="495" t="str">
        <f>$P$4</f>
        <v>Підйом по схилу</v>
      </c>
      <c r="G455" s="495" t="str">
        <f>$Q$4</f>
        <v>Рух  по жердинах</v>
      </c>
      <c r="H455" s="495" t="str">
        <f>$R$4</f>
        <v>В'язання вузлів</v>
      </c>
      <c r="I455" s="519" t="str">
        <f>S$4</f>
        <v>Орієнтування</v>
      </c>
    </row>
    <row r="456" spans="1:9" ht="48" customHeight="1" x14ac:dyDescent="0.25">
      <c r="A456" s="520" t="s">
        <v>222</v>
      </c>
      <c r="B456" s="498">
        <f>$L$5</f>
        <v>1.3888888888888889E-3</v>
      </c>
      <c r="C456" s="498">
        <f>$M$5</f>
        <v>2.7777777777777779E-3</v>
      </c>
      <c r="D456" s="498">
        <f>$N$5</f>
        <v>3.472222222222222E-3</v>
      </c>
      <c r="E456" s="498">
        <f>$O$5</f>
        <v>4.1666666666666666E-3</v>
      </c>
      <c r="F456" s="498">
        <f>$P$5</f>
        <v>2.7777777777777779E-3</v>
      </c>
      <c r="G456" s="498">
        <f>$Q$5</f>
        <v>2.0833333333333333E-3</v>
      </c>
      <c r="H456" s="498">
        <f>$R$5</f>
        <v>1.3888888888888889E-3</v>
      </c>
      <c r="I456" s="521"/>
    </row>
    <row r="457" spans="1:9" ht="48" customHeight="1" x14ac:dyDescent="0.25">
      <c r="A457" s="520" t="s">
        <v>223</v>
      </c>
      <c r="B457" s="501">
        <f>$C452+L$11</f>
        <v>0.53055555555555556</v>
      </c>
      <c r="C457" s="501">
        <f t="shared" ref="C457:H457" si="82">B458+M$11</f>
        <v>0.53611111111111109</v>
      </c>
      <c r="D457" s="501">
        <f t="shared" si="82"/>
        <v>0.5444444444444444</v>
      </c>
      <c r="E457" s="501">
        <f t="shared" si="82"/>
        <v>0.55347222222222214</v>
      </c>
      <c r="F457" s="501">
        <f t="shared" si="82"/>
        <v>0.56458333333333321</v>
      </c>
      <c r="G457" s="501">
        <f t="shared" si="82"/>
        <v>0.57083333333333319</v>
      </c>
      <c r="H457" s="501">
        <f t="shared" si="82"/>
        <v>0.57986111111111094</v>
      </c>
      <c r="I457" s="521"/>
    </row>
    <row r="458" spans="1:9" ht="48" customHeight="1" x14ac:dyDescent="0.25">
      <c r="A458" s="520" t="s">
        <v>225</v>
      </c>
      <c r="B458" s="501">
        <f>SUM(B457,B456)</f>
        <v>0.53194444444444444</v>
      </c>
      <c r="C458" s="501">
        <f>SUM(C457,C456)</f>
        <v>0.53888888888888886</v>
      </c>
      <c r="D458" s="501">
        <f>SUM(D457,D456)</f>
        <v>0.54791666666666661</v>
      </c>
      <c r="E458" s="501">
        <f>SUM(E457,E456)</f>
        <v>0.5576388888888888</v>
      </c>
      <c r="F458" s="501">
        <f t="shared" ref="F458:H458" si="83">SUM(F457,F456)</f>
        <v>0.56736111111111098</v>
      </c>
      <c r="G458" s="501">
        <f t="shared" si="83"/>
        <v>0.57291666666666652</v>
      </c>
      <c r="H458" s="501">
        <f t="shared" si="83"/>
        <v>0.58124999999999982</v>
      </c>
      <c r="I458" s="521"/>
    </row>
    <row r="459" spans="1:9" ht="48" customHeight="1" x14ac:dyDescent="0.25">
      <c r="A459" s="520" t="s">
        <v>226</v>
      </c>
      <c r="B459" s="504"/>
      <c r="C459" s="504"/>
      <c r="D459" s="504"/>
      <c r="E459" s="504"/>
      <c r="F459" s="504"/>
      <c r="G459" s="504"/>
      <c r="H459" s="504"/>
      <c r="I459" s="521"/>
    </row>
    <row r="460" spans="1:9" ht="48" customHeight="1" x14ac:dyDescent="0.25">
      <c r="A460" s="520" t="s">
        <v>228</v>
      </c>
      <c r="B460" s="505"/>
      <c r="C460" s="493"/>
      <c r="D460" s="493"/>
      <c r="E460" s="493"/>
      <c r="F460" s="493"/>
      <c r="G460" s="493"/>
      <c r="H460" s="493"/>
      <c r="I460" s="522"/>
    </row>
    <row r="461" spans="1:9" ht="48" customHeight="1" x14ac:dyDescent="0.25">
      <c r="A461" s="523" t="s">
        <v>230</v>
      </c>
      <c r="B461" s="508"/>
      <c r="C461" s="508"/>
      <c r="D461" s="508"/>
      <c r="E461" s="508"/>
      <c r="F461" s="508"/>
      <c r="G461" s="508"/>
      <c r="H461" s="515"/>
      <c r="I461" s="524"/>
    </row>
    <row r="462" spans="1:9" ht="48" customHeight="1" thickBot="1" x14ac:dyDescent="0.3">
      <c r="A462" s="645" t="s">
        <v>239</v>
      </c>
      <c r="B462" s="646"/>
      <c r="C462" s="646"/>
      <c r="D462" s="646"/>
      <c r="E462" s="646"/>
      <c r="F462" s="646"/>
      <c r="G462" s="646"/>
      <c r="H462" s="647"/>
      <c r="I462" s="648"/>
    </row>
    <row r="463" spans="1:9" ht="48" customHeight="1" x14ac:dyDescent="0.25">
      <c r="A463" s="526"/>
      <c r="B463" s="516" t="s">
        <v>215</v>
      </c>
      <c r="C463" s="517">
        <f>$P$6+$P$8*(B464-1)</f>
        <v>0.53333333333333333</v>
      </c>
      <c r="D463" s="516" t="s">
        <v>216</v>
      </c>
      <c r="E463" s="516"/>
      <c r="F463" s="517"/>
      <c r="G463" s="649">
        <f>H469+S$11</f>
        <v>0.59236111111111089</v>
      </c>
      <c r="H463" s="649"/>
      <c r="I463" s="527">
        <f>G463+T$11</f>
        <v>0.60624999999999973</v>
      </c>
    </row>
    <row r="464" spans="1:9" ht="48" customHeight="1" x14ac:dyDescent="0.25">
      <c r="A464" s="529" t="s">
        <v>217</v>
      </c>
      <c r="B464" s="514">
        <f>B453+1</f>
        <v>43</v>
      </c>
      <c r="C464" s="650" t="e">
        <f>VLOOKUP($B464,СтартОсобиста!$A$270:$E$517,4,0)</f>
        <v>#N/A</v>
      </c>
      <c r="D464" s="650"/>
      <c r="E464" s="650"/>
      <c r="F464" s="513" t="e">
        <f>VLOOKUP($B464,СтартОсобиста!$A$270:$E$517,2,0)</f>
        <v>#N/A</v>
      </c>
      <c r="G464" s="651" t="s">
        <v>218</v>
      </c>
      <c r="H464" s="651"/>
      <c r="I464" s="518" t="s">
        <v>219</v>
      </c>
    </row>
    <row r="465" spans="1:9" ht="48" customHeight="1" x14ac:dyDescent="0.25">
      <c r="A465" s="652" t="s">
        <v>220</v>
      </c>
      <c r="B465" s="493">
        <v>1</v>
      </c>
      <c r="C465" s="493">
        <v>2</v>
      </c>
      <c r="D465" s="493">
        <v>3</v>
      </c>
      <c r="E465" s="493">
        <v>4</v>
      </c>
      <c r="F465" s="493">
        <v>5</v>
      </c>
      <c r="G465" s="493">
        <v>6</v>
      </c>
      <c r="H465" s="493">
        <v>7</v>
      </c>
      <c r="I465" s="525">
        <v>8</v>
      </c>
    </row>
    <row r="466" spans="1:9" ht="143.25" customHeight="1" x14ac:dyDescent="0.25">
      <c r="A466" s="652"/>
      <c r="B466" s="495" t="str">
        <f>$L$4</f>
        <v>Навісна п-ва ч-з яр (судд.)</v>
      </c>
      <c r="C466" s="495" t="str">
        <f>$M$4</f>
        <v>Переправа по колоді через яр</v>
      </c>
      <c r="D466" s="495" t="str">
        <f>$N$4</f>
        <v>П-ва по мотузці з пер. ч-з яр</v>
      </c>
      <c r="E466" s="495" t="str">
        <f>$O$4</f>
        <v>Підйом по верт. пер. + крут. п-ва</v>
      </c>
      <c r="F466" s="495" t="str">
        <f>$P$4</f>
        <v>Підйом по схилу</v>
      </c>
      <c r="G466" s="495" t="str">
        <f>$Q$4</f>
        <v>Рух  по жердинах</v>
      </c>
      <c r="H466" s="495" t="str">
        <f>$R$4</f>
        <v>В'язання вузлів</v>
      </c>
      <c r="I466" s="519" t="str">
        <f>S$4</f>
        <v>Орієнтування</v>
      </c>
    </row>
    <row r="467" spans="1:9" ht="48" customHeight="1" x14ac:dyDescent="0.25">
      <c r="A467" s="520" t="s">
        <v>222</v>
      </c>
      <c r="B467" s="498">
        <f>$L$5</f>
        <v>1.3888888888888889E-3</v>
      </c>
      <c r="C467" s="498">
        <f>$M$5</f>
        <v>2.7777777777777779E-3</v>
      </c>
      <c r="D467" s="498">
        <f>$N$5</f>
        <v>3.472222222222222E-3</v>
      </c>
      <c r="E467" s="498">
        <f>$O$5</f>
        <v>4.1666666666666666E-3</v>
      </c>
      <c r="F467" s="498">
        <f>$P$5</f>
        <v>2.7777777777777779E-3</v>
      </c>
      <c r="G467" s="498">
        <f>$Q$5</f>
        <v>2.0833333333333333E-3</v>
      </c>
      <c r="H467" s="498">
        <f>$R$5</f>
        <v>1.3888888888888889E-3</v>
      </c>
      <c r="I467" s="521"/>
    </row>
    <row r="468" spans="1:9" ht="48" customHeight="1" x14ac:dyDescent="0.25">
      <c r="A468" s="520" t="s">
        <v>223</v>
      </c>
      <c r="B468" s="501">
        <f>$C463+L$11</f>
        <v>0.53472222222222221</v>
      </c>
      <c r="C468" s="501">
        <f t="shared" ref="C468:H468" si="84">B469+M$11</f>
        <v>0.54027777777777775</v>
      </c>
      <c r="D468" s="501">
        <f t="shared" si="84"/>
        <v>0.54861111111111105</v>
      </c>
      <c r="E468" s="501">
        <f t="shared" si="84"/>
        <v>0.5576388888888888</v>
      </c>
      <c r="F468" s="501">
        <f t="shared" si="84"/>
        <v>0.56874999999999987</v>
      </c>
      <c r="G468" s="501">
        <f t="shared" si="84"/>
        <v>0.57499999999999984</v>
      </c>
      <c r="H468" s="501">
        <f t="shared" si="84"/>
        <v>0.58402777777777759</v>
      </c>
      <c r="I468" s="521"/>
    </row>
    <row r="469" spans="1:9" ht="48" customHeight="1" x14ac:dyDescent="0.25">
      <c r="A469" s="520" t="s">
        <v>225</v>
      </c>
      <c r="B469" s="501">
        <f>SUM(B468,B467)</f>
        <v>0.53611111111111109</v>
      </c>
      <c r="C469" s="501">
        <f>SUM(C468,C467)</f>
        <v>0.54305555555555551</v>
      </c>
      <c r="D469" s="501">
        <f>SUM(D468,D467)</f>
        <v>0.55208333333333326</v>
      </c>
      <c r="E469" s="501">
        <f>SUM(E468,E467)</f>
        <v>0.56180555555555545</v>
      </c>
      <c r="F469" s="501">
        <f t="shared" ref="F469:H469" si="85">SUM(F468,F467)</f>
        <v>0.57152777777777763</v>
      </c>
      <c r="G469" s="501">
        <f t="shared" si="85"/>
        <v>0.57708333333333317</v>
      </c>
      <c r="H469" s="501">
        <f t="shared" si="85"/>
        <v>0.58541666666666647</v>
      </c>
      <c r="I469" s="521"/>
    </row>
    <row r="470" spans="1:9" ht="48" customHeight="1" x14ac:dyDescent="0.25">
      <c r="A470" s="520" t="s">
        <v>226</v>
      </c>
      <c r="B470" s="504"/>
      <c r="C470" s="504"/>
      <c r="D470" s="504"/>
      <c r="E470" s="504"/>
      <c r="F470" s="504"/>
      <c r="G470" s="504"/>
      <c r="H470" s="504"/>
      <c r="I470" s="521"/>
    </row>
    <row r="471" spans="1:9" ht="48" customHeight="1" x14ac:dyDescent="0.25">
      <c r="A471" s="520" t="s">
        <v>228</v>
      </c>
      <c r="B471" s="505"/>
      <c r="C471" s="493"/>
      <c r="D471" s="493"/>
      <c r="E471" s="493"/>
      <c r="F471" s="493"/>
      <c r="G471" s="493"/>
      <c r="H471" s="493"/>
      <c r="I471" s="522"/>
    </row>
    <row r="472" spans="1:9" ht="48" customHeight="1" x14ac:dyDescent="0.25">
      <c r="A472" s="523" t="s">
        <v>230</v>
      </c>
      <c r="B472" s="508"/>
      <c r="C472" s="508"/>
      <c r="D472" s="508"/>
      <c r="E472" s="508"/>
      <c r="F472" s="508"/>
      <c r="G472" s="508"/>
      <c r="H472" s="515"/>
      <c r="I472" s="524"/>
    </row>
    <row r="473" spans="1:9" ht="48" customHeight="1" thickBot="1" x14ac:dyDescent="0.3">
      <c r="A473" s="645" t="s">
        <v>239</v>
      </c>
      <c r="B473" s="646"/>
      <c r="C473" s="646"/>
      <c r="D473" s="646"/>
      <c r="E473" s="646"/>
      <c r="F473" s="646"/>
      <c r="G473" s="646"/>
      <c r="H473" s="647"/>
      <c r="I473" s="648"/>
    </row>
    <row r="474" spans="1:9" ht="48" customHeight="1" x14ac:dyDescent="0.25">
      <c r="A474" s="526"/>
      <c r="B474" s="516" t="s">
        <v>215</v>
      </c>
      <c r="C474" s="517">
        <f>$P$6+$P$8*(B475-1)</f>
        <v>0.53749999999999998</v>
      </c>
      <c r="D474" s="516" t="s">
        <v>216</v>
      </c>
      <c r="E474" s="516"/>
      <c r="F474" s="517"/>
      <c r="G474" s="649">
        <f>H480+S$11</f>
        <v>0.59652777777777755</v>
      </c>
      <c r="H474" s="649"/>
      <c r="I474" s="527">
        <f>G474+T$11</f>
        <v>0.61041666666666639</v>
      </c>
    </row>
    <row r="475" spans="1:9" ht="48" customHeight="1" x14ac:dyDescent="0.25">
      <c r="A475" s="529" t="s">
        <v>217</v>
      </c>
      <c r="B475" s="514">
        <f>B464+1</f>
        <v>44</v>
      </c>
      <c r="C475" s="650" t="e">
        <f>VLOOKUP($B475,СтартОсобиста!$A$270:$E$517,4,0)</f>
        <v>#N/A</v>
      </c>
      <c r="D475" s="650"/>
      <c r="E475" s="650"/>
      <c r="F475" s="513" t="e">
        <f>VLOOKUP($B475,СтартОсобиста!$A$270:$E$517,2,0)</f>
        <v>#N/A</v>
      </c>
      <c r="G475" s="651" t="s">
        <v>218</v>
      </c>
      <c r="H475" s="651"/>
      <c r="I475" s="518" t="s">
        <v>219</v>
      </c>
    </row>
    <row r="476" spans="1:9" ht="48" customHeight="1" x14ac:dyDescent="0.25">
      <c r="A476" s="652" t="s">
        <v>220</v>
      </c>
      <c r="B476" s="493">
        <v>1</v>
      </c>
      <c r="C476" s="493">
        <v>2</v>
      </c>
      <c r="D476" s="493">
        <v>3</v>
      </c>
      <c r="E476" s="493">
        <v>4</v>
      </c>
      <c r="F476" s="493">
        <v>5</v>
      </c>
      <c r="G476" s="493">
        <v>6</v>
      </c>
      <c r="H476" s="493">
        <v>7</v>
      </c>
      <c r="I476" s="525">
        <v>8</v>
      </c>
    </row>
    <row r="477" spans="1:9" ht="143.25" customHeight="1" x14ac:dyDescent="0.25">
      <c r="A477" s="652"/>
      <c r="B477" s="495" t="str">
        <f>$L$4</f>
        <v>Навісна п-ва ч-з яр (судд.)</v>
      </c>
      <c r="C477" s="495" t="str">
        <f>$M$4</f>
        <v>Переправа по колоді через яр</v>
      </c>
      <c r="D477" s="495" t="str">
        <f>$N$4</f>
        <v>П-ва по мотузці з пер. ч-з яр</v>
      </c>
      <c r="E477" s="495" t="str">
        <f>$O$4</f>
        <v>Підйом по верт. пер. + крут. п-ва</v>
      </c>
      <c r="F477" s="495" t="str">
        <f>$P$4</f>
        <v>Підйом по схилу</v>
      </c>
      <c r="G477" s="495" t="str">
        <f>$Q$4</f>
        <v>Рух  по жердинах</v>
      </c>
      <c r="H477" s="495" t="str">
        <f>$R$4</f>
        <v>В'язання вузлів</v>
      </c>
      <c r="I477" s="519" t="str">
        <f>S$4</f>
        <v>Орієнтування</v>
      </c>
    </row>
    <row r="478" spans="1:9" ht="48" customHeight="1" x14ac:dyDescent="0.25">
      <c r="A478" s="520" t="s">
        <v>222</v>
      </c>
      <c r="B478" s="498">
        <f>$L$5</f>
        <v>1.3888888888888889E-3</v>
      </c>
      <c r="C478" s="498">
        <f>$M$5</f>
        <v>2.7777777777777779E-3</v>
      </c>
      <c r="D478" s="498">
        <f>$N$5</f>
        <v>3.472222222222222E-3</v>
      </c>
      <c r="E478" s="498">
        <f>$O$5</f>
        <v>4.1666666666666666E-3</v>
      </c>
      <c r="F478" s="498">
        <f>$P$5</f>
        <v>2.7777777777777779E-3</v>
      </c>
      <c r="G478" s="498">
        <f>$Q$5</f>
        <v>2.0833333333333333E-3</v>
      </c>
      <c r="H478" s="498">
        <f>$R$5</f>
        <v>1.3888888888888889E-3</v>
      </c>
      <c r="I478" s="521"/>
    </row>
    <row r="479" spans="1:9" ht="48" customHeight="1" x14ac:dyDescent="0.25">
      <c r="A479" s="520" t="s">
        <v>223</v>
      </c>
      <c r="B479" s="501">
        <f>$C474+L$11</f>
        <v>0.53888888888888886</v>
      </c>
      <c r="C479" s="501">
        <f t="shared" ref="C479:H479" si="86">B480+M$11</f>
        <v>0.5444444444444444</v>
      </c>
      <c r="D479" s="501">
        <f t="shared" si="86"/>
        <v>0.5527777777777777</v>
      </c>
      <c r="E479" s="501">
        <f t="shared" si="86"/>
        <v>0.56180555555555545</v>
      </c>
      <c r="F479" s="501">
        <f t="shared" si="86"/>
        <v>0.57291666666666652</v>
      </c>
      <c r="G479" s="501">
        <f t="shared" si="86"/>
        <v>0.5791666666666665</v>
      </c>
      <c r="H479" s="501">
        <f t="shared" si="86"/>
        <v>0.58819444444444424</v>
      </c>
      <c r="I479" s="521"/>
    </row>
    <row r="480" spans="1:9" ht="48" customHeight="1" x14ac:dyDescent="0.25">
      <c r="A480" s="520" t="s">
        <v>225</v>
      </c>
      <c r="B480" s="501">
        <f>SUM(B479,B478)</f>
        <v>0.54027777777777775</v>
      </c>
      <c r="C480" s="501">
        <f>SUM(C479,C478)</f>
        <v>0.54722222222222217</v>
      </c>
      <c r="D480" s="501">
        <f>SUM(D479,D478)</f>
        <v>0.55624999999999991</v>
      </c>
      <c r="E480" s="501">
        <f>SUM(E479,E478)</f>
        <v>0.5659722222222221</v>
      </c>
      <c r="F480" s="501">
        <f t="shared" ref="F480:H480" si="87">SUM(F479,F478)</f>
        <v>0.57569444444444429</v>
      </c>
      <c r="G480" s="501">
        <f t="shared" si="87"/>
        <v>0.58124999999999982</v>
      </c>
      <c r="H480" s="501">
        <f t="shared" si="87"/>
        <v>0.58958333333333313</v>
      </c>
      <c r="I480" s="521"/>
    </row>
    <row r="481" spans="1:9" ht="48" customHeight="1" x14ac:dyDescent="0.25">
      <c r="A481" s="520" t="s">
        <v>226</v>
      </c>
      <c r="B481" s="504"/>
      <c r="C481" s="504"/>
      <c r="D481" s="504"/>
      <c r="E481" s="504"/>
      <c r="F481" s="504"/>
      <c r="G481" s="504"/>
      <c r="H481" s="504"/>
      <c r="I481" s="521"/>
    </row>
    <row r="482" spans="1:9" ht="48" customHeight="1" x14ac:dyDescent="0.25">
      <c r="A482" s="520" t="s">
        <v>228</v>
      </c>
      <c r="B482" s="505"/>
      <c r="C482" s="493"/>
      <c r="D482" s="493"/>
      <c r="E482" s="493"/>
      <c r="F482" s="493"/>
      <c r="G482" s="493"/>
      <c r="H482" s="493"/>
      <c r="I482" s="522"/>
    </row>
    <row r="483" spans="1:9" ht="48" customHeight="1" x14ac:dyDescent="0.25">
      <c r="A483" s="523" t="s">
        <v>230</v>
      </c>
      <c r="B483" s="508"/>
      <c r="C483" s="508"/>
      <c r="D483" s="508"/>
      <c r="E483" s="508"/>
      <c r="F483" s="508"/>
      <c r="G483" s="508"/>
      <c r="H483" s="515"/>
      <c r="I483" s="524"/>
    </row>
    <row r="484" spans="1:9" ht="48" customHeight="1" thickBot="1" x14ac:dyDescent="0.3">
      <c r="A484" s="645" t="s">
        <v>239</v>
      </c>
      <c r="B484" s="646"/>
      <c r="C484" s="646"/>
      <c r="D484" s="646"/>
      <c r="E484" s="646"/>
      <c r="F484" s="646"/>
      <c r="G484" s="646"/>
      <c r="H484" s="647"/>
      <c r="I484" s="648"/>
    </row>
    <row r="485" spans="1:9" ht="48" customHeight="1" x14ac:dyDescent="0.25">
      <c r="A485" s="526"/>
      <c r="B485" s="516" t="s">
        <v>215</v>
      </c>
      <c r="C485" s="517">
        <f>$P$6+$P$8*(B486-1)</f>
        <v>0.54166666666666663</v>
      </c>
      <c r="D485" s="516" t="s">
        <v>216</v>
      </c>
      <c r="E485" s="516"/>
      <c r="F485" s="517"/>
      <c r="G485" s="649">
        <f>H491+S$11</f>
        <v>0.6006944444444442</v>
      </c>
      <c r="H485" s="649"/>
      <c r="I485" s="527">
        <f>G485+T$11</f>
        <v>0.61458333333333304</v>
      </c>
    </row>
    <row r="486" spans="1:9" ht="48" customHeight="1" x14ac:dyDescent="0.25">
      <c r="A486" s="529" t="s">
        <v>217</v>
      </c>
      <c r="B486" s="514">
        <f>B475+1</f>
        <v>45</v>
      </c>
      <c r="C486" s="650" t="e">
        <f>VLOOKUP($B486,СтартОсобиста!$A$270:$E$517,4,0)</f>
        <v>#N/A</v>
      </c>
      <c r="D486" s="650"/>
      <c r="E486" s="650"/>
      <c r="F486" s="513" t="e">
        <f>VLOOKUP($B486,СтартОсобиста!$A$270:$E$517,2,0)</f>
        <v>#N/A</v>
      </c>
      <c r="G486" s="651" t="s">
        <v>218</v>
      </c>
      <c r="H486" s="651"/>
      <c r="I486" s="518" t="s">
        <v>219</v>
      </c>
    </row>
    <row r="487" spans="1:9" ht="48" customHeight="1" x14ac:dyDescent="0.25">
      <c r="A487" s="652" t="s">
        <v>220</v>
      </c>
      <c r="B487" s="493">
        <v>1</v>
      </c>
      <c r="C487" s="493">
        <v>2</v>
      </c>
      <c r="D487" s="493">
        <v>3</v>
      </c>
      <c r="E487" s="493">
        <v>4</v>
      </c>
      <c r="F487" s="493">
        <v>5</v>
      </c>
      <c r="G487" s="493">
        <v>6</v>
      </c>
      <c r="H487" s="493">
        <v>7</v>
      </c>
      <c r="I487" s="525">
        <v>8</v>
      </c>
    </row>
    <row r="488" spans="1:9" ht="143.25" customHeight="1" x14ac:dyDescent="0.25">
      <c r="A488" s="652"/>
      <c r="B488" s="495" t="str">
        <f>$L$4</f>
        <v>Навісна п-ва ч-з яр (судд.)</v>
      </c>
      <c r="C488" s="495" t="str">
        <f>$M$4</f>
        <v>Переправа по колоді через яр</v>
      </c>
      <c r="D488" s="495" t="str">
        <f>$N$4</f>
        <v>П-ва по мотузці з пер. ч-з яр</v>
      </c>
      <c r="E488" s="495" t="str">
        <f>$O$4</f>
        <v>Підйом по верт. пер. + крут. п-ва</v>
      </c>
      <c r="F488" s="495" t="str">
        <f>$P$4</f>
        <v>Підйом по схилу</v>
      </c>
      <c r="G488" s="495" t="str">
        <f>$Q$4</f>
        <v>Рух  по жердинах</v>
      </c>
      <c r="H488" s="495" t="str">
        <f>$R$4</f>
        <v>В'язання вузлів</v>
      </c>
      <c r="I488" s="519" t="str">
        <f>S$4</f>
        <v>Орієнтування</v>
      </c>
    </row>
    <row r="489" spans="1:9" ht="48" customHeight="1" x14ac:dyDescent="0.25">
      <c r="A489" s="520" t="s">
        <v>222</v>
      </c>
      <c r="B489" s="498">
        <f>$L$5</f>
        <v>1.3888888888888889E-3</v>
      </c>
      <c r="C489" s="498">
        <f>$M$5</f>
        <v>2.7777777777777779E-3</v>
      </c>
      <c r="D489" s="498">
        <f>$N$5</f>
        <v>3.472222222222222E-3</v>
      </c>
      <c r="E489" s="498">
        <f>$O$5</f>
        <v>4.1666666666666666E-3</v>
      </c>
      <c r="F489" s="498">
        <f>$P$5</f>
        <v>2.7777777777777779E-3</v>
      </c>
      <c r="G489" s="498">
        <f>$Q$5</f>
        <v>2.0833333333333333E-3</v>
      </c>
      <c r="H489" s="498">
        <f>$R$5</f>
        <v>1.3888888888888889E-3</v>
      </c>
      <c r="I489" s="521"/>
    </row>
    <row r="490" spans="1:9" ht="48" customHeight="1" x14ac:dyDescent="0.25">
      <c r="A490" s="520" t="s">
        <v>223</v>
      </c>
      <c r="B490" s="501">
        <f>$C485+L$11</f>
        <v>0.54305555555555551</v>
      </c>
      <c r="C490" s="501">
        <f t="shared" ref="C490:H490" si="88">B491+M$11</f>
        <v>0.54861111111111105</v>
      </c>
      <c r="D490" s="501">
        <f t="shared" si="88"/>
        <v>0.55694444444444435</v>
      </c>
      <c r="E490" s="501">
        <f t="shared" si="88"/>
        <v>0.5659722222222221</v>
      </c>
      <c r="F490" s="501">
        <f t="shared" si="88"/>
        <v>0.57708333333333317</v>
      </c>
      <c r="G490" s="501">
        <f t="shared" si="88"/>
        <v>0.58333333333333315</v>
      </c>
      <c r="H490" s="501">
        <f t="shared" si="88"/>
        <v>0.59236111111111089</v>
      </c>
      <c r="I490" s="521"/>
    </row>
    <row r="491" spans="1:9" ht="48" customHeight="1" x14ac:dyDescent="0.25">
      <c r="A491" s="520" t="s">
        <v>225</v>
      </c>
      <c r="B491" s="501">
        <f>SUM(B490,B489)</f>
        <v>0.5444444444444444</v>
      </c>
      <c r="C491" s="501">
        <f>SUM(C490,C489)</f>
        <v>0.55138888888888882</v>
      </c>
      <c r="D491" s="501">
        <f>SUM(D490,D489)</f>
        <v>0.56041666666666656</v>
      </c>
      <c r="E491" s="501">
        <f>SUM(E490,E489)</f>
        <v>0.57013888888888875</v>
      </c>
      <c r="F491" s="501">
        <f t="shared" ref="F491:H491" si="89">SUM(F490,F489)</f>
        <v>0.57986111111111094</v>
      </c>
      <c r="G491" s="501">
        <f t="shared" si="89"/>
        <v>0.58541666666666647</v>
      </c>
      <c r="H491" s="501">
        <f t="shared" si="89"/>
        <v>0.59374999999999978</v>
      </c>
      <c r="I491" s="521"/>
    </row>
    <row r="492" spans="1:9" ht="48" customHeight="1" x14ac:dyDescent="0.25">
      <c r="A492" s="520" t="s">
        <v>226</v>
      </c>
      <c r="B492" s="504"/>
      <c r="C492" s="504"/>
      <c r="D492" s="504"/>
      <c r="E492" s="504"/>
      <c r="F492" s="504"/>
      <c r="G492" s="504"/>
      <c r="H492" s="504"/>
      <c r="I492" s="521"/>
    </row>
    <row r="493" spans="1:9" ht="48" customHeight="1" x14ac:dyDescent="0.25">
      <c r="A493" s="520" t="s">
        <v>228</v>
      </c>
      <c r="B493" s="505"/>
      <c r="C493" s="493"/>
      <c r="D493" s="493"/>
      <c r="E493" s="493"/>
      <c r="F493" s="493"/>
      <c r="G493" s="493"/>
      <c r="H493" s="493"/>
      <c r="I493" s="522"/>
    </row>
    <row r="494" spans="1:9" ht="48" customHeight="1" x14ac:dyDescent="0.25">
      <c r="A494" s="523" t="s">
        <v>230</v>
      </c>
      <c r="B494" s="508"/>
      <c r="C494" s="508"/>
      <c r="D494" s="508"/>
      <c r="E494" s="508"/>
      <c r="F494" s="508"/>
      <c r="G494" s="508"/>
      <c r="H494" s="515"/>
      <c r="I494" s="524"/>
    </row>
    <row r="495" spans="1:9" ht="48" customHeight="1" thickBot="1" x14ac:dyDescent="0.3">
      <c r="A495" s="645" t="s">
        <v>239</v>
      </c>
      <c r="B495" s="646"/>
      <c r="C495" s="646"/>
      <c r="D495" s="646"/>
      <c r="E495" s="646"/>
      <c r="F495" s="646"/>
      <c r="G495" s="646"/>
      <c r="H495" s="647"/>
      <c r="I495" s="648"/>
    </row>
    <row r="496" spans="1:9" ht="48" customHeight="1" x14ac:dyDescent="0.25">
      <c r="A496" s="526"/>
      <c r="B496" s="516" t="s">
        <v>215</v>
      </c>
      <c r="C496" s="517">
        <f>$P$6+$P$8*(B497-1)</f>
        <v>0.54583333333333339</v>
      </c>
      <c r="D496" s="516" t="s">
        <v>216</v>
      </c>
      <c r="E496" s="516"/>
      <c r="F496" s="517"/>
      <c r="G496" s="649">
        <f>H502+S$11</f>
        <v>0.60486111111111096</v>
      </c>
      <c r="H496" s="649"/>
      <c r="I496" s="527">
        <f>G496+T$11</f>
        <v>0.6187499999999998</v>
      </c>
    </row>
    <row r="497" spans="1:9" ht="48" customHeight="1" x14ac:dyDescent="0.25">
      <c r="A497" s="529" t="s">
        <v>217</v>
      </c>
      <c r="B497" s="514">
        <f>B486+1</f>
        <v>46</v>
      </c>
      <c r="C497" s="650" t="e">
        <f>VLOOKUP($B497,СтартОсобиста!$A$270:$E$517,4,0)</f>
        <v>#N/A</v>
      </c>
      <c r="D497" s="650"/>
      <c r="E497" s="650"/>
      <c r="F497" s="513" t="e">
        <f>VLOOKUP($B497,СтартОсобиста!$A$270:$E$517,2,0)</f>
        <v>#N/A</v>
      </c>
      <c r="G497" s="651" t="s">
        <v>218</v>
      </c>
      <c r="H497" s="651"/>
      <c r="I497" s="518" t="s">
        <v>219</v>
      </c>
    </row>
    <row r="498" spans="1:9" ht="48" customHeight="1" x14ac:dyDescent="0.25">
      <c r="A498" s="652" t="s">
        <v>220</v>
      </c>
      <c r="B498" s="493">
        <v>1</v>
      </c>
      <c r="C498" s="493">
        <v>2</v>
      </c>
      <c r="D498" s="493">
        <v>3</v>
      </c>
      <c r="E498" s="493">
        <v>4</v>
      </c>
      <c r="F498" s="493">
        <v>5</v>
      </c>
      <c r="G498" s="493">
        <v>6</v>
      </c>
      <c r="H498" s="493">
        <v>7</v>
      </c>
      <c r="I498" s="525">
        <v>8</v>
      </c>
    </row>
    <row r="499" spans="1:9" ht="143.25" customHeight="1" x14ac:dyDescent="0.25">
      <c r="A499" s="652"/>
      <c r="B499" s="495" t="str">
        <f>$L$4</f>
        <v>Навісна п-ва ч-з яр (судд.)</v>
      </c>
      <c r="C499" s="495" t="str">
        <f>$M$4</f>
        <v>Переправа по колоді через яр</v>
      </c>
      <c r="D499" s="495" t="str">
        <f>$N$4</f>
        <v>П-ва по мотузці з пер. ч-з яр</v>
      </c>
      <c r="E499" s="495" t="str">
        <f>$O$4</f>
        <v>Підйом по верт. пер. + крут. п-ва</v>
      </c>
      <c r="F499" s="495" t="str">
        <f>$P$4</f>
        <v>Підйом по схилу</v>
      </c>
      <c r="G499" s="495" t="str">
        <f>$Q$4</f>
        <v>Рух  по жердинах</v>
      </c>
      <c r="H499" s="495" t="str">
        <f>$R$4</f>
        <v>В'язання вузлів</v>
      </c>
      <c r="I499" s="519" t="str">
        <f>S$4</f>
        <v>Орієнтування</v>
      </c>
    </row>
    <row r="500" spans="1:9" ht="48" customHeight="1" x14ac:dyDescent="0.25">
      <c r="A500" s="520" t="s">
        <v>222</v>
      </c>
      <c r="B500" s="498">
        <f>$L$5</f>
        <v>1.3888888888888889E-3</v>
      </c>
      <c r="C500" s="498">
        <f>$M$5</f>
        <v>2.7777777777777779E-3</v>
      </c>
      <c r="D500" s="498">
        <f>$N$5</f>
        <v>3.472222222222222E-3</v>
      </c>
      <c r="E500" s="498">
        <f>$O$5</f>
        <v>4.1666666666666666E-3</v>
      </c>
      <c r="F500" s="498">
        <f>$P$5</f>
        <v>2.7777777777777779E-3</v>
      </c>
      <c r="G500" s="498">
        <f>$Q$5</f>
        <v>2.0833333333333333E-3</v>
      </c>
      <c r="H500" s="498">
        <f>$R$5</f>
        <v>1.3888888888888889E-3</v>
      </c>
      <c r="I500" s="521"/>
    </row>
    <row r="501" spans="1:9" ht="48" customHeight="1" x14ac:dyDescent="0.25">
      <c r="A501" s="520" t="s">
        <v>223</v>
      </c>
      <c r="B501" s="501">
        <f>$C496+L$11</f>
        <v>0.54722222222222228</v>
      </c>
      <c r="C501" s="501">
        <f t="shared" ref="C501:H501" si="90">B502+M$11</f>
        <v>0.55277777777777781</v>
      </c>
      <c r="D501" s="501">
        <f t="shared" si="90"/>
        <v>0.56111111111111112</v>
      </c>
      <c r="E501" s="501">
        <f t="shared" si="90"/>
        <v>0.57013888888888886</v>
      </c>
      <c r="F501" s="501">
        <f t="shared" si="90"/>
        <v>0.58124999999999993</v>
      </c>
      <c r="G501" s="501">
        <f t="shared" si="90"/>
        <v>0.58749999999999991</v>
      </c>
      <c r="H501" s="501">
        <f t="shared" si="90"/>
        <v>0.59652777777777766</v>
      </c>
      <c r="I501" s="521"/>
    </row>
    <row r="502" spans="1:9" ht="48" customHeight="1" x14ac:dyDescent="0.25">
      <c r="A502" s="520" t="s">
        <v>225</v>
      </c>
      <c r="B502" s="501">
        <f>SUM(B501,B500)</f>
        <v>0.54861111111111116</v>
      </c>
      <c r="C502" s="501">
        <f>SUM(C501,C500)</f>
        <v>0.55555555555555558</v>
      </c>
      <c r="D502" s="501">
        <f>SUM(D501,D500)</f>
        <v>0.56458333333333333</v>
      </c>
      <c r="E502" s="501">
        <f>SUM(E501,E500)</f>
        <v>0.57430555555555551</v>
      </c>
      <c r="F502" s="501">
        <f t="shared" ref="F502:H502" si="91">SUM(F501,F500)</f>
        <v>0.5840277777777777</v>
      </c>
      <c r="G502" s="501">
        <f t="shared" si="91"/>
        <v>0.58958333333333324</v>
      </c>
      <c r="H502" s="501">
        <f t="shared" si="91"/>
        <v>0.59791666666666654</v>
      </c>
      <c r="I502" s="521"/>
    </row>
    <row r="503" spans="1:9" ht="48" customHeight="1" x14ac:dyDescent="0.25">
      <c r="A503" s="520" t="s">
        <v>226</v>
      </c>
      <c r="B503" s="504"/>
      <c r="C503" s="504"/>
      <c r="D503" s="504"/>
      <c r="E503" s="504"/>
      <c r="F503" s="504"/>
      <c r="G503" s="504"/>
      <c r="H503" s="504"/>
      <c r="I503" s="521"/>
    </row>
    <row r="504" spans="1:9" ht="48" customHeight="1" x14ac:dyDescent="0.25">
      <c r="A504" s="520" t="s">
        <v>228</v>
      </c>
      <c r="B504" s="505"/>
      <c r="C504" s="493"/>
      <c r="D504" s="493"/>
      <c r="E504" s="493"/>
      <c r="F504" s="493"/>
      <c r="G504" s="493"/>
      <c r="H504" s="493"/>
      <c r="I504" s="522"/>
    </row>
    <row r="505" spans="1:9" ht="48" customHeight="1" x14ac:dyDescent="0.25">
      <c r="A505" s="523" t="s">
        <v>230</v>
      </c>
      <c r="B505" s="508"/>
      <c r="C505" s="508"/>
      <c r="D505" s="508"/>
      <c r="E505" s="508"/>
      <c r="F505" s="508"/>
      <c r="G505" s="508"/>
      <c r="H505" s="515"/>
      <c r="I505" s="524"/>
    </row>
    <row r="506" spans="1:9" ht="48" customHeight="1" thickBot="1" x14ac:dyDescent="0.3">
      <c r="A506" s="645" t="s">
        <v>239</v>
      </c>
      <c r="B506" s="646"/>
      <c r="C506" s="646"/>
      <c r="D506" s="646"/>
      <c r="E506" s="646"/>
      <c r="F506" s="646"/>
      <c r="G506" s="646"/>
      <c r="H506" s="647"/>
      <c r="I506" s="648"/>
    </row>
    <row r="507" spans="1:9" ht="48" customHeight="1" x14ac:dyDescent="0.25">
      <c r="A507" s="526"/>
      <c r="B507" s="516" t="s">
        <v>215</v>
      </c>
      <c r="C507" s="517">
        <f>$P$6+$P$8*(B508-1)</f>
        <v>0.55000000000000004</v>
      </c>
      <c r="D507" s="516" t="s">
        <v>216</v>
      </c>
      <c r="E507" s="516"/>
      <c r="F507" s="517"/>
      <c r="G507" s="649">
        <f>H513+S$11</f>
        <v>0.60902777777777761</v>
      </c>
      <c r="H507" s="649"/>
      <c r="I507" s="527">
        <f>G507+T$11</f>
        <v>0.62291666666666645</v>
      </c>
    </row>
    <row r="508" spans="1:9" ht="48" customHeight="1" x14ac:dyDescent="0.25">
      <c r="A508" s="529" t="s">
        <v>217</v>
      </c>
      <c r="B508" s="514">
        <f>B497+1</f>
        <v>47</v>
      </c>
      <c r="C508" s="650" t="e">
        <f>VLOOKUP($B508,СтартОсобиста!$A$270:$E$517,4,0)</f>
        <v>#N/A</v>
      </c>
      <c r="D508" s="650"/>
      <c r="E508" s="650"/>
      <c r="F508" s="513" t="e">
        <f>VLOOKUP($B508,СтартОсобиста!$A$270:$E$517,2,0)</f>
        <v>#N/A</v>
      </c>
      <c r="G508" s="651" t="s">
        <v>218</v>
      </c>
      <c r="H508" s="651"/>
      <c r="I508" s="518" t="s">
        <v>219</v>
      </c>
    </row>
    <row r="509" spans="1:9" ht="48" customHeight="1" x14ac:dyDescent="0.25">
      <c r="A509" s="652" t="s">
        <v>220</v>
      </c>
      <c r="B509" s="493">
        <v>1</v>
      </c>
      <c r="C509" s="493">
        <v>2</v>
      </c>
      <c r="D509" s="493">
        <v>3</v>
      </c>
      <c r="E509" s="493">
        <v>4</v>
      </c>
      <c r="F509" s="493">
        <v>5</v>
      </c>
      <c r="G509" s="493">
        <v>6</v>
      </c>
      <c r="H509" s="493">
        <v>7</v>
      </c>
      <c r="I509" s="525">
        <v>8</v>
      </c>
    </row>
    <row r="510" spans="1:9" ht="143.25" customHeight="1" x14ac:dyDescent="0.25">
      <c r="A510" s="652"/>
      <c r="B510" s="495" t="str">
        <f>$L$4</f>
        <v>Навісна п-ва ч-з яр (судд.)</v>
      </c>
      <c r="C510" s="495" t="str">
        <f>$M$4</f>
        <v>Переправа по колоді через яр</v>
      </c>
      <c r="D510" s="495" t="str">
        <f>$N$4</f>
        <v>П-ва по мотузці з пер. ч-з яр</v>
      </c>
      <c r="E510" s="495" t="str">
        <f>$O$4</f>
        <v>Підйом по верт. пер. + крут. п-ва</v>
      </c>
      <c r="F510" s="495" t="str">
        <f>$P$4</f>
        <v>Підйом по схилу</v>
      </c>
      <c r="G510" s="495" t="str">
        <f>$Q$4</f>
        <v>Рух  по жердинах</v>
      </c>
      <c r="H510" s="495" t="str">
        <f>$R$4</f>
        <v>В'язання вузлів</v>
      </c>
      <c r="I510" s="519" t="str">
        <f>S$4</f>
        <v>Орієнтування</v>
      </c>
    </row>
    <row r="511" spans="1:9" ht="48" customHeight="1" x14ac:dyDescent="0.25">
      <c r="A511" s="520" t="s">
        <v>222</v>
      </c>
      <c r="B511" s="498">
        <f>$L$5</f>
        <v>1.3888888888888889E-3</v>
      </c>
      <c r="C511" s="498">
        <f>$M$5</f>
        <v>2.7777777777777779E-3</v>
      </c>
      <c r="D511" s="498">
        <f>$N$5</f>
        <v>3.472222222222222E-3</v>
      </c>
      <c r="E511" s="498">
        <f>$O$5</f>
        <v>4.1666666666666666E-3</v>
      </c>
      <c r="F511" s="498">
        <f>$P$5</f>
        <v>2.7777777777777779E-3</v>
      </c>
      <c r="G511" s="498">
        <f>$Q$5</f>
        <v>2.0833333333333333E-3</v>
      </c>
      <c r="H511" s="498">
        <f>$R$5</f>
        <v>1.3888888888888889E-3</v>
      </c>
      <c r="I511" s="521"/>
    </row>
    <row r="512" spans="1:9" ht="48" customHeight="1" x14ac:dyDescent="0.25">
      <c r="A512" s="520" t="s">
        <v>223</v>
      </c>
      <c r="B512" s="501">
        <f>$C507+L$11</f>
        <v>0.55138888888888893</v>
      </c>
      <c r="C512" s="501">
        <f t="shared" ref="C512:H512" si="92">B513+M$11</f>
        <v>0.55694444444444446</v>
      </c>
      <c r="D512" s="501">
        <f t="shared" si="92"/>
        <v>0.56527777777777777</v>
      </c>
      <c r="E512" s="501">
        <f t="shared" si="92"/>
        <v>0.57430555555555551</v>
      </c>
      <c r="F512" s="501">
        <f t="shared" si="92"/>
        <v>0.58541666666666659</v>
      </c>
      <c r="G512" s="501">
        <f t="shared" si="92"/>
        <v>0.59166666666666656</v>
      </c>
      <c r="H512" s="501">
        <f t="shared" si="92"/>
        <v>0.60069444444444431</v>
      </c>
      <c r="I512" s="521"/>
    </row>
    <row r="513" spans="1:9" ht="48" customHeight="1" x14ac:dyDescent="0.25">
      <c r="A513" s="520" t="s">
        <v>225</v>
      </c>
      <c r="B513" s="501">
        <f>SUM(B512,B511)</f>
        <v>0.55277777777777781</v>
      </c>
      <c r="C513" s="501">
        <f>SUM(C512,C511)</f>
        <v>0.55972222222222223</v>
      </c>
      <c r="D513" s="501">
        <f>SUM(D512,D511)</f>
        <v>0.56874999999999998</v>
      </c>
      <c r="E513" s="501">
        <f>SUM(E512,E511)</f>
        <v>0.57847222222222217</v>
      </c>
      <c r="F513" s="501">
        <f t="shared" ref="F513:H513" si="93">SUM(F512,F511)</f>
        <v>0.58819444444444435</v>
      </c>
      <c r="G513" s="501">
        <f t="shared" si="93"/>
        <v>0.59374999999999989</v>
      </c>
      <c r="H513" s="501">
        <f t="shared" si="93"/>
        <v>0.60208333333333319</v>
      </c>
      <c r="I513" s="521"/>
    </row>
    <row r="514" spans="1:9" ht="48" customHeight="1" x14ac:dyDescent="0.25">
      <c r="A514" s="520" t="s">
        <v>226</v>
      </c>
      <c r="B514" s="504"/>
      <c r="C514" s="504"/>
      <c r="D514" s="504"/>
      <c r="E514" s="504"/>
      <c r="F514" s="504"/>
      <c r="G514" s="504"/>
      <c r="H514" s="504"/>
      <c r="I514" s="521"/>
    </row>
    <row r="515" spans="1:9" ht="48" customHeight="1" x14ac:dyDescent="0.25">
      <c r="A515" s="520" t="s">
        <v>228</v>
      </c>
      <c r="B515" s="505"/>
      <c r="C515" s="493"/>
      <c r="D515" s="493"/>
      <c r="E515" s="493"/>
      <c r="F515" s="493"/>
      <c r="G515" s="493"/>
      <c r="H515" s="493"/>
      <c r="I515" s="522"/>
    </row>
    <row r="516" spans="1:9" ht="48" customHeight="1" x14ac:dyDescent="0.25">
      <c r="A516" s="523" t="s">
        <v>230</v>
      </c>
      <c r="B516" s="508"/>
      <c r="C516" s="508"/>
      <c r="D516" s="508"/>
      <c r="E516" s="508"/>
      <c r="F516" s="508"/>
      <c r="G516" s="508"/>
      <c r="H516" s="515"/>
      <c r="I516" s="524"/>
    </row>
    <row r="517" spans="1:9" ht="48" customHeight="1" thickBot="1" x14ac:dyDescent="0.3">
      <c r="A517" s="645" t="s">
        <v>239</v>
      </c>
      <c r="B517" s="646"/>
      <c r="C517" s="646"/>
      <c r="D517" s="646"/>
      <c r="E517" s="646"/>
      <c r="F517" s="646"/>
      <c r="G517" s="646"/>
      <c r="H517" s="647"/>
      <c r="I517" s="648"/>
    </row>
    <row r="518" spans="1:9" ht="48" customHeight="1" x14ac:dyDescent="0.25">
      <c r="A518" s="526"/>
      <c r="B518" s="516" t="s">
        <v>215</v>
      </c>
      <c r="C518" s="517">
        <f>$P$6+$P$8*(B519-1)</f>
        <v>0.5541666666666667</v>
      </c>
      <c r="D518" s="516" t="s">
        <v>216</v>
      </c>
      <c r="E518" s="516"/>
      <c r="F518" s="517"/>
      <c r="G518" s="649">
        <f>H524+S$11</f>
        <v>0.61319444444444426</v>
      </c>
      <c r="H518" s="649"/>
      <c r="I518" s="527">
        <f>G518+T$11</f>
        <v>0.6270833333333331</v>
      </c>
    </row>
    <row r="519" spans="1:9" ht="48" customHeight="1" x14ac:dyDescent="0.25">
      <c r="A519" s="529" t="s">
        <v>217</v>
      </c>
      <c r="B519" s="514">
        <f>B508+1</f>
        <v>48</v>
      </c>
      <c r="C519" s="650" t="e">
        <f>VLOOKUP($B519,СтартОсобиста!$A$270:$E$517,4,0)</f>
        <v>#N/A</v>
      </c>
      <c r="D519" s="650"/>
      <c r="E519" s="650"/>
      <c r="F519" s="513" t="e">
        <f>VLOOKUP($B519,СтартОсобиста!$A$270:$E$517,2,0)</f>
        <v>#N/A</v>
      </c>
      <c r="G519" s="651" t="s">
        <v>218</v>
      </c>
      <c r="H519" s="651"/>
      <c r="I519" s="518" t="s">
        <v>219</v>
      </c>
    </row>
    <row r="520" spans="1:9" ht="48" customHeight="1" x14ac:dyDescent="0.25">
      <c r="A520" s="652" t="s">
        <v>220</v>
      </c>
      <c r="B520" s="493">
        <v>1</v>
      </c>
      <c r="C520" s="493">
        <v>2</v>
      </c>
      <c r="D520" s="493">
        <v>3</v>
      </c>
      <c r="E520" s="493">
        <v>4</v>
      </c>
      <c r="F520" s="493">
        <v>5</v>
      </c>
      <c r="G520" s="493">
        <v>6</v>
      </c>
      <c r="H520" s="493">
        <v>7</v>
      </c>
      <c r="I520" s="525">
        <v>8</v>
      </c>
    </row>
    <row r="521" spans="1:9" ht="143.25" customHeight="1" x14ac:dyDescent="0.25">
      <c r="A521" s="652"/>
      <c r="B521" s="495" t="str">
        <f>$L$4</f>
        <v>Навісна п-ва ч-з яр (судд.)</v>
      </c>
      <c r="C521" s="495" t="str">
        <f>$M$4</f>
        <v>Переправа по колоді через яр</v>
      </c>
      <c r="D521" s="495" t="str">
        <f>$N$4</f>
        <v>П-ва по мотузці з пер. ч-з яр</v>
      </c>
      <c r="E521" s="495" t="str">
        <f>$O$4</f>
        <v>Підйом по верт. пер. + крут. п-ва</v>
      </c>
      <c r="F521" s="495" t="str">
        <f>$P$4</f>
        <v>Підйом по схилу</v>
      </c>
      <c r="G521" s="495" t="str">
        <f>$Q$4</f>
        <v>Рух  по жердинах</v>
      </c>
      <c r="H521" s="495" t="str">
        <f>$R$4</f>
        <v>В'язання вузлів</v>
      </c>
      <c r="I521" s="519" t="str">
        <f>S$4</f>
        <v>Орієнтування</v>
      </c>
    </row>
    <row r="522" spans="1:9" ht="48" customHeight="1" x14ac:dyDescent="0.25">
      <c r="A522" s="520" t="s">
        <v>222</v>
      </c>
      <c r="B522" s="498">
        <f>$L$5</f>
        <v>1.3888888888888889E-3</v>
      </c>
      <c r="C522" s="498">
        <f>$M$5</f>
        <v>2.7777777777777779E-3</v>
      </c>
      <c r="D522" s="498">
        <f>$N$5</f>
        <v>3.472222222222222E-3</v>
      </c>
      <c r="E522" s="498">
        <f>$O$5</f>
        <v>4.1666666666666666E-3</v>
      </c>
      <c r="F522" s="498">
        <f>$P$5</f>
        <v>2.7777777777777779E-3</v>
      </c>
      <c r="G522" s="498">
        <f>$Q$5</f>
        <v>2.0833333333333333E-3</v>
      </c>
      <c r="H522" s="498">
        <f>$R$5</f>
        <v>1.3888888888888889E-3</v>
      </c>
      <c r="I522" s="521"/>
    </row>
    <row r="523" spans="1:9" ht="48" customHeight="1" x14ac:dyDescent="0.25">
      <c r="A523" s="520" t="s">
        <v>223</v>
      </c>
      <c r="B523" s="501">
        <f>$C518+L$11</f>
        <v>0.55555555555555558</v>
      </c>
      <c r="C523" s="501">
        <f t="shared" ref="C523:H523" si="94">B524+M$11</f>
        <v>0.56111111111111112</v>
      </c>
      <c r="D523" s="501">
        <f t="shared" si="94"/>
        <v>0.56944444444444442</v>
      </c>
      <c r="E523" s="501">
        <f t="shared" si="94"/>
        <v>0.57847222222222217</v>
      </c>
      <c r="F523" s="501">
        <f t="shared" si="94"/>
        <v>0.58958333333333324</v>
      </c>
      <c r="G523" s="501">
        <f t="shared" si="94"/>
        <v>0.59583333333333321</v>
      </c>
      <c r="H523" s="501">
        <f t="shared" si="94"/>
        <v>0.60486111111111096</v>
      </c>
      <c r="I523" s="521"/>
    </row>
    <row r="524" spans="1:9" ht="48" customHeight="1" x14ac:dyDescent="0.25">
      <c r="A524" s="520" t="s">
        <v>225</v>
      </c>
      <c r="B524" s="501">
        <f>SUM(B523,B522)</f>
        <v>0.55694444444444446</v>
      </c>
      <c r="C524" s="501">
        <f>SUM(C523,C522)</f>
        <v>0.56388888888888888</v>
      </c>
      <c r="D524" s="501">
        <f>SUM(D523,D522)</f>
        <v>0.57291666666666663</v>
      </c>
      <c r="E524" s="501">
        <f>SUM(E523,E522)</f>
        <v>0.58263888888888882</v>
      </c>
      <c r="F524" s="501">
        <f t="shared" ref="F524:H524" si="95">SUM(F523,F522)</f>
        <v>0.59236111111111101</v>
      </c>
      <c r="G524" s="501">
        <f t="shared" si="95"/>
        <v>0.59791666666666654</v>
      </c>
      <c r="H524" s="501">
        <f t="shared" si="95"/>
        <v>0.60624999999999984</v>
      </c>
      <c r="I524" s="521"/>
    </row>
    <row r="525" spans="1:9" ht="48" customHeight="1" x14ac:dyDescent="0.25">
      <c r="A525" s="520" t="s">
        <v>226</v>
      </c>
      <c r="B525" s="504"/>
      <c r="C525" s="504"/>
      <c r="D525" s="504"/>
      <c r="E525" s="504"/>
      <c r="F525" s="504"/>
      <c r="G525" s="504"/>
      <c r="H525" s="504"/>
      <c r="I525" s="521"/>
    </row>
    <row r="526" spans="1:9" ht="48" customHeight="1" x14ac:dyDescent="0.25">
      <c r="A526" s="520" t="s">
        <v>228</v>
      </c>
      <c r="B526" s="505"/>
      <c r="C526" s="493"/>
      <c r="D526" s="493"/>
      <c r="E526" s="493"/>
      <c r="F526" s="493"/>
      <c r="G526" s="493"/>
      <c r="H526" s="493"/>
      <c r="I526" s="522"/>
    </row>
    <row r="527" spans="1:9" ht="48" customHeight="1" x14ac:dyDescent="0.25">
      <c r="A527" s="523" t="s">
        <v>230</v>
      </c>
      <c r="B527" s="508"/>
      <c r="C527" s="508"/>
      <c r="D527" s="508"/>
      <c r="E527" s="508"/>
      <c r="F527" s="508"/>
      <c r="G527" s="508"/>
      <c r="H527" s="515"/>
      <c r="I527" s="524"/>
    </row>
    <row r="528" spans="1:9" ht="48" customHeight="1" thickBot="1" x14ac:dyDescent="0.3">
      <c r="A528" s="645" t="s">
        <v>239</v>
      </c>
      <c r="B528" s="646"/>
      <c r="C528" s="646"/>
      <c r="D528" s="646"/>
      <c r="E528" s="646"/>
      <c r="F528" s="646"/>
      <c r="G528" s="646"/>
      <c r="H528" s="647"/>
      <c r="I528" s="648"/>
    </row>
    <row r="529" spans="1:9" ht="48" customHeight="1" x14ac:dyDescent="0.25">
      <c r="A529" s="526"/>
      <c r="B529" s="516" t="s">
        <v>215</v>
      </c>
      <c r="C529" s="517">
        <f>$P$6+$P$8*(B530-1)</f>
        <v>0.55833333333333335</v>
      </c>
      <c r="D529" s="516" t="s">
        <v>216</v>
      </c>
      <c r="E529" s="516"/>
      <c r="F529" s="517"/>
      <c r="G529" s="649">
        <f>H535+S$11</f>
        <v>0.61736111111111092</v>
      </c>
      <c r="H529" s="649"/>
      <c r="I529" s="527">
        <f>G529+T$11</f>
        <v>0.63124999999999976</v>
      </c>
    </row>
    <row r="530" spans="1:9" ht="48" customHeight="1" x14ac:dyDescent="0.25">
      <c r="A530" s="529" t="s">
        <v>217</v>
      </c>
      <c r="B530" s="514">
        <f>B519+1</f>
        <v>49</v>
      </c>
      <c r="C530" s="650" t="e">
        <f>VLOOKUP($B530,СтартОсобиста!$A$270:$E$517,4,0)</f>
        <v>#N/A</v>
      </c>
      <c r="D530" s="650"/>
      <c r="E530" s="650"/>
      <c r="F530" s="513" t="e">
        <f>VLOOKUP($B530,СтартОсобиста!$A$270:$E$517,2,0)</f>
        <v>#N/A</v>
      </c>
      <c r="G530" s="651" t="s">
        <v>218</v>
      </c>
      <c r="H530" s="651"/>
      <c r="I530" s="518" t="s">
        <v>219</v>
      </c>
    </row>
    <row r="531" spans="1:9" ht="48" customHeight="1" x14ac:dyDescent="0.25">
      <c r="A531" s="652" t="s">
        <v>220</v>
      </c>
      <c r="B531" s="493">
        <v>1</v>
      </c>
      <c r="C531" s="493">
        <v>2</v>
      </c>
      <c r="D531" s="493">
        <v>3</v>
      </c>
      <c r="E531" s="493">
        <v>4</v>
      </c>
      <c r="F531" s="493">
        <v>5</v>
      </c>
      <c r="G531" s="493">
        <v>6</v>
      </c>
      <c r="H531" s="493">
        <v>7</v>
      </c>
      <c r="I531" s="525">
        <v>8</v>
      </c>
    </row>
    <row r="532" spans="1:9" ht="143.25" customHeight="1" x14ac:dyDescent="0.25">
      <c r="A532" s="652"/>
      <c r="B532" s="495" t="str">
        <f>$L$4</f>
        <v>Навісна п-ва ч-з яр (судд.)</v>
      </c>
      <c r="C532" s="495" t="str">
        <f>$M$4</f>
        <v>Переправа по колоді через яр</v>
      </c>
      <c r="D532" s="495" t="str">
        <f>$N$4</f>
        <v>П-ва по мотузці з пер. ч-з яр</v>
      </c>
      <c r="E532" s="495" t="str">
        <f>$O$4</f>
        <v>Підйом по верт. пер. + крут. п-ва</v>
      </c>
      <c r="F532" s="495" t="str">
        <f>$P$4</f>
        <v>Підйом по схилу</v>
      </c>
      <c r="G532" s="495" t="str">
        <f>$Q$4</f>
        <v>Рух  по жердинах</v>
      </c>
      <c r="H532" s="495" t="str">
        <f>$R$4</f>
        <v>В'язання вузлів</v>
      </c>
      <c r="I532" s="519" t="str">
        <f>S$4</f>
        <v>Орієнтування</v>
      </c>
    </row>
    <row r="533" spans="1:9" ht="48" customHeight="1" x14ac:dyDescent="0.25">
      <c r="A533" s="520" t="s">
        <v>222</v>
      </c>
      <c r="B533" s="498">
        <f>$L$5</f>
        <v>1.3888888888888889E-3</v>
      </c>
      <c r="C533" s="498">
        <f>$M$5</f>
        <v>2.7777777777777779E-3</v>
      </c>
      <c r="D533" s="498">
        <f>$N$5</f>
        <v>3.472222222222222E-3</v>
      </c>
      <c r="E533" s="498">
        <f>$O$5</f>
        <v>4.1666666666666666E-3</v>
      </c>
      <c r="F533" s="498">
        <f>$P$5</f>
        <v>2.7777777777777779E-3</v>
      </c>
      <c r="G533" s="498">
        <f>$Q$5</f>
        <v>2.0833333333333333E-3</v>
      </c>
      <c r="H533" s="498">
        <f>$R$5</f>
        <v>1.3888888888888889E-3</v>
      </c>
      <c r="I533" s="521"/>
    </row>
    <row r="534" spans="1:9" ht="48" customHeight="1" x14ac:dyDescent="0.25">
      <c r="A534" s="520" t="s">
        <v>223</v>
      </c>
      <c r="B534" s="501">
        <f>$C529+L$11</f>
        <v>0.55972222222222223</v>
      </c>
      <c r="C534" s="501">
        <f t="shared" ref="C534:H534" si="96">B535+M$11</f>
        <v>0.56527777777777777</v>
      </c>
      <c r="D534" s="501">
        <f t="shared" si="96"/>
        <v>0.57361111111111107</v>
      </c>
      <c r="E534" s="501">
        <f t="shared" si="96"/>
        <v>0.58263888888888882</v>
      </c>
      <c r="F534" s="501">
        <f t="shared" si="96"/>
        <v>0.59374999999999989</v>
      </c>
      <c r="G534" s="501">
        <f t="shared" si="96"/>
        <v>0.59999999999999987</v>
      </c>
      <c r="H534" s="501">
        <f t="shared" si="96"/>
        <v>0.60902777777777761</v>
      </c>
      <c r="I534" s="521"/>
    </row>
    <row r="535" spans="1:9" ht="48" customHeight="1" x14ac:dyDescent="0.25">
      <c r="A535" s="520" t="s">
        <v>225</v>
      </c>
      <c r="B535" s="501">
        <f>SUM(B534,B533)</f>
        <v>0.56111111111111112</v>
      </c>
      <c r="C535" s="501">
        <f>SUM(C534,C533)</f>
        <v>0.56805555555555554</v>
      </c>
      <c r="D535" s="501">
        <f>SUM(D534,D533)</f>
        <v>0.57708333333333328</v>
      </c>
      <c r="E535" s="501">
        <f>SUM(E534,E533)</f>
        <v>0.58680555555555547</v>
      </c>
      <c r="F535" s="501">
        <f t="shared" ref="F535:H535" si="97">SUM(F534,F533)</f>
        <v>0.59652777777777766</v>
      </c>
      <c r="G535" s="501">
        <f t="shared" si="97"/>
        <v>0.60208333333333319</v>
      </c>
      <c r="H535" s="501">
        <f t="shared" si="97"/>
        <v>0.6104166666666665</v>
      </c>
      <c r="I535" s="521"/>
    </row>
    <row r="536" spans="1:9" ht="48" customHeight="1" x14ac:dyDescent="0.25">
      <c r="A536" s="520" t="s">
        <v>226</v>
      </c>
      <c r="B536" s="504"/>
      <c r="C536" s="504"/>
      <c r="D536" s="504"/>
      <c r="E536" s="504"/>
      <c r="F536" s="504"/>
      <c r="G536" s="504"/>
      <c r="H536" s="504"/>
      <c r="I536" s="521"/>
    </row>
    <row r="537" spans="1:9" ht="48" customHeight="1" x14ac:dyDescent="0.25">
      <c r="A537" s="520" t="s">
        <v>228</v>
      </c>
      <c r="B537" s="505"/>
      <c r="C537" s="493"/>
      <c r="D537" s="493"/>
      <c r="E537" s="493"/>
      <c r="F537" s="493"/>
      <c r="G537" s="493"/>
      <c r="H537" s="493"/>
      <c r="I537" s="522"/>
    </row>
    <row r="538" spans="1:9" ht="48" customHeight="1" x14ac:dyDescent="0.25">
      <c r="A538" s="523" t="s">
        <v>230</v>
      </c>
      <c r="B538" s="508"/>
      <c r="C538" s="508"/>
      <c r="D538" s="508"/>
      <c r="E538" s="508"/>
      <c r="F538" s="508"/>
      <c r="G538" s="508"/>
      <c r="H538" s="515"/>
      <c r="I538" s="524"/>
    </row>
    <row r="539" spans="1:9" ht="48" customHeight="1" thickBot="1" x14ac:dyDescent="0.3">
      <c r="A539" s="645" t="s">
        <v>239</v>
      </c>
      <c r="B539" s="646"/>
      <c r="C539" s="646"/>
      <c r="D539" s="646"/>
      <c r="E539" s="646"/>
      <c r="F539" s="646"/>
      <c r="G539" s="646"/>
      <c r="H539" s="647"/>
      <c r="I539" s="648"/>
    </row>
    <row r="540" spans="1:9" ht="48" customHeight="1" x14ac:dyDescent="0.25">
      <c r="A540" s="526"/>
      <c r="B540" s="516" t="s">
        <v>215</v>
      </c>
      <c r="C540" s="517">
        <f>$P$6+$P$8*(B541-1)</f>
        <v>0.5625</v>
      </c>
      <c r="D540" s="516" t="s">
        <v>216</v>
      </c>
      <c r="E540" s="516"/>
      <c r="F540" s="517"/>
      <c r="G540" s="649">
        <f>H546+S$11</f>
        <v>0.62152777777777757</v>
      </c>
      <c r="H540" s="649"/>
      <c r="I540" s="527">
        <f>G540+T$11</f>
        <v>0.63541666666666641</v>
      </c>
    </row>
    <row r="541" spans="1:9" ht="48" customHeight="1" x14ac:dyDescent="0.25">
      <c r="A541" s="529" t="s">
        <v>217</v>
      </c>
      <c r="B541" s="514">
        <f>B530+1</f>
        <v>50</v>
      </c>
      <c r="C541" s="650" t="e">
        <f>VLOOKUP($B541,СтартОсобиста!$A$270:$E$517,4,0)</f>
        <v>#N/A</v>
      </c>
      <c r="D541" s="650"/>
      <c r="E541" s="650"/>
      <c r="F541" s="513" t="e">
        <f>VLOOKUP($B541,СтартОсобиста!$A$270:$E$517,2,0)</f>
        <v>#N/A</v>
      </c>
      <c r="G541" s="651" t="s">
        <v>218</v>
      </c>
      <c r="H541" s="651"/>
      <c r="I541" s="518" t="s">
        <v>219</v>
      </c>
    </row>
    <row r="542" spans="1:9" ht="48" customHeight="1" x14ac:dyDescent="0.25">
      <c r="A542" s="652" t="s">
        <v>220</v>
      </c>
      <c r="B542" s="493">
        <v>1</v>
      </c>
      <c r="C542" s="493">
        <v>2</v>
      </c>
      <c r="D542" s="493">
        <v>3</v>
      </c>
      <c r="E542" s="493">
        <v>4</v>
      </c>
      <c r="F542" s="493">
        <v>5</v>
      </c>
      <c r="G542" s="493">
        <v>6</v>
      </c>
      <c r="H542" s="493">
        <v>7</v>
      </c>
      <c r="I542" s="525">
        <v>8</v>
      </c>
    </row>
    <row r="543" spans="1:9" ht="143.25" customHeight="1" x14ac:dyDescent="0.25">
      <c r="A543" s="652"/>
      <c r="B543" s="495" t="str">
        <f>$L$4</f>
        <v>Навісна п-ва ч-з яр (судд.)</v>
      </c>
      <c r="C543" s="495" t="str">
        <f>$M$4</f>
        <v>Переправа по колоді через яр</v>
      </c>
      <c r="D543" s="495" t="str">
        <f>$N$4</f>
        <v>П-ва по мотузці з пер. ч-з яр</v>
      </c>
      <c r="E543" s="495" t="str">
        <f>$O$4</f>
        <v>Підйом по верт. пер. + крут. п-ва</v>
      </c>
      <c r="F543" s="495" t="str">
        <f>$P$4</f>
        <v>Підйом по схилу</v>
      </c>
      <c r="G543" s="495" t="str">
        <f>$Q$4</f>
        <v>Рух  по жердинах</v>
      </c>
      <c r="H543" s="495" t="str">
        <f>$R$4</f>
        <v>В'язання вузлів</v>
      </c>
      <c r="I543" s="519" t="str">
        <f>S$4</f>
        <v>Орієнтування</v>
      </c>
    </row>
    <row r="544" spans="1:9" ht="48" customHeight="1" x14ac:dyDescent="0.25">
      <c r="A544" s="520" t="s">
        <v>222</v>
      </c>
      <c r="B544" s="498">
        <f>$L$5</f>
        <v>1.3888888888888889E-3</v>
      </c>
      <c r="C544" s="498">
        <f>$M$5</f>
        <v>2.7777777777777779E-3</v>
      </c>
      <c r="D544" s="498">
        <f>$N$5</f>
        <v>3.472222222222222E-3</v>
      </c>
      <c r="E544" s="498">
        <f>$O$5</f>
        <v>4.1666666666666666E-3</v>
      </c>
      <c r="F544" s="498">
        <f>$P$5</f>
        <v>2.7777777777777779E-3</v>
      </c>
      <c r="G544" s="498">
        <f>$Q$5</f>
        <v>2.0833333333333333E-3</v>
      </c>
      <c r="H544" s="498">
        <f>$R$5</f>
        <v>1.3888888888888889E-3</v>
      </c>
      <c r="I544" s="521"/>
    </row>
    <row r="545" spans="1:9" ht="48" customHeight="1" x14ac:dyDescent="0.25">
      <c r="A545" s="520" t="s">
        <v>223</v>
      </c>
      <c r="B545" s="501">
        <f>$C540+L$11</f>
        <v>0.56388888888888888</v>
      </c>
      <c r="C545" s="501">
        <f t="shared" ref="C545:H545" si="98">B546+M$11</f>
        <v>0.56944444444444442</v>
      </c>
      <c r="D545" s="501">
        <f t="shared" si="98"/>
        <v>0.57777777777777772</v>
      </c>
      <c r="E545" s="501">
        <f t="shared" si="98"/>
        <v>0.58680555555555547</v>
      </c>
      <c r="F545" s="501">
        <f t="shared" si="98"/>
        <v>0.59791666666666654</v>
      </c>
      <c r="G545" s="501">
        <f t="shared" si="98"/>
        <v>0.60416666666666652</v>
      </c>
      <c r="H545" s="501">
        <f t="shared" si="98"/>
        <v>0.61319444444444426</v>
      </c>
      <c r="I545" s="521"/>
    </row>
    <row r="546" spans="1:9" ht="48" customHeight="1" x14ac:dyDescent="0.25">
      <c r="A546" s="520" t="s">
        <v>225</v>
      </c>
      <c r="B546" s="501">
        <f>SUM(B545,B544)</f>
        <v>0.56527777777777777</v>
      </c>
      <c r="C546" s="501">
        <f>SUM(C545,C544)</f>
        <v>0.57222222222222219</v>
      </c>
      <c r="D546" s="501">
        <f>SUM(D545,D544)</f>
        <v>0.58124999999999993</v>
      </c>
      <c r="E546" s="501">
        <f>SUM(E545,E544)</f>
        <v>0.59097222222222212</v>
      </c>
      <c r="F546" s="501">
        <f t="shared" ref="F546:H546" si="99">SUM(F545,F544)</f>
        <v>0.60069444444444431</v>
      </c>
      <c r="G546" s="501">
        <f t="shared" si="99"/>
        <v>0.60624999999999984</v>
      </c>
      <c r="H546" s="501">
        <f t="shared" si="99"/>
        <v>0.61458333333333315</v>
      </c>
      <c r="I546" s="521"/>
    </row>
    <row r="547" spans="1:9" ht="48" customHeight="1" x14ac:dyDescent="0.25">
      <c r="A547" s="520" t="s">
        <v>226</v>
      </c>
      <c r="B547" s="504"/>
      <c r="C547" s="504"/>
      <c r="D547" s="504"/>
      <c r="E547" s="504"/>
      <c r="F547" s="504"/>
      <c r="G547" s="504"/>
      <c r="H547" s="504"/>
      <c r="I547" s="521"/>
    </row>
    <row r="548" spans="1:9" ht="48" customHeight="1" x14ac:dyDescent="0.25">
      <c r="A548" s="520" t="s">
        <v>228</v>
      </c>
      <c r="B548" s="505"/>
      <c r="C548" s="493"/>
      <c r="D548" s="493"/>
      <c r="E548" s="493"/>
      <c r="F548" s="493"/>
      <c r="G548" s="493"/>
      <c r="H548" s="493"/>
      <c r="I548" s="522"/>
    </row>
    <row r="549" spans="1:9" ht="48" customHeight="1" x14ac:dyDescent="0.25">
      <c r="A549" s="523" t="s">
        <v>230</v>
      </c>
      <c r="B549" s="508"/>
      <c r="C549" s="508"/>
      <c r="D549" s="508"/>
      <c r="E549" s="508"/>
      <c r="F549" s="508"/>
      <c r="G549" s="508"/>
      <c r="H549" s="515"/>
      <c r="I549" s="524"/>
    </row>
    <row r="550" spans="1:9" ht="48" customHeight="1" thickBot="1" x14ac:dyDescent="0.3">
      <c r="A550" s="645" t="s">
        <v>239</v>
      </c>
      <c r="B550" s="646"/>
      <c r="C550" s="646"/>
      <c r="D550" s="646"/>
      <c r="E550" s="646"/>
      <c r="F550" s="646"/>
      <c r="G550" s="646"/>
      <c r="H550" s="647"/>
      <c r="I550" s="648"/>
    </row>
    <row r="551" spans="1:9" ht="48" customHeight="1" x14ac:dyDescent="0.25">
      <c r="A551" s="526"/>
      <c r="B551" s="516" t="s">
        <v>215</v>
      </c>
      <c r="C551" s="517">
        <f>$P$6+$P$8*(B552-1)</f>
        <v>0.56666666666666665</v>
      </c>
      <c r="D551" s="516" t="s">
        <v>216</v>
      </c>
      <c r="E551" s="516"/>
      <c r="F551" s="517"/>
      <c r="G551" s="649">
        <f>H557+S$11</f>
        <v>0.62569444444444422</v>
      </c>
      <c r="H551" s="649"/>
      <c r="I551" s="527">
        <f>G551+T$11</f>
        <v>0.63958333333333306</v>
      </c>
    </row>
    <row r="552" spans="1:9" ht="48" customHeight="1" x14ac:dyDescent="0.25">
      <c r="A552" s="529" t="s">
        <v>217</v>
      </c>
      <c r="B552" s="514">
        <f>B541+1</f>
        <v>51</v>
      </c>
      <c r="C552" s="650" t="e">
        <f>VLOOKUP($B552,СтартОсобиста!$A$270:$E$517,4,0)</f>
        <v>#N/A</v>
      </c>
      <c r="D552" s="650"/>
      <c r="E552" s="650"/>
      <c r="F552" s="513" t="e">
        <f>VLOOKUP($B552,СтартОсобиста!$A$270:$E$517,2,0)</f>
        <v>#N/A</v>
      </c>
      <c r="G552" s="651" t="s">
        <v>218</v>
      </c>
      <c r="H552" s="651"/>
      <c r="I552" s="518" t="s">
        <v>219</v>
      </c>
    </row>
    <row r="553" spans="1:9" ht="48" customHeight="1" x14ac:dyDescent="0.25">
      <c r="A553" s="652" t="s">
        <v>220</v>
      </c>
      <c r="B553" s="493">
        <v>1</v>
      </c>
      <c r="C553" s="493">
        <v>2</v>
      </c>
      <c r="D553" s="493">
        <v>3</v>
      </c>
      <c r="E553" s="493">
        <v>4</v>
      </c>
      <c r="F553" s="493">
        <v>5</v>
      </c>
      <c r="G553" s="493">
        <v>6</v>
      </c>
      <c r="H553" s="493">
        <v>7</v>
      </c>
      <c r="I553" s="525">
        <v>8</v>
      </c>
    </row>
    <row r="554" spans="1:9" ht="143.25" customHeight="1" x14ac:dyDescent="0.25">
      <c r="A554" s="652"/>
      <c r="B554" s="495" t="str">
        <f>$L$4</f>
        <v>Навісна п-ва ч-з яр (судд.)</v>
      </c>
      <c r="C554" s="495" t="str">
        <f>$M$4</f>
        <v>Переправа по колоді через яр</v>
      </c>
      <c r="D554" s="495" t="str">
        <f>$N$4</f>
        <v>П-ва по мотузці з пер. ч-з яр</v>
      </c>
      <c r="E554" s="495" t="str">
        <f>$O$4</f>
        <v>Підйом по верт. пер. + крут. п-ва</v>
      </c>
      <c r="F554" s="495" t="str">
        <f>$P$4</f>
        <v>Підйом по схилу</v>
      </c>
      <c r="G554" s="495" t="str">
        <f>$Q$4</f>
        <v>Рух  по жердинах</v>
      </c>
      <c r="H554" s="495" t="str">
        <f>$R$4</f>
        <v>В'язання вузлів</v>
      </c>
      <c r="I554" s="519" t="str">
        <f>S$4</f>
        <v>Орієнтування</v>
      </c>
    </row>
    <row r="555" spans="1:9" ht="48" customHeight="1" x14ac:dyDescent="0.25">
      <c r="A555" s="520" t="s">
        <v>222</v>
      </c>
      <c r="B555" s="498">
        <f>$L$5</f>
        <v>1.3888888888888889E-3</v>
      </c>
      <c r="C555" s="498">
        <f>$M$5</f>
        <v>2.7777777777777779E-3</v>
      </c>
      <c r="D555" s="498">
        <f>$N$5</f>
        <v>3.472222222222222E-3</v>
      </c>
      <c r="E555" s="498">
        <f>$O$5</f>
        <v>4.1666666666666666E-3</v>
      </c>
      <c r="F555" s="498">
        <f>$P$5</f>
        <v>2.7777777777777779E-3</v>
      </c>
      <c r="G555" s="498">
        <f>$Q$5</f>
        <v>2.0833333333333333E-3</v>
      </c>
      <c r="H555" s="498">
        <f>$R$5</f>
        <v>1.3888888888888889E-3</v>
      </c>
      <c r="I555" s="521"/>
    </row>
    <row r="556" spans="1:9" ht="48" customHeight="1" x14ac:dyDescent="0.25">
      <c r="A556" s="520" t="s">
        <v>223</v>
      </c>
      <c r="B556" s="501">
        <f>$C551+L$11</f>
        <v>0.56805555555555554</v>
      </c>
      <c r="C556" s="501">
        <f t="shared" ref="C556:H556" si="100">B557+M$11</f>
        <v>0.57361111111111107</v>
      </c>
      <c r="D556" s="501">
        <f t="shared" si="100"/>
        <v>0.58194444444444438</v>
      </c>
      <c r="E556" s="501">
        <f t="shared" si="100"/>
        <v>0.59097222222222212</v>
      </c>
      <c r="F556" s="501">
        <f t="shared" si="100"/>
        <v>0.60208333333333319</v>
      </c>
      <c r="G556" s="501">
        <f t="shared" si="100"/>
        <v>0.60833333333333317</v>
      </c>
      <c r="H556" s="501">
        <f t="shared" si="100"/>
        <v>0.61736111111111092</v>
      </c>
      <c r="I556" s="521"/>
    </row>
    <row r="557" spans="1:9" ht="48" customHeight="1" x14ac:dyDescent="0.25">
      <c r="A557" s="520" t="s">
        <v>225</v>
      </c>
      <c r="B557" s="501">
        <f>SUM(B556,B555)</f>
        <v>0.56944444444444442</v>
      </c>
      <c r="C557" s="501">
        <f>SUM(C556,C555)</f>
        <v>0.57638888888888884</v>
      </c>
      <c r="D557" s="501">
        <f>SUM(D556,D555)</f>
        <v>0.58541666666666659</v>
      </c>
      <c r="E557" s="501">
        <f>SUM(E556,E555)</f>
        <v>0.59513888888888877</v>
      </c>
      <c r="F557" s="501">
        <f t="shared" ref="F557:H557" si="101">SUM(F556,F555)</f>
        <v>0.60486111111111096</v>
      </c>
      <c r="G557" s="501">
        <f t="shared" si="101"/>
        <v>0.6104166666666665</v>
      </c>
      <c r="H557" s="501">
        <f t="shared" si="101"/>
        <v>0.6187499999999998</v>
      </c>
      <c r="I557" s="521"/>
    </row>
    <row r="558" spans="1:9" ht="48" customHeight="1" x14ac:dyDescent="0.25">
      <c r="A558" s="520" t="s">
        <v>226</v>
      </c>
      <c r="B558" s="504"/>
      <c r="C558" s="504"/>
      <c r="D558" s="504"/>
      <c r="E558" s="504"/>
      <c r="F558" s="504"/>
      <c r="G558" s="504"/>
      <c r="H558" s="504"/>
      <c r="I558" s="521"/>
    </row>
    <row r="559" spans="1:9" ht="48" customHeight="1" x14ac:dyDescent="0.25">
      <c r="A559" s="520" t="s">
        <v>228</v>
      </c>
      <c r="B559" s="505"/>
      <c r="C559" s="493"/>
      <c r="D559" s="493"/>
      <c r="E559" s="493"/>
      <c r="F559" s="493"/>
      <c r="G559" s="493"/>
      <c r="H559" s="493"/>
      <c r="I559" s="522"/>
    </row>
    <row r="560" spans="1:9" ht="48" customHeight="1" x14ac:dyDescent="0.25">
      <c r="A560" s="523" t="s">
        <v>230</v>
      </c>
      <c r="B560" s="508"/>
      <c r="C560" s="508"/>
      <c r="D560" s="508"/>
      <c r="E560" s="508"/>
      <c r="F560" s="508"/>
      <c r="G560" s="508"/>
      <c r="H560" s="515"/>
      <c r="I560" s="524"/>
    </row>
    <row r="561" spans="1:9" ht="48" customHeight="1" thickBot="1" x14ac:dyDescent="0.3">
      <c r="A561" s="645" t="s">
        <v>239</v>
      </c>
      <c r="B561" s="646"/>
      <c r="C561" s="646"/>
      <c r="D561" s="646"/>
      <c r="E561" s="646"/>
      <c r="F561" s="646"/>
      <c r="G561" s="646"/>
      <c r="H561" s="647"/>
      <c r="I561" s="648"/>
    </row>
    <row r="562" spans="1:9" ht="48" customHeight="1" x14ac:dyDescent="0.25">
      <c r="A562" s="526"/>
      <c r="B562" s="516" t="s">
        <v>215</v>
      </c>
      <c r="C562" s="517">
        <f>$P$6+$P$8*(B563-1)</f>
        <v>0.5708333333333333</v>
      </c>
      <c r="D562" s="516" t="s">
        <v>216</v>
      </c>
      <c r="E562" s="516"/>
      <c r="F562" s="517"/>
      <c r="G562" s="649">
        <f>H568+S$11</f>
        <v>0.62986111111111087</v>
      </c>
      <c r="H562" s="649"/>
      <c r="I562" s="527">
        <f>G562+T$11</f>
        <v>0.64374999999999971</v>
      </c>
    </row>
    <row r="563" spans="1:9" ht="48" customHeight="1" x14ac:dyDescent="0.25">
      <c r="A563" s="529" t="s">
        <v>217</v>
      </c>
      <c r="B563" s="514">
        <f>B552+1</f>
        <v>52</v>
      </c>
      <c r="C563" s="650" t="e">
        <f>VLOOKUP($B563,СтартОсобиста!$A$270:$E$517,4,0)</f>
        <v>#N/A</v>
      </c>
      <c r="D563" s="650"/>
      <c r="E563" s="650"/>
      <c r="F563" s="513" t="e">
        <f>VLOOKUP($B563,СтартОсобиста!$A$270:$E$517,2,0)</f>
        <v>#N/A</v>
      </c>
      <c r="G563" s="651" t="s">
        <v>218</v>
      </c>
      <c r="H563" s="651"/>
      <c r="I563" s="518" t="s">
        <v>219</v>
      </c>
    </row>
    <row r="564" spans="1:9" ht="48" customHeight="1" x14ac:dyDescent="0.25">
      <c r="A564" s="652" t="s">
        <v>220</v>
      </c>
      <c r="B564" s="493">
        <v>1</v>
      </c>
      <c r="C564" s="493">
        <v>2</v>
      </c>
      <c r="D564" s="493">
        <v>3</v>
      </c>
      <c r="E564" s="493">
        <v>4</v>
      </c>
      <c r="F564" s="493">
        <v>5</v>
      </c>
      <c r="G564" s="493">
        <v>6</v>
      </c>
      <c r="H564" s="493">
        <v>7</v>
      </c>
      <c r="I564" s="525">
        <v>8</v>
      </c>
    </row>
    <row r="565" spans="1:9" ht="143.25" customHeight="1" x14ac:dyDescent="0.25">
      <c r="A565" s="652"/>
      <c r="B565" s="495" t="str">
        <f>$L$4</f>
        <v>Навісна п-ва ч-з яр (судд.)</v>
      </c>
      <c r="C565" s="495" t="str">
        <f>$M$4</f>
        <v>Переправа по колоді через яр</v>
      </c>
      <c r="D565" s="495" t="str">
        <f>$N$4</f>
        <v>П-ва по мотузці з пер. ч-з яр</v>
      </c>
      <c r="E565" s="495" t="str">
        <f>$O$4</f>
        <v>Підйом по верт. пер. + крут. п-ва</v>
      </c>
      <c r="F565" s="495" t="str">
        <f>$P$4</f>
        <v>Підйом по схилу</v>
      </c>
      <c r="G565" s="495" t="str">
        <f>$Q$4</f>
        <v>Рух  по жердинах</v>
      </c>
      <c r="H565" s="495" t="str">
        <f>$R$4</f>
        <v>В'язання вузлів</v>
      </c>
      <c r="I565" s="519" t="str">
        <f>S$4</f>
        <v>Орієнтування</v>
      </c>
    </row>
    <row r="566" spans="1:9" ht="48" customHeight="1" x14ac:dyDescent="0.25">
      <c r="A566" s="520" t="s">
        <v>222</v>
      </c>
      <c r="B566" s="498">
        <f>$L$5</f>
        <v>1.3888888888888889E-3</v>
      </c>
      <c r="C566" s="498">
        <f>$M$5</f>
        <v>2.7777777777777779E-3</v>
      </c>
      <c r="D566" s="498">
        <f>$N$5</f>
        <v>3.472222222222222E-3</v>
      </c>
      <c r="E566" s="498">
        <f>$O$5</f>
        <v>4.1666666666666666E-3</v>
      </c>
      <c r="F566" s="498">
        <f>$P$5</f>
        <v>2.7777777777777779E-3</v>
      </c>
      <c r="G566" s="498">
        <f>$Q$5</f>
        <v>2.0833333333333333E-3</v>
      </c>
      <c r="H566" s="498">
        <f>$R$5</f>
        <v>1.3888888888888889E-3</v>
      </c>
      <c r="I566" s="521"/>
    </row>
    <row r="567" spans="1:9" ht="48" customHeight="1" x14ac:dyDescent="0.25">
      <c r="A567" s="520" t="s">
        <v>223</v>
      </c>
      <c r="B567" s="501">
        <f>$C562+L$11</f>
        <v>0.57222222222222219</v>
      </c>
      <c r="C567" s="501">
        <f t="shared" ref="C567:H567" si="102">B568+M$11</f>
        <v>0.57777777777777772</v>
      </c>
      <c r="D567" s="501">
        <f t="shared" si="102"/>
        <v>0.58611111111111103</v>
      </c>
      <c r="E567" s="501">
        <f t="shared" si="102"/>
        <v>0.59513888888888877</v>
      </c>
      <c r="F567" s="501">
        <f t="shared" si="102"/>
        <v>0.60624999999999984</v>
      </c>
      <c r="G567" s="501">
        <f t="shared" si="102"/>
        <v>0.61249999999999982</v>
      </c>
      <c r="H567" s="501">
        <f t="shared" si="102"/>
        <v>0.62152777777777757</v>
      </c>
      <c r="I567" s="521"/>
    </row>
    <row r="568" spans="1:9" ht="48" customHeight="1" x14ac:dyDescent="0.25">
      <c r="A568" s="520" t="s">
        <v>225</v>
      </c>
      <c r="B568" s="501">
        <f>SUM(B567,B566)</f>
        <v>0.57361111111111107</v>
      </c>
      <c r="C568" s="501">
        <f>SUM(C567,C566)</f>
        <v>0.58055555555555549</v>
      </c>
      <c r="D568" s="501">
        <f>SUM(D567,D566)</f>
        <v>0.58958333333333324</v>
      </c>
      <c r="E568" s="501">
        <f>SUM(E567,E566)</f>
        <v>0.59930555555555542</v>
      </c>
      <c r="F568" s="501">
        <f t="shared" ref="F568:H568" si="103">SUM(F567,F566)</f>
        <v>0.60902777777777761</v>
      </c>
      <c r="G568" s="501">
        <f t="shared" si="103"/>
        <v>0.61458333333333315</v>
      </c>
      <c r="H568" s="501">
        <f t="shared" si="103"/>
        <v>0.62291666666666645</v>
      </c>
      <c r="I568" s="521"/>
    </row>
    <row r="569" spans="1:9" ht="48" customHeight="1" x14ac:dyDescent="0.25">
      <c r="A569" s="520" t="s">
        <v>226</v>
      </c>
      <c r="B569" s="504"/>
      <c r="C569" s="504"/>
      <c r="D569" s="504"/>
      <c r="E569" s="504"/>
      <c r="F569" s="504"/>
      <c r="G569" s="504"/>
      <c r="H569" s="504"/>
      <c r="I569" s="521"/>
    </row>
    <row r="570" spans="1:9" ht="48" customHeight="1" x14ac:dyDescent="0.25">
      <c r="A570" s="520" t="s">
        <v>228</v>
      </c>
      <c r="B570" s="505"/>
      <c r="C570" s="493"/>
      <c r="D570" s="493"/>
      <c r="E570" s="493"/>
      <c r="F570" s="493"/>
      <c r="G570" s="493"/>
      <c r="H570" s="493"/>
      <c r="I570" s="522"/>
    </row>
    <row r="571" spans="1:9" ht="48" customHeight="1" x14ac:dyDescent="0.25">
      <c r="A571" s="523" t="s">
        <v>230</v>
      </c>
      <c r="B571" s="508"/>
      <c r="C571" s="508"/>
      <c r="D571" s="508"/>
      <c r="E571" s="508"/>
      <c r="F571" s="508"/>
      <c r="G571" s="508"/>
      <c r="H571" s="515"/>
      <c r="I571" s="524"/>
    </row>
    <row r="572" spans="1:9" ht="48" customHeight="1" thickBot="1" x14ac:dyDescent="0.3">
      <c r="A572" s="645" t="s">
        <v>239</v>
      </c>
      <c r="B572" s="646"/>
      <c r="C572" s="646"/>
      <c r="D572" s="646"/>
      <c r="E572" s="646"/>
      <c r="F572" s="646"/>
      <c r="G572" s="646"/>
      <c r="H572" s="647"/>
      <c r="I572" s="648"/>
    </row>
    <row r="573" spans="1:9" ht="48" customHeight="1" x14ac:dyDescent="0.25">
      <c r="A573" s="526"/>
      <c r="B573" s="516" t="s">
        <v>215</v>
      </c>
      <c r="C573" s="517">
        <f>$P$6+$P$8*(B574-1)</f>
        <v>0.57499999999999996</v>
      </c>
      <c r="D573" s="516" t="s">
        <v>216</v>
      </c>
      <c r="E573" s="516"/>
      <c r="F573" s="517"/>
      <c r="G573" s="649">
        <f>H579+S$11</f>
        <v>0.63402777777777752</v>
      </c>
      <c r="H573" s="649"/>
      <c r="I573" s="527">
        <f>G573+T$11</f>
        <v>0.64791666666666636</v>
      </c>
    </row>
    <row r="574" spans="1:9" ht="48" customHeight="1" x14ac:dyDescent="0.25">
      <c r="A574" s="529" t="s">
        <v>217</v>
      </c>
      <c r="B574" s="514">
        <f>B563+1</f>
        <v>53</v>
      </c>
      <c r="C574" s="650" t="e">
        <f>VLOOKUP($B574,СтартОсобиста!$A$270:$E$517,4,0)</f>
        <v>#N/A</v>
      </c>
      <c r="D574" s="650"/>
      <c r="E574" s="650"/>
      <c r="F574" s="513" t="e">
        <f>VLOOKUP($B574,СтартОсобиста!$A$270:$E$517,2,0)</f>
        <v>#N/A</v>
      </c>
      <c r="G574" s="651" t="s">
        <v>218</v>
      </c>
      <c r="H574" s="651"/>
      <c r="I574" s="518" t="s">
        <v>219</v>
      </c>
    </row>
    <row r="575" spans="1:9" ht="48" customHeight="1" x14ac:dyDescent="0.25">
      <c r="A575" s="652" t="s">
        <v>220</v>
      </c>
      <c r="B575" s="493">
        <v>1</v>
      </c>
      <c r="C575" s="493">
        <v>2</v>
      </c>
      <c r="D575" s="493">
        <v>3</v>
      </c>
      <c r="E575" s="493">
        <v>4</v>
      </c>
      <c r="F575" s="493">
        <v>5</v>
      </c>
      <c r="G575" s="493">
        <v>6</v>
      </c>
      <c r="H575" s="493">
        <v>7</v>
      </c>
      <c r="I575" s="525">
        <v>8</v>
      </c>
    </row>
    <row r="576" spans="1:9" ht="143.25" customHeight="1" x14ac:dyDescent="0.25">
      <c r="A576" s="652"/>
      <c r="B576" s="495" t="str">
        <f>$L$4</f>
        <v>Навісна п-ва ч-з яр (судд.)</v>
      </c>
      <c r="C576" s="495" t="str">
        <f>$M$4</f>
        <v>Переправа по колоді через яр</v>
      </c>
      <c r="D576" s="495" t="str">
        <f>$N$4</f>
        <v>П-ва по мотузці з пер. ч-з яр</v>
      </c>
      <c r="E576" s="495" t="str">
        <f>$O$4</f>
        <v>Підйом по верт. пер. + крут. п-ва</v>
      </c>
      <c r="F576" s="495" t="str">
        <f>$P$4</f>
        <v>Підйом по схилу</v>
      </c>
      <c r="G576" s="495" t="str">
        <f>$Q$4</f>
        <v>Рух  по жердинах</v>
      </c>
      <c r="H576" s="495" t="str">
        <f>$R$4</f>
        <v>В'язання вузлів</v>
      </c>
      <c r="I576" s="519" t="str">
        <f>S$4</f>
        <v>Орієнтування</v>
      </c>
    </row>
    <row r="577" spans="1:9" ht="48" customHeight="1" x14ac:dyDescent="0.25">
      <c r="A577" s="520" t="s">
        <v>222</v>
      </c>
      <c r="B577" s="498">
        <f>$L$5</f>
        <v>1.3888888888888889E-3</v>
      </c>
      <c r="C577" s="498">
        <f>$M$5</f>
        <v>2.7777777777777779E-3</v>
      </c>
      <c r="D577" s="498">
        <f>$N$5</f>
        <v>3.472222222222222E-3</v>
      </c>
      <c r="E577" s="498">
        <f>$O$5</f>
        <v>4.1666666666666666E-3</v>
      </c>
      <c r="F577" s="498">
        <f>$P$5</f>
        <v>2.7777777777777779E-3</v>
      </c>
      <c r="G577" s="498">
        <f>$Q$5</f>
        <v>2.0833333333333333E-3</v>
      </c>
      <c r="H577" s="498">
        <f>$R$5</f>
        <v>1.3888888888888889E-3</v>
      </c>
      <c r="I577" s="521"/>
    </row>
    <row r="578" spans="1:9" ht="48" customHeight="1" x14ac:dyDescent="0.25">
      <c r="A578" s="520" t="s">
        <v>223</v>
      </c>
      <c r="B578" s="501">
        <f>$C573+L$11</f>
        <v>0.57638888888888884</v>
      </c>
      <c r="C578" s="501">
        <f t="shared" ref="C578:H578" si="104">B579+M$11</f>
        <v>0.58194444444444438</v>
      </c>
      <c r="D578" s="501">
        <f t="shared" si="104"/>
        <v>0.59027777777777768</v>
      </c>
      <c r="E578" s="501">
        <f t="shared" si="104"/>
        <v>0.59930555555555542</v>
      </c>
      <c r="F578" s="501">
        <f t="shared" si="104"/>
        <v>0.6104166666666665</v>
      </c>
      <c r="G578" s="501">
        <f t="shared" si="104"/>
        <v>0.61666666666666647</v>
      </c>
      <c r="H578" s="501">
        <f t="shared" si="104"/>
        <v>0.62569444444444422</v>
      </c>
      <c r="I578" s="521"/>
    </row>
    <row r="579" spans="1:9" ht="48" customHeight="1" x14ac:dyDescent="0.25">
      <c r="A579" s="520" t="s">
        <v>225</v>
      </c>
      <c r="B579" s="501">
        <f>SUM(B578,B577)</f>
        <v>0.57777777777777772</v>
      </c>
      <c r="C579" s="501">
        <f>SUM(C578,C577)</f>
        <v>0.58472222222222214</v>
      </c>
      <c r="D579" s="501">
        <f>SUM(D578,D577)</f>
        <v>0.59374999999999989</v>
      </c>
      <c r="E579" s="501">
        <f>SUM(E578,E577)</f>
        <v>0.60347222222222208</v>
      </c>
      <c r="F579" s="501">
        <f t="shared" ref="F579:H579" si="105">SUM(F578,F577)</f>
        <v>0.61319444444444426</v>
      </c>
      <c r="G579" s="501">
        <f t="shared" si="105"/>
        <v>0.6187499999999998</v>
      </c>
      <c r="H579" s="501">
        <f t="shared" si="105"/>
        <v>0.6270833333333331</v>
      </c>
      <c r="I579" s="521"/>
    </row>
    <row r="580" spans="1:9" ht="48" customHeight="1" x14ac:dyDescent="0.25">
      <c r="A580" s="520" t="s">
        <v>226</v>
      </c>
      <c r="B580" s="504"/>
      <c r="C580" s="504"/>
      <c r="D580" s="504"/>
      <c r="E580" s="504"/>
      <c r="F580" s="504"/>
      <c r="G580" s="504"/>
      <c r="H580" s="504"/>
      <c r="I580" s="521"/>
    </row>
    <row r="581" spans="1:9" ht="48" customHeight="1" x14ac:dyDescent="0.25">
      <c r="A581" s="520" t="s">
        <v>228</v>
      </c>
      <c r="B581" s="505"/>
      <c r="C581" s="493"/>
      <c r="D581" s="493"/>
      <c r="E581" s="493"/>
      <c r="F581" s="493"/>
      <c r="G581" s="493"/>
      <c r="H581" s="493"/>
      <c r="I581" s="522"/>
    </row>
    <row r="582" spans="1:9" ht="48" customHeight="1" x14ac:dyDescent="0.25">
      <c r="A582" s="523" t="s">
        <v>230</v>
      </c>
      <c r="B582" s="508"/>
      <c r="C582" s="508"/>
      <c r="D582" s="508"/>
      <c r="E582" s="508"/>
      <c r="F582" s="508"/>
      <c r="G582" s="508"/>
      <c r="H582" s="515"/>
      <c r="I582" s="524"/>
    </row>
    <row r="583" spans="1:9" ht="48" customHeight="1" thickBot="1" x14ac:dyDescent="0.3">
      <c r="A583" s="645" t="s">
        <v>239</v>
      </c>
      <c r="B583" s="646"/>
      <c r="C583" s="646"/>
      <c r="D583" s="646"/>
      <c r="E583" s="646"/>
      <c r="F583" s="646"/>
      <c r="G583" s="646"/>
      <c r="H583" s="647"/>
      <c r="I583" s="648"/>
    </row>
    <row r="584" spans="1:9" ht="48" customHeight="1" x14ac:dyDescent="0.25">
      <c r="A584" s="526"/>
      <c r="B584" s="516" t="s">
        <v>215</v>
      </c>
      <c r="C584" s="517">
        <f>$P$6+$P$8*(B585-1)</f>
        <v>0.57916666666666661</v>
      </c>
      <c r="D584" s="516" t="s">
        <v>216</v>
      </c>
      <c r="E584" s="516"/>
      <c r="F584" s="517"/>
      <c r="G584" s="649">
        <f>H590+S$11</f>
        <v>0.63819444444444418</v>
      </c>
      <c r="H584" s="649"/>
      <c r="I584" s="527">
        <f>G584+T$11</f>
        <v>0.65208333333333302</v>
      </c>
    </row>
    <row r="585" spans="1:9" ht="48" customHeight="1" x14ac:dyDescent="0.25">
      <c r="A585" s="529" t="s">
        <v>217</v>
      </c>
      <c r="B585" s="514">
        <f>B574+1</f>
        <v>54</v>
      </c>
      <c r="C585" s="650" t="e">
        <f>VLOOKUP($B585,СтартОсобиста!$A$270:$E$517,4,0)</f>
        <v>#N/A</v>
      </c>
      <c r="D585" s="650"/>
      <c r="E585" s="650"/>
      <c r="F585" s="513" t="e">
        <f>VLOOKUP($B585,СтартОсобиста!$A$270:$E$517,2,0)</f>
        <v>#N/A</v>
      </c>
      <c r="G585" s="651" t="s">
        <v>218</v>
      </c>
      <c r="H585" s="651"/>
      <c r="I585" s="518" t="s">
        <v>219</v>
      </c>
    </row>
    <row r="586" spans="1:9" ht="48" customHeight="1" x14ac:dyDescent="0.25">
      <c r="A586" s="652" t="s">
        <v>220</v>
      </c>
      <c r="B586" s="493">
        <v>1</v>
      </c>
      <c r="C586" s="493">
        <v>2</v>
      </c>
      <c r="D586" s="493">
        <v>3</v>
      </c>
      <c r="E586" s="493">
        <v>4</v>
      </c>
      <c r="F586" s="493">
        <v>5</v>
      </c>
      <c r="G586" s="493">
        <v>6</v>
      </c>
      <c r="H586" s="493">
        <v>7</v>
      </c>
      <c r="I586" s="525">
        <v>8</v>
      </c>
    </row>
    <row r="587" spans="1:9" ht="143.25" customHeight="1" x14ac:dyDescent="0.25">
      <c r="A587" s="652"/>
      <c r="B587" s="495" t="str">
        <f>$L$4</f>
        <v>Навісна п-ва ч-з яр (судд.)</v>
      </c>
      <c r="C587" s="495" t="str">
        <f>$M$4</f>
        <v>Переправа по колоді через яр</v>
      </c>
      <c r="D587" s="495" t="str">
        <f>$N$4</f>
        <v>П-ва по мотузці з пер. ч-з яр</v>
      </c>
      <c r="E587" s="495" t="str">
        <f>$O$4</f>
        <v>Підйом по верт. пер. + крут. п-ва</v>
      </c>
      <c r="F587" s="495" t="str">
        <f>$P$4</f>
        <v>Підйом по схилу</v>
      </c>
      <c r="G587" s="495" t="str">
        <f>$Q$4</f>
        <v>Рух  по жердинах</v>
      </c>
      <c r="H587" s="495" t="str">
        <f>$R$4</f>
        <v>В'язання вузлів</v>
      </c>
      <c r="I587" s="519" t="str">
        <f>S$4</f>
        <v>Орієнтування</v>
      </c>
    </row>
    <row r="588" spans="1:9" ht="48" customHeight="1" x14ac:dyDescent="0.25">
      <c r="A588" s="520" t="s">
        <v>222</v>
      </c>
      <c r="B588" s="498">
        <f>$L$5</f>
        <v>1.3888888888888889E-3</v>
      </c>
      <c r="C588" s="498">
        <f>$M$5</f>
        <v>2.7777777777777779E-3</v>
      </c>
      <c r="D588" s="498">
        <f>$N$5</f>
        <v>3.472222222222222E-3</v>
      </c>
      <c r="E588" s="498">
        <f>$O$5</f>
        <v>4.1666666666666666E-3</v>
      </c>
      <c r="F588" s="498">
        <f>$P$5</f>
        <v>2.7777777777777779E-3</v>
      </c>
      <c r="G588" s="498">
        <f>$Q$5</f>
        <v>2.0833333333333333E-3</v>
      </c>
      <c r="H588" s="498">
        <f>$R$5</f>
        <v>1.3888888888888889E-3</v>
      </c>
      <c r="I588" s="521"/>
    </row>
    <row r="589" spans="1:9" ht="48" customHeight="1" x14ac:dyDescent="0.25">
      <c r="A589" s="520" t="s">
        <v>223</v>
      </c>
      <c r="B589" s="501">
        <f>$C584+L$11</f>
        <v>0.58055555555555549</v>
      </c>
      <c r="C589" s="501">
        <f t="shared" ref="C589:H589" si="106">B590+M$11</f>
        <v>0.58611111111111103</v>
      </c>
      <c r="D589" s="501">
        <f t="shared" si="106"/>
        <v>0.59444444444444433</v>
      </c>
      <c r="E589" s="501">
        <f t="shared" si="106"/>
        <v>0.60347222222222208</v>
      </c>
      <c r="F589" s="501">
        <f t="shared" si="106"/>
        <v>0.61458333333333315</v>
      </c>
      <c r="G589" s="501">
        <f t="shared" si="106"/>
        <v>0.62083333333333313</v>
      </c>
      <c r="H589" s="501">
        <f t="shared" si="106"/>
        <v>0.62986111111111087</v>
      </c>
      <c r="I589" s="521"/>
    </row>
    <row r="590" spans="1:9" ht="48" customHeight="1" x14ac:dyDescent="0.25">
      <c r="A590" s="520" t="s">
        <v>225</v>
      </c>
      <c r="B590" s="501">
        <f>SUM(B589,B588)</f>
        <v>0.58194444444444438</v>
      </c>
      <c r="C590" s="501">
        <f>SUM(C589,C588)</f>
        <v>0.5888888888888888</v>
      </c>
      <c r="D590" s="501">
        <f>SUM(D589,D588)</f>
        <v>0.59791666666666654</v>
      </c>
      <c r="E590" s="501">
        <f>SUM(E589,E588)</f>
        <v>0.60763888888888873</v>
      </c>
      <c r="F590" s="501">
        <f t="shared" ref="F590:H590" si="107">SUM(F589,F588)</f>
        <v>0.61736111111111092</v>
      </c>
      <c r="G590" s="501">
        <f t="shared" si="107"/>
        <v>0.62291666666666645</v>
      </c>
      <c r="H590" s="501">
        <f t="shared" si="107"/>
        <v>0.63124999999999976</v>
      </c>
      <c r="I590" s="521"/>
    </row>
    <row r="591" spans="1:9" ht="48" customHeight="1" x14ac:dyDescent="0.25">
      <c r="A591" s="520" t="s">
        <v>226</v>
      </c>
      <c r="B591" s="504"/>
      <c r="C591" s="504"/>
      <c r="D591" s="504"/>
      <c r="E591" s="504"/>
      <c r="F591" s="504"/>
      <c r="G591" s="504"/>
      <c r="H591" s="504"/>
      <c r="I591" s="521"/>
    </row>
    <row r="592" spans="1:9" ht="48" customHeight="1" x14ac:dyDescent="0.25">
      <c r="A592" s="520" t="s">
        <v>228</v>
      </c>
      <c r="B592" s="505"/>
      <c r="C592" s="493"/>
      <c r="D592" s="493"/>
      <c r="E592" s="493"/>
      <c r="F592" s="493"/>
      <c r="G592" s="493"/>
      <c r="H592" s="493"/>
      <c r="I592" s="522"/>
    </row>
    <row r="593" spans="1:9" ht="48" customHeight="1" x14ac:dyDescent="0.25">
      <c r="A593" s="523" t="s">
        <v>230</v>
      </c>
      <c r="B593" s="508"/>
      <c r="C593" s="508"/>
      <c r="D593" s="508"/>
      <c r="E593" s="508"/>
      <c r="F593" s="508"/>
      <c r="G593" s="508"/>
      <c r="H593" s="515"/>
      <c r="I593" s="524"/>
    </row>
    <row r="594" spans="1:9" ht="48" customHeight="1" thickBot="1" x14ac:dyDescent="0.3">
      <c r="A594" s="645" t="s">
        <v>239</v>
      </c>
      <c r="B594" s="646"/>
      <c r="C594" s="646"/>
      <c r="D594" s="646"/>
      <c r="E594" s="646"/>
      <c r="F594" s="646"/>
      <c r="G594" s="646"/>
      <c r="H594" s="647"/>
      <c r="I594" s="648"/>
    </row>
    <row r="595" spans="1:9" ht="48" customHeight="1" x14ac:dyDescent="0.25">
      <c r="A595" s="526"/>
      <c r="B595" s="516" t="s">
        <v>215</v>
      </c>
      <c r="C595" s="517">
        <f>$P$6+$P$8*(B596-1)</f>
        <v>0.58333333333333337</v>
      </c>
      <c r="D595" s="516" t="s">
        <v>216</v>
      </c>
      <c r="E595" s="516"/>
      <c r="F595" s="517"/>
      <c r="G595" s="649">
        <f>H601+S$11</f>
        <v>0.64236111111111094</v>
      </c>
      <c r="H595" s="649"/>
      <c r="I595" s="527">
        <f>G595+T$11</f>
        <v>0.65624999999999978</v>
      </c>
    </row>
    <row r="596" spans="1:9" ht="48" customHeight="1" x14ac:dyDescent="0.25">
      <c r="A596" s="529" t="s">
        <v>217</v>
      </c>
      <c r="B596" s="514">
        <f>B585+1</f>
        <v>55</v>
      </c>
      <c r="C596" s="650" t="e">
        <f>VLOOKUP($B596,СтартОсобиста!$A$270:$E$517,4,0)</f>
        <v>#N/A</v>
      </c>
      <c r="D596" s="650"/>
      <c r="E596" s="650"/>
      <c r="F596" s="513" t="e">
        <f>VLOOKUP($B596,СтартОсобиста!$A$270:$E$517,2,0)</f>
        <v>#N/A</v>
      </c>
      <c r="G596" s="651" t="s">
        <v>218</v>
      </c>
      <c r="H596" s="651"/>
      <c r="I596" s="518" t="s">
        <v>219</v>
      </c>
    </row>
    <row r="597" spans="1:9" ht="48" customHeight="1" x14ac:dyDescent="0.25">
      <c r="A597" s="652" t="s">
        <v>220</v>
      </c>
      <c r="B597" s="493">
        <v>1</v>
      </c>
      <c r="C597" s="493">
        <v>2</v>
      </c>
      <c r="D597" s="493">
        <v>3</v>
      </c>
      <c r="E597" s="493">
        <v>4</v>
      </c>
      <c r="F597" s="493">
        <v>5</v>
      </c>
      <c r="G597" s="493">
        <v>6</v>
      </c>
      <c r="H597" s="493">
        <v>7</v>
      </c>
      <c r="I597" s="525">
        <v>8</v>
      </c>
    </row>
    <row r="598" spans="1:9" ht="143.25" customHeight="1" x14ac:dyDescent="0.25">
      <c r="A598" s="652"/>
      <c r="B598" s="495" t="str">
        <f>$L$4</f>
        <v>Навісна п-ва ч-з яр (судд.)</v>
      </c>
      <c r="C598" s="495" t="str">
        <f>$M$4</f>
        <v>Переправа по колоді через яр</v>
      </c>
      <c r="D598" s="495" t="str">
        <f>$N$4</f>
        <v>П-ва по мотузці з пер. ч-з яр</v>
      </c>
      <c r="E598" s="495" t="str">
        <f>$O$4</f>
        <v>Підйом по верт. пер. + крут. п-ва</v>
      </c>
      <c r="F598" s="495" t="str">
        <f>$P$4</f>
        <v>Підйом по схилу</v>
      </c>
      <c r="G598" s="495" t="str">
        <f>$Q$4</f>
        <v>Рух  по жердинах</v>
      </c>
      <c r="H598" s="495" t="str">
        <f>$R$4</f>
        <v>В'язання вузлів</v>
      </c>
      <c r="I598" s="519" t="str">
        <f>S$4</f>
        <v>Орієнтування</v>
      </c>
    </row>
    <row r="599" spans="1:9" ht="48" customHeight="1" x14ac:dyDescent="0.25">
      <c r="A599" s="520" t="s">
        <v>222</v>
      </c>
      <c r="B599" s="498">
        <f>$L$5</f>
        <v>1.3888888888888889E-3</v>
      </c>
      <c r="C599" s="498">
        <f>$M$5</f>
        <v>2.7777777777777779E-3</v>
      </c>
      <c r="D599" s="498">
        <f>$N$5</f>
        <v>3.472222222222222E-3</v>
      </c>
      <c r="E599" s="498">
        <f>$O$5</f>
        <v>4.1666666666666666E-3</v>
      </c>
      <c r="F599" s="498">
        <f>$P$5</f>
        <v>2.7777777777777779E-3</v>
      </c>
      <c r="G599" s="498">
        <f>$Q$5</f>
        <v>2.0833333333333333E-3</v>
      </c>
      <c r="H599" s="498">
        <f>$R$5</f>
        <v>1.3888888888888889E-3</v>
      </c>
      <c r="I599" s="521"/>
    </row>
    <row r="600" spans="1:9" ht="48" customHeight="1" x14ac:dyDescent="0.25">
      <c r="A600" s="520" t="s">
        <v>223</v>
      </c>
      <c r="B600" s="501">
        <f>$C595+L$11</f>
        <v>0.58472222222222225</v>
      </c>
      <c r="C600" s="501">
        <f t="shared" ref="C600:H600" si="108">B601+M$11</f>
        <v>0.59027777777777779</v>
      </c>
      <c r="D600" s="501">
        <f t="shared" si="108"/>
        <v>0.59861111111111109</v>
      </c>
      <c r="E600" s="501">
        <f t="shared" si="108"/>
        <v>0.60763888888888884</v>
      </c>
      <c r="F600" s="501">
        <f t="shared" si="108"/>
        <v>0.61874999999999991</v>
      </c>
      <c r="G600" s="501">
        <f t="shared" si="108"/>
        <v>0.62499999999999989</v>
      </c>
      <c r="H600" s="501">
        <f t="shared" si="108"/>
        <v>0.63402777777777763</v>
      </c>
      <c r="I600" s="521"/>
    </row>
    <row r="601" spans="1:9" ht="48" customHeight="1" x14ac:dyDescent="0.25">
      <c r="A601" s="520" t="s">
        <v>225</v>
      </c>
      <c r="B601" s="501">
        <f>SUM(B600,B599)</f>
        <v>0.58611111111111114</v>
      </c>
      <c r="C601" s="501">
        <f>SUM(C600,C599)</f>
        <v>0.59305555555555556</v>
      </c>
      <c r="D601" s="501">
        <f>SUM(D600,D599)</f>
        <v>0.6020833333333333</v>
      </c>
      <c r="E601" s="501">
        <f>SUM(E600,E599)</f>
        <v>0.61180555555555549</v>
      </c>
      <c r="F601" s="501">
        <f t="shared" ref="F601:H601" si="109">SUM(F600,F599)</f>
        <v>0.62152777777777768</v>
      </c>
      <c r="G601" s="501">
        <f t="shared" si="109"/>
        <v>0.62708333333333321</v>
      </c>
      <c r="H601" s="501">
        <f t="shared" si="109"/>
        <v>0.63541666666666652</v>
      </c>
      <c r="I601" s="521"/>
    </row>
    <row r="602" spans="1:9" ht="48" customHeight="1" x14ac:dyDescent="0.25">
      <c r="A602" s="520" t="s">
        <v>226</v>
      </c>
      <c r="B602" s="504"/>
      <c r="C602" s="504"/>
      <c r="D602" s="504"/>
      <c r="E602" s="504"/>
      <c r="F602" s="504"/>
      <c r="G602" s="504"/>
      <c r="H602" s="504"/>
      <c r="I602" s="521"/>
    </row>
    <row r="603" spans="1:9" ht="48" customHeight="1" x14ac:dyDescent="0.25">
      <c r="A603" s="520" t="s">
        <v>228</v>
      </c>
      <c r="B603" s="505"/>
      <c r="C603" s="493"/>
      <c r="D603" s="493"/>
      <c r="E603" s="493"/>
      <c r="F603" s="493"/>
      <c r="G603" s="493"/>
      <c r="H603" s="493"/>
      <c r="I603" s="522"/>
    </row>
    <row r="604" spans="1:9" ht="48" customHeight="1" x14ac:dyDescent="0.25">
      <c r="A604" s="523" t="s">
        <v>230</v>
      </c>
      <c r="B604" s="508"/>
      <c r="C604" s="508"/>
      <c r="D604" s="508"/>
      <c r="E604" s="508"/>
      <c r="F604" s="508"/>
      <c r="G604" s="508"/>
      <c r="H604" s="515"/>
      <c r="I604" s="524"/>
    </row>
    <row r="605" spans="1:9" ht="48" customHeight="1" thickBot="1" x14ac:dyDescent="0.3">
      <c r="A605" s="645" t="s">
        <v>239</v>
      </c>
      <c r="B605" s="646"/>
      <c r="C605" s="646"/>
      <c r="D605" s="646"/>
      <c r="E605" s="646"/>
      <c r="F605" s="646"/>
      <c r="G605" s="646"/>
      <c r="H605" s="647"/>
      <c r="I605" s="648"/>
    </row>
    <row r="606" spans="1:9" ht="48" customHeight="1" x14ac:dyDescent="0.25">
      <c r="A606" s="526"/>
      <c r="B606" s="516" t="s">
        <v>215</v>
      </c>
      <c r="C606" s="517">
        <f>$P$6+$P$8*(B607-1)</f>
        <v>0.58750000000000002</v>
      </c>
      <c r="D606" s="516" t="s">
        <v>216</v>
      </c>
      <c r="E606" s="516"/>
      <c r="F606" s="517"/>
      <c r="G606" s="649">
        <f>H612+S$11</f>
        <v>0.64652777777777759</v>
      </c>
      <c r="H606" s="649"/>
      <c r="I606" s="527">
        <f>G606+T$11</f>
        <v>0.66041666666666643</v>
      </c>
    </row>
    <row r="607" spans="1:9" ht="48" customHeight="1" x14ac:dyDescent="0.25">
      <c r="A607" s="529" t="s">
        <v>217</v>
      </c>
      <c r="B607" s="514">
        <f>B596+1</f>
        <v>56</v>
      </c>
      <c r="C607" s="650" t="e">
        <f>VLOOKUP($B607,СтартОсобиста!$A$270:$E$517,4,0)</f>
        <v>#N/A</v>
      </c>
      <c r="D607" s="650"/>
      <c r="E607" s="650"/>
      <c r="F607" s="513" t="e">
        <f>VLOOKUP($B607,СтартОсобиста!$A$270:$E$517,2,0)</f>
        <v>#N/A</v>
      </c>
      <c r="G607" s="651" t="s">
        <v>218</v>
      </c>
      <c r="H607" s="651"/>
      <c r="I607" s="518" t="s">
        <v>219</v>
      </c>
    </row>
    <row r="608" spans="1:9" ht="48" customHeight="1" x14ac:dyDescent="0.25">
      <c r="A608" s="652" t="s">
        <v>220</v>
      </c>
      <c r="B608" s="493">
        <v>1</v>
      </c>
      <c r="C608" s="493">
        <v>2</v>
      </c>
      <c r="D608" s="493">
        <v>3</v>
      </c>
      <c r="E608" s="493">
        <v>4</v>
      </c>
      <c r="F608" s="493">
        <v>5</v>
      </c>
      <c r="G608" s="493">
        <v>6</v>
      </c>
      <c r="H608" s="493">
        <v>7</v>
      </c>
      <c r="I608" s="525">
        <v>8</v>
      </c>
    </row>
    <row r="609" spans="1:9" ht="143.25" customHeight="1" x14ac:dyDescent="0.25">
      <c r="A609" s="652"/>
      <c r="B609" s="495" t="str">
        <f>$L$4</f>
        <v>Навісна п-ва ч-з яр (судд.)</v>
      </c>
      <c r="C609" s="495" t="str">
        <f>$M$4</f>
        <v>Переправа по колоді через яр</v>
      </c>
      <c r="D609" s="495" t="str">
        <f>$N$4</f>
        <v>П-ва по мотузці з пер. ч-з яр</v>
      </c>
      <c r="E609" s="495" t="str">
        <f>$O$4</f>
        <v>Підйом по верт. пер. + крут. п-ва</v>
      </c>
      <c r="F609" s="495" t="str">
        <f>$P$4</f>
        <v>Підйом по схилу</v>
      </c>
      <c r="G609" s="495" t="str">
        <f>$Q$4</f>
        <v>Рух  по жердинах</v>
      </c>
      <c r="H609" s="495" t="str">
        <f>$R$4</f>
        <v>В'язання вузлів</v>
      </c>
      <c r="I609" s="519" t="str">
        <f>S$4</f>
        <v>Орієнтування</v>
      </c>
    </row>
    <row r="610" spans="1:9" ht="48" customHeight="1" x14ac:dyDescent="0.25">
      <c r="A610" s="520" t="s">
        <v>222</v>
      </c>
      <c r="B610" s="498">
        <f>$L$5</f>
        <v>1.3888888888888889E-3</v>
      </c>
      <c r="C610" s="498">
        <f>$M$5</f>
        <v>2.7777777777777779E-3</v>
      </c>
      <c r="D610" s="498">
        <f>$N$5</f>
        <v>3.472222222222222E-3</v>
      </c>
      <c r="E610" s="498">
        <f>$O$5</f>
        <v>4.1666666666666666E-3</v>
      </c>
      <c r="F610" s="498">
        <f>$P$5</f>
        <v>2.7777777777777779E-3</v>
      </c>
      <c r="G610" s="498">
        <f>$Q$5</f>
        <v>2.0833333333333333E-3</v>
      </c>
      <c r="H610" s="498">
        <f>$R$5</f>
        <v>1.3888888888888889E-3</v>
      </c>
      <c r="I610" s="521"/>
    </row>
    <row r="611" spans="1:9" ht="48" customHeight="1" x14ac:dyDescent="0.25">
      <c r="A611" s="520" t="s">
        <v>223</v>
      </c>
      <c r="B611" s="501">
        <f>$C606+L$11</f>
        <v>0.58888888888888891</v>
      </c>
      <c r="C611" s="501">
        <f t="shared" ref="C611:H611" si="110">B612+M$11</f>
        <v>0.59444444444444444</v>
      </c>
      <c r="D611" s="501">
        <f t="shared" si="110"/>
        <v>0.60277777777777775</v>
      </c>
      <c r="E611" s="501">
        <f t="shared" si="110"/>
        <v>0.61180555555555549</v>
      </c>
      <c r="F611" s="501">
        <f t="shared" si="110"/>
        <v>0.62291666666666656</v>
      </c>
      <c r="G611" s="501">
        <f t="shared" si="110"/>
        <v>0.62916666666666654</v>
      </c>
      <c r="H611" s="501">
        <f t="shared" si="110"/>
        <v>0.63819444444444429</v>
      </c>
      <c r="I611" s="521"/>
    </row>
    <row r="612" spans="1:9" ht="48" customHeight="1" x14ac:dyDescent="0.25">
      <c r="A612" s="520" t="s">
        <v>225</v>
      </c>
      <c r="B612" s="501">
        <f>SUM(B611,B610)</f>
        <v>0.59027777777777779</v>
      </c>
      <c r="C612" s="501">
        <f>SUM(C611,C610)</f>
        <v>0.59722222222222221</v>
      </c>
      <c r="D612" s="501">
        <f>SUM(D611,D610)</f>
        <v>0.60624999999999996</v>
      </c>
      <c r="E612" s="501">
        <f>SUM(E611,E610)</f>
        <v>0.61597222222222214</v>
      </c>
      <c r="F612" s="501">
        <f t="shared" ref="F612:H612" si="111">SUM(F611,F610)</f>
        <v>0.62569444444444433</v>
      </c>
      <c r="G612" s="501">
        <f t="shared" si="111"/>
        <v>0.63124999999999987</v>
      </c>
      <c r="H612" s="501">
        <f t="shared" si="111"/>
        <v>0.63958333333333317</v>
      </c>
      <c r="I612" s="521"/>
    </row>
    <row r="613" spans="1:9" ht="48" customHeight="1" x14ac:dyDescent="0.25">
      <c r="A613" s="520" t="s">
        <v>226</v>
      </c>
      <c r="B613" s="504"/>
      <c r="C613" s="504"/>
      <c r="D613" s="504"/>
      <c r="E613" s="504"/>
      <c r="F613" s="504"/>
      <c r="G613" s="504"/>
      <c r="H613" s="504"/>
      <c r="I613" s="521"/>
    </row>
    <row r="614" spans="1:9" ht="48" customHeight="1" x14ac:dyDescent="0.25">
      <c r="A614" s="520" t="s">
        <v>228</v>
      </c>
      <c r="B614" s="505"/>
      <c r="C614" s="493"/>
      <c r="D614" s="493"/>
      <c r="E614" s="493"/>
      <c r="F614" s="493"/>
      <c r="G614" s="493"/>
      <c r="H614" s="493"/>
      <c r="I614" s="522"/>
    </row>
    <row r="615" spans="1:9" ht="48" customHeight="1" x14ac:dyDescent="0.25">
      <c r="A615" s="523" t="s">
        <v>230</v>
      </c>
      <c r="B615" s="508"/>
      <c r="C615" s="508"/>
      <c r="D615" s="508"/>
      <c r="E615" s="508"/>
      <c r="F615" s="508"/>
      <c r="G615" s="508"/>
      <c r="H615" s="515"/>
      <c r="I615" s="524"/>
    </row>
    <row r="616" spans="1:9" ht="48" customHeight="1" thickBot="1" x14ac:dyDescent="0.3">
      <c r="A616" s="645" t="s">
        <v>239</v>
      </c>
      <c r="B616" s="646"/>
      <c r="C616" s="646"/>
      <c r="D616" s="646"/>
      <c r="E616" s="646"/>
      <c r="F616" s="646"/>
      <c r="G616" s="646"/>
      <c r="H616" s="647"/>
      <c r="I616" s="648"/>
    </row>
    <row r="617" spans="1:9" ht="48" customHeight="1" x14ac:dyDescent="0.25">
      <c r="A617" s="526"/>
      <c r="B617" s="516" t="s">
        <v>215</v>
      </c>
      <c r="C617" s="517">
        <f>$P$6+$P$8*(B618-1)</f>
        <v>0.59166666666666667</v>
      </c>
      <c r="D617" s="516" t="s">
        <v>216</v>
      </c>
      <c r="E617" s="516"/>
      <c r="F617" s="517"/>
      <c r="G617" s="649">
        <f>H623+S$11</f>
        <v>0.65069444444444424</v>
      </c>
      <c r="H617" s="649"/>
      <c r="I617" s="527">
        <f>G617+T$11</f>
        <v>0.66458333333333308</v>
      </c>
    </row>
    <row r="618" spans="1:9" ht="48" customHeight="1" x14ac:dyDescent="0.25">
      <c r="A618" s="529" t="s">
        <v>217</v>
      </c>
      <c r="B618" s="514">
        <f>B607+1</f>
        <v>57</v>
      </c>
      <c r="C618" s="650" t="e">
        <f>VLOOKUP($B618,СтартОсобиста!$A$270:$E$517,4,0)</f>
        <v>#N/A</v>
      </c>
      <c r="D618" s="650"/>
      <c r="E618" s="650"/>
      <c r="F618" s="513" t="e">
        <f>VLOOKUP($B618,СтартОсобиста!$A$270:$E$517,2,0)</f>
        <v>#N/A</v>
      </c>
      <c r="G618" s="651" t="s">
        <v>218</v>
      </c>
      <c r="H618" s="651"/>
      <c r="I618" s="518" t="s">
        <v>219</v>
      </c>
    </row>
    <row r="619" spans="1:9" ht="48" customHeight="1" x14ac:dyDescent="0.25">
      <c r="A619" s="652" t="s">
        <v>220</v>
      </c>
      <c r="B619" s="493">
        <v>1</v>
      </c>
      <c r="C619" s="493">
        <v>2</v>
      </c>
      <c r="D619" s="493">
        <v>3</v>
      </c>
      <c r="E619" s="493">
        <v>4</v>
      </c>
      <c r="F619" s="493">
        <v>5</v>
      </c>
      <c r="G619" s="493">
        <v>6</v>
      </c>
      <c r="H619" s="493">
        <v>7</v>
      </c>
      <c r="I619" s="525">
        <v>8</v>
      </c>
    </row>
    <row r="620" spans="1:9" ht="143.25" customHeight="1" x14ac:dyDescent="0.25">
      <c r="A620" s="652"/>
      <c r="B620" s="495" t="str">
        <f>$L$4</f>
        <v>Навісна п-ва ч-з яр (судд.)</v>
      </c>
      <c r="C620" s="495" t="str">
        <f>$M$4</f>
        <v>Переправа по колоді через яр</v>
      </c>
      <c r="D620" s="495" t="str">
        <f>$N$4</f>
        <v>П-ва по мотузці з пер. ч-з яр</v>
      </c>
      <c r="E620" s="495" t="str">
        <f>$O$4</f>
        <v>Підйом по верт. пер. + крут. п-ва</v>
      </c>
      <c r="F620" s="495" t="str">
        <f>$P$4</f>
        <v>Підйом по схилу</v>
      </c>
      <c r="G620" s="495" t="str">
        <f>$Q$4</f>
        <v>Рух  по жердинах</v>
      </c>
      <c r="H620" s="495" t="str">
        <f>$R$4</f>
        <v>В'язання вузлів</v>
      </c>
      <c r="I620" s="519" t="str">
        <f>S$4</f>
        <v>Орієнтування</v>
      </c>
    </row>
    <row r="621" spans="1:9" ht="48" customHeight="1" x14ac:dyDescent="0.25">
      <c r="A621" s="520" t="s">
        <v>222</v>
      </c>
      <c r="B621" s="498">
        <f>$L$5</f>
        <v>1.3888888888888889E-3</v>
      </c>
      <c r="C621" s="498">
        <f>$M$5</f>
        <v>2.7777777777777779E-3</v>
      </c>
      <c r="D621" s="498">
        <f>$N$5</f>
        <v>3.472222222222222E-3</v>
      </c>
      <c r="E621" s="498">
        <f>$O$5</f>
        <v>4.1666666666666666E-3</v>
      </c>
      <c r="F621" s="498">
        <f>$P$5</f>
        <v>2.7777777777777779E-3</v>
      </c>
      <c r="G621" s="498">
        <f>$Q$5</f>
        <v>2.0833333333333333E-3</v>
      </c>
      <c r="H621" s="498">
        <f>$R$5</f>
        <v>1.3888888888888889E-3</v>
      </c>
      <c r="I621" s="521"/>
    </row>
    <row r="622" spans="1:9" ht="48" customHeight="1" x14ac:dyDescent="0.25">
      <c r="A622" s="520" t="s">
        <v>223</v>
      </c>
      <c r="B622" s="501">
        <f>$C617+L$11</f>
        <v>0.59305555555555556</v>
      </c>
      <c r="C622" s="501">
        <f t="shared" ref="C622:H622" si="112">B623+M$11</f>
        <v>0.59861111111111109</v>
      </c>
      <c r="D622" s="501">
        <f t="shared" si="112"/>
        <v>0.6069444444444444</v>
      </c>
      <c r="E622" s="501">
        <f t="shared" si="112"/>
        <v>0.61597222222222214</v>
      </c>
      <c r="F622" s="501">
        <f t="shared" si="112"/>
        <v>0.62708333333333321</v>
      </c>
      <c r="G622" s="501">
        <f t="shared" si="112"/>
        <v>0.63333333333333319</v>
      </c>
      <c r="H622" s="501">
        <f t="shared" si="112"/>
        <v>0.64236111111111094</v>
      </c>
      <c r="I622" s="521"/>
    </row>
    <row r="623" spans="1:9" ht="48" customHeight="1" x14ac:dyDescent="0.25">
      <c r="A623" s="520" t="s">
        <v>225</v>
      </c>
      <c r="B623" s="501">
        <f>SUM(B622,B621)</f>
        <v>0.59444444444444444</v>
      </c>
      <c r="C623" s="501">
        <f>SUM(C622,C621)</f>
        <v>0.60138888888888886</v>
      </c>
      <c r="D623" s="501">
        <f>SUM(D622,D621)</f>
        <v>0.61041666666666661</v>
      </c>
      <c r="E623" s="501">
        <f>SUM(E622,E621)</f>
        <v>0.6201388888888888</v>
      </c>
      <c r="F623" s="501">
        <f t="shared" ref="F623:H623" si="113">SUM(F622,F621)</f>
        <v>0.62986111111111098</v>
      </c>
      <c r="G623" s="501">
        <f t="shared" si="113"/>
        <v>0.63541666666666652</v>
      </c>
      <c r="H623" s="501">
        <f t="shared" si="113"/>
        <v>0.64374999999999982</v>
      </c>
      <c r="I623" s="521"/>
    </row>
    <row r="624" spans="1:9" ht="48" customHeight="1" x14ac:dyDescent="0.25">
      <c r="A624" s="520" t="s">
        <v>226</v>
      </c>
      <c r="B624" s="504"/>
      <c r="C624" s="504"/>
      <c r="D624" s="504"/>
      <c r="E624" s="504"/>
      <c r="F624" s="504"/>
      <c r="G624" s="504"/>
      <c r="H624" s="504"/>
      <c r="I624" s="521"/>
    </row>
    <row r="625" spans="1:9" ht="48" customHeight="1" x14ac:dyDescent="0.25">
      <c r="A625" s="520" t="s">
        <v>228</v>
      </c>
      <c r="B625" s="505"/>
      <c r="C625" s="493"/>
      <c r="D625" s="493"/>
      <c r="E625" s="493"/>
      <c r="F625" s="493"/>
      <c r="G625" s="493"/>
      <c r="H625" s="493"/>
      <c r="I625" s="522"/>
    </row>
    <row r="626" spans="1:9" ht="48" customHeight="1" x14ac:dyDescent="0.25">
      <c r="A626" s="523" t="s">
        <v>230</v>
      </c>
      <c r="B626" s="508"/>
      <c r="C626" s="508"/>
      <c r="D626" s="508"/>
      <c r="E626" s="508"/>
      <c r="F626" s="508"/>
      <c r="G626" s="508"/>
      <c r="H626" s="515"/>
      <c r="I626" s="524"/>
    </row>
    <row r="627" spans="1:9" ht="48" customHeight="1" thickBot="1" x14ac:dyDescent="0.3">
      <c r="A627" s="645" t="s">
        <v>239</v>
      </c>
      <c r="B627" s="646"/>
      <c r="C627" s="646"/>
      <c r="D627" s="646"/>
      <c r="E627" s="646"/>
      <c r="F627" s="646"/>
      <c r="G627" s="646"/>
      <c r="H627" s="647"/>
      <c r="I627" s="648"/>
    </row>
    <row r="628" spans="1:9" ht="48" customHeight="1" x14ac:dyDescent="0.25">
      <c r="A628" s="526"/>
      <c r="B628" s="516" t="s">
        <v>215</v>
      </c>
      <c r="C628" s="517">
        <f>$P$6+$P$8*(B629-1)</f>
        <v>0.59583333333333333</v>
      </c>
      <c r="D628" s="516" t="s">
        <v>216</v>
      </c>
      <c r="E628" s="516"/>
      <c r="F628" s="517"/>
      <c r="G628" s="649">
        <f>H634+S$11</f>
        <v>0.65486111111111089</v>
      </c>
      <c r="H628" s="649"/>
      <c r="I628" s="527">
        <f>G628+T$11</f>
        <v>0.66874999999999973</v>
      </c>
    </row>
    <row r="629" spans="1:9" ht="48" customHeight="1" x14ac:dyDescent="0.25">
      <c r="A629" s="529" t="s">
        <v>217</v>
      </c>
      <c r="B629" s="514">
        <f>B618+1</f>
        <v>58</v>
      </c>
      <c r="C629" s="650" t="e">
        <f>VLOOKUP($B629,СтартОсобиста!$A$270:$E$517,4,0)</f>
        <v>#N/A</v>
      </c>
      <c r="D629" s="650"/>
      <c r="E629" s="650"/>
      <c r="F629" s="513" t="e">
        <f>VLOOKUP($B629,СтартОсобиста!$A$270:$E$517,2,0)</f>
        <v>#N/A</v>
      </c>
      <c r="G629" s="651" t="s">
        <v>218</v>
      </c>
      <c r="H629" s="651"/>
      <c r="I629" s="518" t="s">
        <v>219</v>
      </c>
    </row>
    <row r="630" spans="1:9" ht="48" customHeight="1" x14ac:dyDescent="0.25">
      <c r="A630" s="652" t="s">
        <v>220</v>
      </c>
      <c r="B630" s="493">
        <v>1</v>
      </c>
      <c r="C630" s="493">
        <v>2</v>
      </c>
      <c r="D630" s="493">
        <v>3</v>
      </c>
      <c r="E630" s="493">
        <v>4</v>
      </c>
      <c r="F630" s="493">
        <v>5</v>
      </c>
      <c r="G630" s="493">
        <v>6</v>
      </c>
      <c r="H630" s="493">
        <v>7</v>
      </c>
      <c r="I630" s="525">
        <v>8</v>
      </c>
    </row>
    <row r="631" spans="1:9" ht="143.25" customHeight="1" x14ac:dyDescent="0.25">
      <c r="A631" s="652"/>
      <c r="B631" s="495" t="str">
        <f>$L$4</f>
        <v>Навісна п-ва ч-з яр (судд.)</v>
      </c>
      <c r="C631" s="495" t="str">
        <f>$M$4</f>
        <v>Переправа по колоді через яр</v>
      </c>
      <c r="D631" s="495" t="str">
        <f>$N$4</f>
        <v>П-ва по мотузці з пер. ч-з яр</v>
      </c>
      <c r="E631" s="495" t="str">
        <f>$O$4</f>
        <v>Підйом по верт. пер. + крут. п-ва</v>
      </c>
      <c r="F631" s="495" t="str">
        <f>$P$4</f>
        <v>Підйом по схилу</v>
      </c>
      <c r="G631" s="495" t="str">
        <f>$Q$4</f>
        <v>Рух  по жердинах</v>
      </c>
      <c r="H631" s="495" t="str">
        <f>$R$4</f>
        <v>В'язання вузлів</v>
      </c>
      <c r="I631" s="519" t="str">
        <f>S$4</f>
        <v>Орієнтування</v>
      </c>
    </row>
    <row r="632" spans="1:9" ht="48" customHeight="1" x14ac:dyDescent="0.25">
      <c r="A632" s="520" t="s">
        <v>222</v>
      </c>
      <c r="B632" s="498">
        <f>$L$5</f>
        <v>1.3888888888888889E-3</v>
      </c>
      <c r="C632" s="498">
        <f>$M$5</f>
        <v>2.7777777777777779E-3</v>
      </c>
      <c r="D632" s="498">
        <f>$N$5</f>
        <v>3.472222222222222E-3</v>
      </c>
      <c r="E632" s="498">
        <f>$O$5</f>
        <v>4.1666666666666666E-3</v>
      </c>
      <c r="F632" s="498">
        <f>$P$5</f>
        <v>2.7777777777777779E-3</v>
      </c>
      <c r="G632" s="498">
        <f>$Q$5</f>
        <v>2.0833333333333333E-3</v>
      </c>
      <c r="H632" s="498">
        <f>$R$5</f>
        <v>1.3888888888888889E-3</v>
      </c>
      <c r="I632" s="521"/>
    </row>
    <row r="633" spans="1:9" ht="48" customHeight="1" x14ac:dyDescent="0.25">
      <c r="A633" s="520" t="s">
        <v>223</v>
      </c>
      <c r="B633" s="501">
        <f>$C628+L$11</f>
        <v>0.59722222222222221</v>
      </c>
      <c r="C633" s="501">
        <f t="shared" ref="C633:H633" si="114">B634+M$11</f>
        <v>0.60277777777777775</v>
      </c>
      <c r="D633" s="501">
        <f t="shared" si="114"/>
        <v>0.61111111111111105</v>
      </c>
      <c r="E633" s="501">
        <f t="shared" si="114"/>
        <v>0.6201388888888888</v>
      </c>
      <c r="F633" s="501">
        <f t="shared" si="114"/>
        <v>0.63124999999999987</v>
      </c>
      <c r="G633" s="501">
        <f t="shared" si="114"/>
        <v>0.63749999999999984</v>
      </c>
      <c r="H633" s="501">
        <f t="shared" si="114"/>
        <v>0.64652777777777759</v>
      </c>
      <c r="I633" s="521"/>
    </row>
    <row r="634" spans="1:9" ht="48" customHeight="1" x14ac:dyDescent="0.25">
      <c r="A634" s="520" t="s">
        <v>225</v>
      </c>
      <c r="B634" s="501">
        <f>SUM(B633,B632)</f>
        <v>0.59861111111111109</v>
      </c>
      <c r="C634" s="501">
        <f>SUM(C633,C632)</f>
        <v>0.60555555555555551</v>
      </c>
      <c r="D634" s="501">
        <f>SUM(D633,D632)</f>
        <v>0.61458333333333326</v>
      </c>
      <c r="E634" s="501">
        <f>SUM(E633,E632)</f>
        <v>0.62430555555555545</v>
      </c>
      <c r="F634" s="501">
        <f t="shared" ref="F634:H634" si="115">SUM(F633,F632)</f>
        <v>0.63402777777777763</v>
      </c>
      <c r="G634" s="501">
        <f t="shared" si="115"/>
        <v>0.63958333333333317</v>
      </c>
      <c r="H634" s="501">
        <f t="shared" si="115"/>
        <v>0.64791666666666647</v>
      </c>
      <c r="I634" s="521"/>
    </row>
    <row r="635" spans="1:9" ht="48" customHeight="1" x14ac:dyDescent="0.25">
      <c r="A635" s="520" t="s">
        <v>226</v>
      </c>
      <c r="B635" s="504"/>
      <c r="C635" s="504"/>
      <c r="D635" s="504"/>
      <c r="E635" s="504"/>
      <c r="F635" s="504"/>
      <c r="G635" s="504"/>
      <c r="H635" s="504"/>
      <c r="I635" s="521"/>
    </row>
    <row r="636" spans="1:9" ht="48" customHeight="1" x14ac:dyDescent="0.25">
      <c r="A636" s="520" t="s">
        <v>228</v>
      </c>
      <c r="B636" s="505"/>
      <c r="C636" s="493"/>
      <c r="D636" s="493"/>
      <c r="E636" s="493"/>
      <c r="F636" s="493"/>
      <c r="G636" s="493"/>
      <c r="H636" s="493"/>
      <c r="I636" s="522"/>
    </row>
    <row r="637" spans="1:9" ht="48" customHeight="1" x14ac:dyDescent="0.25">
      <c r="A637" s="523" t="s">
        <v>230</v>
      </c>
      <c r="B637" s="508"/>
      <c r="C637" s="508"/>
      <c r="D637" s="508"/>
      <c r="E637" s="508"/>
      <c r="F637" s="508"/>
      <c r="G637" s="508"/>
      <c r="H637" s="515"/>
      <c r="I637" s="524"/>
    </row>
    <row r="638" spans="1:9" ht="48" customHeight="1" thickBot="1" x14ac:dyDescent="0.3">
      <c r="A638" s="645" t="s">
        <v>239</v>
      </c>
      <c r="B638" s="646"/>
      <c r="C638" s="646"/>
      <c r="D638" s="646"/>
      <c r="E638" s="646"/>
      <c r="F638" s="646"/>
      <c r="G638" s="646"/>
      <c r="H638" s="647"/>
      <c r="I638" s="648"/>
    </row>
    <row r="639" spans="1:9" ht="48" customHeight="1" x14ac:dyDescent="0.25">
      <c r="A639" s="526"/>
      <c r="B639" s="516" t="s">
        <v>215</v>
      </c>
      <c r="C639" s="517">
        <f>$P$6+$P$8*(B640-1)</f>
        <v>0.6</v>
      </c>
      <c r="D639" s="516" t="s">
        <v>216</v>
      </c>
      <c r="E639" s="516"/>
      <c r="F639" s="517"/>
      <c r="G639" s="649">
        <f>H645+S$11</f>
        <v>0.65902777777777755</v>
      </c>
      <c r="H639" s="649"/>
      <c r="I639" s="527">
        <f>G639+T$11</f>
        <v>0.67291666666666639</v>
      </c>
    </row>
    <row r="640" spans="1:9" ht="48" customHeight="1" x14ac:dyDescent="0.25">
      <c r="A640" s="529" t="s">
        <v>217</v>
      </c>
      <c r="B640" s="514">
        <f>B629+1</f>
        <v>59</v>
      </c>
      <c r="C640" s="650" t="e">
        <f>VLOOKUP($B640,СтартОсобиста!$A$270:$E$517,4,0)</f>
        <v>#N/A</v>
      </c>
      <c r="D640" s="650"/>
      <c r="E640" s="650"/>
      <c r="F640" s="513" t="e">
        <f>VLOOKUP($B640,СтартОсобиста!$A$270:$E$517,2,0)</f>
        <v>#N/A</v>
      </c>
      <c r="G640" s="651" t="s">
        <v>218</v>
      </c>
      <c r="H640" s="651"/>
      <c r="I640" s="518" t="s">
        <v>219</v>
      </c>
    </row>
    <row r="641" spans="1:9" ht="48" customHeight="1" x14ac:dyDescent="0.25">
      <c r="A641" s="652" t="s">
        <v>220</v>
      </c>
      <c r="B641" s="493">
        <v>1</v>
      </c>
      <c r="C641" s="493">
        <v>2</v>
      </c>
      <c r="D641" s="493">
        <v>3</v>
      </c>
      <c r="E641" s="493">
        <v>4</v>
      </c>
      <c r="F641" s="493">
        <v>5</v>
      </c>
      <c r="G641" s="493">
        <v>6</v>
      </c>
      <c r="H641" s="493">
        <v>7</v>
      </c>
      <c r="I641" s="525">
        <v>8</v>
      </c>
    </row>
    <row r="642" spans="1:9" ht="143.25" customHeight="1" x14ac:dyDescent="0.25">
      <c r="A642" s="652"/>
      <c r="B642" s="495" t="str">
        <f>$L$4</f>
        <v>Навісна п-ва ч-з яр (судд.)</v>
      </c>
      <c r="C642" s="495" t="str">
        <f>$M$4</f>
        <v>Переправа по колоді через яр</v>
      </c>
      <c r="D642" s="495" t="str">
        <f>$N$4</f>
        <v>П-ва по мотузці з пер. ч-з яр</v>
      </c>
      <c r="E642" s="495" t="str">
        <f>$O$4</f>
        <v>Підйом по верт. пер. + крут. п-ва</v>
      </c>
      <c r="F642" s="495" t="str">
        <f>$P$4</f>
        <v>Підйом по схилу</v>
      </c>
      <c r="G642" s="495" t="str">
        <f>$Q$4</f>
        <v>Рух  по жердинах</v>
      </c>
      <c r="H642" s="495" t="str">
        <f>$R$4</f>
        <v>В'язання вузлів</v>
      </c>
      <c r="I642" s="519" t="str">
        <f>S$4</f>
        <v>Орієнтування</v>
      </c>
    </row>
    <row r="643" spans="1:9" ht="48" customHeight="1" x14ac:dyDescent="0.25">
      <c r="A643" s="520" t="s">
        <v>222</v>
      </c>
      <c r="B643" s="498">
        <f>$L$5</f>
        <v>1.3888888888888889E-3</v>
      </c>
      <c r="C643" s="498">
        <f>$M$5</f>
        <v>2.7777777777777779E-3</v>
      </c>
      <c r="D643" s="498">
        <f>$N$5</f>
        <v>3.472222222222222E-3</v>
      </c>
      <c r="E643" s="498">
        <f>$O$5</f>
        <v>4.1666666666666666E-3</v>
      </c>
      <c r="F643" s="498">
        <f>$P$5</f>
        <v>2.7777777777777779E-3</v>
      </c>
      <c r="G643" s="498">
        <f>$Q$5</f>
        <v>2.0833333333333333E-3</v>
      </c>
      <c r="H643" s="498">
        <f>$R$5</f>
        <v>1.3888888888888889E-3</v>
      </c>
      <c r="I643" s="521"/>
    </row>
    <row r="644" spans="1:9" ht="48" customHeight="1" x14ac:dyDescent="0.25">
      <c r="A644" s="520" t="s">
        <v>223</v>
      </c>
      <c r="B644" s="501">
        <f>$C639+L$11</f>
        <v>0.60138888888888886</v>
      </c>
      <c r="C644" s="501">
        <f t="shared" ref="C644:H644" si="116">B645+M$11</f>
        <v>0.6069444444444444</v>
      </c>
      <c r="D644" s="501">
        <f t="shared" si="116"/>
        <v>0.6152777777777777</v>
      </c>
      <c r="E644" s="501">
        <f t="shared" si="116"/>
        <v>0.62430555555555545</v>
      </c>
      <c r="F644" s="501">
        <f t="shared" si="116"/>
        <v>0.63541666666666652</v>
      </c>
      <c r="G644" s="501">
        <f t="shared" si="116"/>
        <v>0.6416666666666665</v>
      </c>
      <c r="H644" s="501">
        <f t="shared" si="116"/>
        <v>0.65069444444444424</v>
      </c>
      <c r="I644" s="521"/>
    </row>
    <row r="645" spans="1:9" ht="48" customHeight="1" x14ac:dyDescent="0.25">
      <c r="A645" s="520" t="s">
        <v>225</v>
      </c>
      <c r="B645" s="501">
        <f>SUM(B644,B643)</f>
        <v>0.60277777777777775</v>
      </c>
      <c r="C645" s="501">
        <f>SUM(C644,C643)</f>
        <v>0.60972222222222217</v>
      </c>
      <c r="D645" s="501">
        <f>SUM(D644,D643)</f>
        <v>0.61874999999999991</v>
      </c>
      <c r="E645" s="501">
        <f>SUM(E644,E643)</f>
        <v>0.6284722222222221</v>
      </c>
      <c r="F645" s="501">
        <f t="shared" ref="F645:H645" si="117">SUM(F644,F643)</f>
        <v>0.63819444444444429</v>
      </c>
      <c r="G645" s="501">
        <f t="shared" si="117"/>
        <v>0.64374999999999982</v>
      </c>
      <c r="H645" s="501">
        <f t="shared" si="117"/>
        <v>0.65208333333333313</v>
      </c>
      <c r="I645" s="521"/>
    </row>
    <row r="646" spans="1:9" ht="48" customHeight="1" x14ac:dyDescent="0.25">
      <c r="A646" s="520" t="s">
        <v>226</v>
      </c>
      <c r="B646" s="504"/>
      <c r="C646" s="504"/>
      <c r="D646" s="504"/>
      <c r="E646" s="504"/>
      <c r="F646" s="504"/>
      <c r="G646" s="504"/>
      <c r="H646" s="504"/>
      <c r="I646" s="521"/>
    </row>
    <row r="647" spans="1:9" ht="48" customHeight="1" x14ac:dyDescent="0.25">
      <c r="A647" s="520" t="s">
        <v>228</v>
      </c>
      <c r="B647" s="505"/>
      <c r="C647" s="493"/>
      <c r="D647" s="493"/>
      <c r="E647" s="493"/>
      <c r="F647" s="493"/>
      <c r="G647" s="493"/>
      <c r="H647" s="493"/>
      <c r="I647" s="522"/>
    </row>
    <row r="648" spans="1:9" ht="48" customHeight="1" x14ac:dyDescent="0.25">
      <c r="A648" s="523" t="s">
        <v>230</v>
      </c>
      <c r="B648" s="508"/>
      <c r="C648" s="508"/>
      <c r="D648" s="508"/>
      <c r="E648" s="508"/>
      <c r="F648" s="508"/>
      <c r="G648" s="508"/>
      <c r="H648" s="515"/>
      <c r="I648" s="524"/>
    </row>
    <row r="649" spans="1:9" ht="48" customHeight="1" thickBot="1" x14ac:dyDescent="0.3">
      <c r="A649" s="645" t="s">
        <v>239</v>
      </c>
      <c r="B649" s="646"/>
      <c r="C649" s="646"/>
      <c r="D649" s="646"/>
      <c r="E649" s="646"/>
      <c r="F649" s="646"/>
      <c r="G649" s="646"/>
      <c r="H649" s="647"/>
      <c r="I649" s="648"/>
    </row>
    <row r="650" spans="1:9" ht="48" customHeight="1" x14ac:dyDescent="0.25">
      <c r="A650" s="526"/>
      <c r="B650" s="516" t="s">
        <v>215</v>
      </c>
      <c r="C650" s="517">
        <f>$P$6+$P$8*(B651-1)</f>
        <v>0.60416666666666663</v>
      </c>
      <c r="D650" s="516" t="s">
        <v>216</v>
      </c>
      <c r="E650" s="516"/>
      <c r="F650" s="517"/>
      <c r="G650" s="649">
        <f>H656+S$11</f>
        <v>0.6631944444444442</v>
      </c>
      <c r="H650" s="649"/>
      <c r="I650" s="527">
        <f>G650+T$11</f>
        <v>0.67708333333333304</v>
      </c>
    </row>
    <row r="651" spans="1:9" ht="48" customHeight="1" x14ac:dyDescent="0.25">
      <c r="A651" s="529" t="s">
        <v>217</v>
      </c>
      <c r="B651" s="514">
        <f>B640+1</f>
        <v>60</v>
      </c>
      <c r="C651" s="650" t="e">
        <f>VLOOKUP($B651,СтартОсобиста!$A$270:$E$517,4,0)</f>
        <v>#N/A</v>
      </c>
      <c r="D651" s="650"/>
      <c r="E651" s="650"/>
      <c r="F651" s="513" t="e">
        <f>VLOOKUP($B651,СтартОсобиста!$A$270:$E$517,2,0)</f>
        <v>#N/A</v>
      </c>
      <c r="G651" s="651" t="s">
        <v>218</v>
      </c>
      <c r="H651" s="651"/>
      <c r="I651" s="518" t="s">
        <v>219</v>
      </c>
    </row>
    <row r="652" spans="1:9" ht="48" customHeight="1" x14ac:dyDescent="0.25">
      <c r="A652" s="652" t="s">
        <v>220</v>
      </c>
      <c r="B652" s="493">
        <v>1</v>
      </c>
      <c r="C652" s="493">
        <v>2</v>
      </c>
      <c r="D652" s="493">
        <v>3</v>
      </c>
      <c r="E652" s="493">
        <v>4</v>
      </c>
      <c r="F652" s="493">
        <v>5</v>
      </c>
      <c r="G652" s="493">
        <v>6</v>
      </c>
      <c r="H652" s="493">
        <v>7</v>
      </c>
      <c r="I652" s="525">
        <v>8</v>
      </c>
    </row>
    <row r="653" spans="1:9" ht="143.25" customHeight="1" x14ac:dyDescent="0.25">
      <c r="A653" s="652"/>
      <c r="B653" s="495" t="str">
        <f>$L$4</f>
        <v>Навісна п-ва ч-з яр (судд.)</v>
      </c>
      <c r="C653" s="495" t="str">
        <f>$M$4</f>
        <v>Переправа по колоді через яр</v>
      </c>
      <c r="D653" s="495" t="str">
        <f>$N$4</f>
        <v>П-ва по мотузці з пер. ч-з яр</v>
      </c>
      <c r="E653" s="495" t="str">
        <f>$O$4</f>
        <v>Підйом по верт. пер. + крут. п-ва</v>
      </c>
      <c r="F653" s="495" t="str">
        <f>$P$4</f>
        <v>Підйом по схилу</v>
      </c>
      <c r="G653" s="495" t="str">
        <f>$Q$4</f>
        <v>Рух  по жердинах</v>
      </c>
      <c r="H653" s="495" t="str">
        <f>$R$4</f>
        <v>В'язання вузлів</v>
      </c>
      <c r="I653" s="519" t="str">
        <f>S$4</f>
        <v>Орієнтування</v>
      </c>
    </row>
    <row r="654" spans="1:9" ht="48" customHeight="1" x14ac:dyDescent="0.25">
      <c r="A654" s="520" t="s">
        <v>222</v>
      </c>
      <c r="B654" s="498">
        <f>$L$5</f>
        <v>1.3888888888888889E-3</v>
      </c>
      <c r="C654" s="498">
        <f>$M$5</f>
        <v>2.7777777777777779E-3</v>
      </c>
      <c r="D654" s="498">
        <f>$N$5</f>
        <v>3.472222222222222E-3</v>
      </c>
      <c r="E654" s="498">
        <f>$O$5</f>
        <v>4.1666666666666666E-3</v>
      </c>
      <c r="F654" s="498">
        <f>$P$5</f>
        <v>2.7777777777777779E-3</v>
      </c>
      <c r="G654" s="498">
        <f>$Q$5</f>
        <v>2.0833333333333333E-3</v>
      </c>
      <c r="H654" s="498">
        <f>$R$5</f>
        <v>1.3888888888888889E-3</v>
      </c>
      <c r="I654" s="521"/>
    </row>
    <row r="655" spans="1:9" ht="48" customHeight="1" x14ac:dyDescent="0.25">
      <c r="A655" s="520" t="s">
        <v>223</v>
      </c>
      <c r="B655" s="501">
        <f>$C650+L$11</f>
        <v>0.60555555555555551</v>
      </c>
      <c r="C655" s="501">
        <f t="shared" ref="C655:H655" si="118">B656+M$11</f>
        <v>0.61111111111111105</v>
      </c>
      <c r="D655" s="501">
        <f t="shared" si="118"/>
        <v>0.61944444444444435</v>
      </c>
      <c r="E655" s="501">
        <f t="shared" si="118"/>
        <v>0.6284722222222221</v>
      </c>
      <c r="F655" s="501">
        <f t="shared" si="118"/>
        <v>0.63958333333333317</v>
      </c>
      <c r="G655" s="501">
        <f t="shared" si="118"/>
        <v>0.64583333333333315</v>
      </c>
      <c r="H655" s="501">
        <f t="shared" si="118"/>
        <v>0.65486111111111089</v>
      </c>
      <c r="I655" s="521"/>
    </row>
    <row r="656" spans="1:9" ht="48" customHeight="1" x14ac:dyDescent="0.25">
      <c r="A656" s="520" t="s">
        <v>225</v>
      </c>
      <c r="B656" s="501">
        <f>SUM(B655,B654)</f>
        <v>0.6069444444444444</v>
      </c>
      <c r="C656" s="501">
        <f>SUM(C655,C654)</f>
        <v>0.61388888888888882</v>
      </c>
      <c r="D656" s="501">
        <f>SUM(D655,D654)</f>
        <v>0.62291666666666656</v>
      </c>
      <c r="E656" s="501">
        <f>SUM(E655,E654)</f>
        <v>0.63263888888888875</v>
      </c>
      <c r="F656" s="501">
        <f t="shared" ref="F656:H656" si="119">SUM(F655,F654)</f>
        <v>0.64236111111111094</v>
      </c>
      <c r="G656" s="501">
        <f t="shared" si="119"/>
        <v>0.64791666666666647</v>
      </c>
      <c r="H656" s="501">
        <f t="shared" si="119"/>
        <v>0.65624999999999978</v>
      </c>
      <c r="I656" s="521"/>
    </row>
    <row r="657" spans="1:9" ht="48" customHeight="1" x14ac:dyDescent="0.25">
      <c r="A657" s="520" t="s">
        <v>226</v>
      </c>
      <c r="B657" s="504"/>
      <c r="C657" s="504"/>
      <c r="D657" s="504"/>
      <c r="E657" s="504"/>
      <c r="F657" s="504"/>
      <c r="G657" s="504"/>
      <c r="H657" s="504"/>
      <c r="I657" s="521"/>
    </row>
    <row r="658" spans="1:9" ht="48" customHeight="1" x14ac:dyDescent="0.25">
      <c r="A658" s="520" t="s">
        <v>228</v>
      </c>
      <c r="B658" s="505"/>
      <c r="C658" s="493"/>
      <c r="D658" s="493"/>
      <c r="E658" s="493"/>
      <c r="F658" s="493"/>
      <c r="G658" s="493"/>
      <c r="H658" s="493"/>
      <c r="I658" s="522"/>
    </row>
    <row r="659" spans="1:9" ht="48" customHeight="1" x14ac:dyDescent="0.25">
      <c r="A659" s="523" t="s">
        <v>230</v>
      </c>
      <c r="B659" s="508"/>
      <c r="C659" s="508"/>
      <c r="D659" s="508"/>
      <c r="E659" s="508"/>
      <c r="F659" s="508"/>
      <c r="G659" s="508"/>
      <c r="H659" s="515"/>
      <c r="I659" s="524"/>
    </row>
    <row r="660" spans="1:9" ht="48" customHeight="1" thickBot="1" x14ac:dyDescent="0.3">
      <c r="A660" s="645" t="s">
        <v>239</v>
      </c>
      <c r="B660" s="646"/>
      <c r="C660" s="646"/>
      <c r="D660" s="646"/>
      <c r="E660" s="646"/>
      <c r="F660" s="646"/>
      <c r="G660" s="646"/>
      <c r="H660" s="647"/>
      <c r="I660" s="648"/>
    </row>
    <row r="661" spans="1:9" ht="48" customHeight="1" x14ac:dyDescent="0.25">
      <c r="A661" s="526"/>
      <c r="B661" s="516" t="s">
        <v>215</v>
      </c>
      <c r="C661" s="517">
        <f>$P$6+$P$8*(B662-1)</f>
        <v>0.60833333333333339</v>
      </c>
      <c r="D661" s="516" t="s">
        <v>216</v>
      </c>
      <c r="E661" s="516"/>
      <c r="F661" s="517"/>
      <c r="G661" s="649">
        <f>H667+S$11</f>
        <v>0.66736111111111096</v>
      </c>
      <c r="H661" s="649"/>
      <c r="I661" s="527">
        <f>G661+T$11</f>
        <v>0.6812499999999998</v>
      </c>
    </row>
    <row r="662" spans="1:9" ht="48" customHeight="1" x14ac:dyDescent="0.25">
      <c r="A662" s="529" t="s">
        <v>217</v>
      </c>
      <c r="B662" s="514">
        <f>B651+1</f>
        <v>61</v>
      </c>
      <c r="C662" s="650" t="e">
        <f>VLOOKUP($B662,СтартОсобиста!$A$270:$E$517,4,0)</f>
        <v>#N/A</v>
      </c>
      <c r="D662" s="650"/>
      <c r="E662" s="650"/>
      <c r="F662" s="513" t="e">
        <f>VLOOKUP($B662,СтартОсобиста!$A$270:$E$517,2,0)</f>
        <v>#N/A</v>
      </c>
      <c r="G662" s="651" t="s">
        <v>218</v>
      </c>
      <c r="H662" s="651"/>
      <c r="I662" s="518" t="s">
        <v>219</v>
      </c>
    </row>
    <row r="663" spans="1:9" ht="48" customHeight="1" x14ac:dyDescent="0.25">
      <c r="A663" s="652" t="s">
        <v>220</v>
      </c>
      <c r="B663" s="493">
        <v>1</v>
      </c>
      <c r="C663" s="493">
        <v>2</v>
      </c>
      <c r="D663" s="493">
        <v>3</v>
      </c>
      <c r="E663" s="493">
        <v>4</v>
      </c>
      <c r="F663" s="493">
        <v>5</v>
      </c>
      <c r="G663" s="493">
        <v>6</v>
      </c>
      <c r="H663" s="493">
        <v>7</v>
      </c>
      <c r="I663" s="525">
        <v>8</v>
      </c>
    </row>
    <row r="664" spans="1:9" ht="143.25" customHeight="1" x14ac:dyDescent="0.25">
      <c r="A664" s="652"/>
      <c r="B664" s="495" t="str">
        <f>$L$4</f>
        <v>Навісна п-ва ч-з яр (судд.)</v>
      </c>
      <c r="C664" s="495" t="str">
        <f>$M$4</f>
        <v>Переправа по колоді через яр</v>
      </c>
      <c r="D664" s="495" t="str">
        <f>$N$4</f>
        <v>П-ва по мотузці з пер. ч-з яр</v>
      </c>
      <c r="E664" s="495" t="str">
        <f>$O$4</f>
        <v>Підйом по верт. пер. + крут. п-ва</v>
      </c>
      <c r="F664" s="495" t="str">
        <f>$P$4</f>
        <v>Підйом по схилу</v>
      </c>
      <c r="G664" s="495" t="str">
        <f>$Q$4</f>
        <v>Рух  по жердинах</v>
      </c>
      <c r="H664" s="495" t="str">
        <f>$R$4</f>
        <v>В'язання вузлів</v>
      </c>
      <c r="I664" s="519" t="str">
        <f>S$4</f>
        <v>Орієнтування</v>
      </c>
    </row>
    <row r="665" spans="1:9" ht="48" customHeight="1" x14ac:dyDescent="0.25">
      <c r="A665" s="520" t="s">
        <v>222</v>
      </c>
      <c r="B665" s="498">
        <f>$L$5</f>
        <v>1.3888888888888889E-3</v>
      </c>
      <c r="C665" s="498">
        <f>$M$5</f>
        <v>2.7777777777777779E-3</v>
      </c>
      <c r="D665" s="498">
        <f>$N$5</f>
        <v>3.472222222222222E-3</v>
      </c>
      <c r="E665" s="498">
        <f>$O$5</f>
        <v>4.1666666666666666E-3</v>
      </c>
      <c r="F665" s="498">
        <f>$P$5</f>
        <v>2.7777777777777779E-3</v>
      </c>
      <c r="G665" s="498">
        <f>$Q$5</f>
        <v>2.0833333333333333E-3</v>
      </c>
      <c r="H665" s="498">
        <f>$R$5</f>
        <v>1.3888888888888889E-3</v>
      </c>
      <c r="I665" s="521"/>
    </row>
    <row r="666" spans="1:9" ht="48" customHeight="1" x14ac:dyDescent="0.25">
      <c r="A666" s="520" t="s">
        <v>223</v>
      </c>
      <c r="B666" s="501">
        <f>$C661+L$11</f>
        <v>0.60972222222222228</v>
      </c>
      <c r="C666" s="501">
        <f t="shared" ref="C666:H666" si="120">B667+M$11</f>
        <v>0.61527777777777781</v>
      </c>
      <c r="D666" s="501">
        <f t="shared" si="120"/>
        <v>0.62361111111111112</v>
      </c>
      <c r="E666" s="501">
        <f t="shared" si="120"/>
        <v>0.63263888888888886</v>
      </c>
      <c r="F666" s="501">
        <f t="shared" si="120"/>
        <v>0.64374999999999993</v>
      </c>
      <c r="G666" s="501">
        <f t="shared" si="120"/>
        <v>0.64999999999999991</v>
      </c>
      <c r="H666" s="501">
        <f t="shared" si="120"/>
        <v>0.65902777777777766</v>
      </c>
      <c r="I666" s="521"/>
    </row>
    <row r="667" spans="1:9" ht="48" customHeight="1" x14ac:dyDescent="0.25">
      <c r="A667" s="520" t="s">
        <v>225</v>
      </c>
      <c r="B667" s="501">
        <f>SUM(B666,B665)</f>
        <v>0.61111111111111116</v>
      </c>
      <c r="C667" s="501">
        <f>SUM(C666,C665)</f>
        <v>0.61805555555555558</v>
      </c>
      <c r="D667" s="501">
        <f>SUM(D666,D665)</f>
        <v>0.62708333333333333</v>
      </c>
      <c r="E667" s="501">
        <f>SUM(E666,E665)</f>
        <v>0.63680555555555551</v>
      </c>
      <c r="F667" s="501">
        <f t="shared" ref="F667:H667" si="121">SUM(F666,F665)</f>
        <v>0.6465277777777777</v>
      </c>
      <c r="G667" s="501">
        <f t="shared" si="121"/>
        <v>0.65208333333333324</v>
      </c>
      <c r="H667" s="501">
        <f t="shared" si="121"/>
        <v>0.66041666666666654</v>
      </c>
      <c r="I667" s="521"/>
    </row>
    <row r="668" spans="1:9" ht="48" customHeight="1" x14ac:dyDescent="0.25">
      <c r="A668" s="520" t="s">
        <v>226</v>
      </c>
      <c r="B668" s="504"/>
      <c r="C668" s="504"/>
      <c r="D668" s="504"/>
      <c r="E668" s="504"/>
      <c r="F668" s="504"/>
      <c r="G668" s="504"/>
      <c r="H668" s="504"/>
      <c r="I668" s="521"/>
    </row>
    <row r="669" spans="1:9" ht="48" customHeight="1" x14ac:dyDescent="0.25">
      <c r="A669" s="520" t="s">
        <v>228</v>
      </c>
      <c r="B669" s="505"/>
      <c r="C669" s="493"/>
      <c r="D669" s="493"/>
      <c r="E669" s="493"/>
      <c r="F669" s="493"/>
      <c r="G669" s="493"/>
      <c r="H669" s="493"/>
      <c r="I669" s="522"/>
    </row>
    <row r="670" spans="1:9" ht="48" customHeight="1" x14ac:dyDescent="0.25">
      <c r="A670" s="523" t="s">
        <v>230</v>
      </c>
      <c r="B670" s="508"/>
      <c r="C670" s="508"/>
      <c r="D670" s="508"/>
      <c r="E670" s="508"/>
      <c r="F670" s="508"/>
      <c r="G670" s="508"/>
      <c r="H670" s="515"/>
      <c r="I670" s="524"/>
    </row>
    <row r="671" spans="1:9" ht="48" customHeight="1" thickBot="1" x14ac:dyDescent="0.3">
      <c r="A671" s="645" t="s">
        <v>239</v>
      </c>
      <c r="B671" s="646"/>
      <c r="C671" s="646"/>
      <c r="D671" s="646"/>
      <c r="E671" s="646"/>
      <c r="F671" s="646"/>
      <c r="G671" s="646"/>
      <c r="H671" s="647"/>
      <c r="I671" s="648"/>
    </row>
    <row r="672" spans="1:9" ht="48" customHeight="1" x14ac:dyDescent="0.25">
      <c r="A672" s="526"/>
      <c r="B672" s="516" t="s">
        <v>215</v>
      </c>
      <c r="C672" s="517">
        <f>$P$6+$P$8*(B673-1)</f>
        <v>0.61250000000000004</v>
      </c>
      <c r="D672" s="516" t="s">
        <v>216</v>
      </c>
      <c r="E672" s="516"/>
      <c r="F672" s="517"/>
      <c r="G672" s="649">
        <f>H678+S$11</f>
        <v>0.67152777777777761</v>
      </c>
      <c r="H672" s="649"/>
      <c r="I672" s="527">
        <f>G672+T$11</f>
        <v>0.68541666666666645</v>
      </c>
    </row>
    <row r="673" spans="1:9" ht="48" customHeight="1" x14ac:dyDescent="0.25">
      <c r="A673" s="529" t="s">
        <v>217</v>
      </c>
      <c r="B673" s="514">
        <f>B662+1</f>
        <v>62</v>
      </c>
      <c r="C673" s="650" t="e">
        <f>VLOOKUP($B673,СтартОсобиста!$A$270:$E$517,4,0)</f>
        <v>#N/A</v>
      </c>
      <c r="D673" s="650"/>
      <c r="E673" s="650"/>
      <c r="F673" s="513" t="e">
        <f>VLOOKUP($B673,СтартОсобиста!$A$270:$E$517,2,0)</f>
        <v>#N/A</v>
      </c>
      <c r="G673" s="651" t="s">
        <v>218</v>
      </c>
      <c r="H673" s="651"/>
      <c r="I673" s="518" t="s">
        <v>219</v>
      </c>
    </row>
    <row r="674" spans="1:9" ht="48" customHeight="1" x14ac:dyDescent="0.25">
      <c r="A674" s="652" t="s">
        <v>220</v>
      </c>
      <c r="B674" s="493">
        <v>1</v>
      </c>
      <c r="C674" s="493">
        <v>2</v>
      </c>
      <c r="D674" s="493">
        <v>3</v>
      </c>
      <c r="E674" s="493">
        <v>4</v>
      </c>
      <c r="F674" s="493">
        <v>5</v>
      </c>
      <c r="G674" s="493">
        <v>6</v>
      </c>
      <c r="H674" s="493">
        <v>7</v>
      </c>
      <c r="I674" s="525">
        <v>8</v>
      </c>
    </row>
    <row r="675" spans="1:9" ht="143.25" customHeight="1" x14ac:dyDescent="0.25">
      <c r="A675" s="652"/>
      <c r="B675" s="495" t="str">
        <f>$L$4</f>
        <v>Навісна п-ва ч-з яр (судд.)</v>
      </c>
      <c r="C675" s="495" t="str">
        <f>$M$4</f>
        <v>Переправа по колоді через яр</v>
      </c>
      <c r="D675" s="495" t="str">
        <f>$N$4</f>
        <v>П-ва по мотузці з пер. ч-з яр</v>
      </c>
      <c r="E675" s="495" t="str">
        <f>$O$4</f>
        <v>Підйом по верт. пер. + крут. п-ва</v>
      </c>
      <c r="F675" s="495" t="str">
        <f>$P$4</f>
        <v>Підйом по схилу</v>
      </c>
      <c r="G675" s="495" t="str">
        <f>$Q$4</f>
        <v>Рух  по жердинах</v>
      </c>
      <c r="H675" s="495" t="str">
        <f>$R$4</f>
        <v>В'язання вузлів</v>
      </c>
      <c r="I675" s="519" t="str">
        <f>S$4</f>
        <v>Орієнтування</v>
      </c>
    </row>
    <row r="676" spans="1:9" ht="48" customHeight="1" x14ac:dyDescent="0.25">
      <c r="A676" s="520" t="s">
        <v>222</v>
      </c>
      <c r="B676" s="498">
        <f>$L$5</f>
        <v>1.3888888888888889E-3</v>
      </c>
      <c r="C676" s="498">
        <f>$M$5</f>
        <v>2.7777777777777779E-3</v>
      </c>
      <c r="D676" s="498">
        <f>$N$5</f>
        <v>3.472222222222222E-3</v>
      </c>
      <c r="E676" s="498">
        <f>$O$5</f>
        <v>4.1666666666666666E-3</v>
      </c>
      <c r="F676" s="498">
        <f>$P$5</f>
        <v>2.7777777777777779E-3</v>
      </c>
      <c r="G676" s="498">
        <f>$Q$5</f>
        <v>2.0833333333333333E-3</v>
      </c>
      <c r="H676" s="498">
        <f>$R$5</f>
        <v>1.3888888888888889E-3</v>
      </c>
      <c r="I676" s="521"/>
    </row>
    <row r="677" spans="1:9" ht="48" customHeight="1" x14ac:dyDescent="0.25">
      <c r="A677" s="520" t="s">
        <v>223</v>
      </c>
      <c r="B677" s="501">
        <f>$C672+L$11</f>
        <v>0.61388888888888893</v>
      </c>
      <c r="C677" s="501">
        <f t="shared" ref="C677:H677" si="122">B678+M$11</f>
        <v>0.61944444444444446</v>
      </c>
      <c r="D677" s="501">
        <f t="shared" si="122"/>
        <v>0.62777777777777777</v>
      </c>
      <c r="E677" s="501">
        <f t="shared" si="122"/>
        <v>0.63680555555555551</v>
      </c>
      <c r="F677" s="501">
        <f t="shared" si="122"/>
        <v>0.64791666666666659</v>
      </c>
      <c r="G677" s="501">
        <f t="shared" si="122"/>
        <v>0.65416666666666656</v>
      </c>
      <c r="H677" s="501">
        <f t="shared" si="122"/>
        <v>0.66319444444444431</v>
      </c>
      <c r="I677" s="521"/>
    </row>
    <row r="678" spans="1:9" ht="48" customHeight="1" x14ac:dyDescent="0.25">
      <c r="A678" s="520" t="s">
        <v>225</v>
      </c>
      <c r="B678" s="501">
        <f>SUM(B677,B676)</f>
        <v>0.61527777777777781</v>
      </c>
      <c r="C678" s="501">
        <f>SUM(C677,C676)</f>
        <v>0.62222222222222223</v>
      </c>
      <c r="D678" s="501">
        <f>SUM(D677,D676)</f>
        <v>0.63124999999999998</v>
      </c>
      <c r="E678" s="501">
        <f>SUM(E677,E676)</f>
        <v>0.64097222222222217</v>
      </c>
      <c r="F678" s="501">
        <f t="shared" ref="F678:H678" si="123">SUM(F677,F676)</f>
        <v>0.65069444444444435</v>
      </c>
      <c r="G678" s="501">
        <f t="shared" si="123"/>
        <v>0.65624999999999989</v>
      </c>
      <c r="H678" s="501">
        <f t="shared" si="123"/>
        <v>0.66458333333333319</v>
      </c>
      <c r="I678" s="521"/>
    </row>
    <row r="679" spans="1:9" ht="48" customHeight="1" x14ac:dyDescent="0.25">
      <c r="A679" s="520" t="s">
        <v>226</v>
      </c>
      <c r="B679" s="504"/>
      <c r="C679" s="504"/>
      <c r="D679" s="504"/>
      <c r="E679" s="504"/>
      <c r="F679" s="504"/>
      <c r="G679" s="504"/>
      <c r="H679" s="504"/>
      <c r="I679" s="521"/>
    </row>
    <row r="680" spans="1:9" ht="48" customHeight="1" x14ac:dyDescent="0.25">
      <c r="A680" s="520" t="s">
        <v>228</v>
      </c>
      <c r="B680" s="505"/>
      <c r="C680" s="493"/>
      <c r="D680" s="493"/>
      <c r="E680" s="493"/>
      <c r="F680" s="493"/>
      <c r="G680" s="493"/>
      <c r="H680" s="493"/>
      <c r="I680" s="522"/>
    </row>
    <row r="681" spans="1:9" ht="48" customHeight="1" x14ac:dyDescent="0.25">
      <c r="A681" s="523" t="s">
        <v>230</v>
      </c>
      <c r="B681" s="508"/>
      <c r="C681" s="508"/>
      <c r="D681" s="508"/>
      <c r="E681" s="508"/>
      <c r="F681" s="508"/>
      <c r="G681" s="508"/>
      <c r="H681" s="515"/>
      <c r="I681" s="524"/>
    </row>
    <row r="682" spans="1:9" ht="48" customHeight="1" thickBot="1" x14ac:dyDescent="0.3">
      <c r="A682" s="645" t="s">
        <v>239</v>
      </c>
      <c r="B682" s="646"/>
      <c r="C682" s="646"/>
      <c r="D682" s="646"/>
      <c r="E682" s="646"/>
      <c r="F682" s="646"/>
      <c r="G682" s="646"/>
      <c r="H682" s="647"/>
      <c r="I682" s="648"/>
    </row>
    <row r="683" spans="1:9" ht="48" customHeight="1" x14ac:dyDescent="0.25">
      <c r="A683" s="526"/>
      <c r="B683" s="516" t="s">
        <v>215</v>
      </c>
      <c r="C683" s="517">
        <f>$P$6+$P$8*(B684-1)</f>
        <v>0.6166666666666667</v>
      </c>
      <c r="D683" s="516" t="s">
        <v>216</v>
      </c>
      <c r="E683" s="516"/>
      <c r="F683" s="517"/>
      <c r="G683" s="649">
        <f>H689+S$11</f>
        <v>0.67569444444444426</v>
      </c>
      <c r="H683" s="649"/>
      <c r="I683" s="527">
        <f>G683+T$11</f>
        <v>0.6895833333333331</v>
      </c>
    </row>
    <row r="684" spans="1:9" ht="48" customHeight="1" x14ac:dyDescent="0.25">
      <c r="A684" s="529" t="s">
        <v>217</v>
      </c>
      <c r="B684" s="514">
        <f>B673+1</f>
        <v>63</v>
      </c>
      <c r="C684" s="650" t="e">
        <f>VLOOKUP($B684,СтартОсобиста!$A$270:$E$517,4,0)</f>
        <v>#N/A</v>
      </c>
      <c r="D684" s="650"/>
      <c r="E684" s="650"/>
      <c r="F684" s="513" t="e">
        <f>VLOOKUP($B684,СтартОсобиста!$A$270:$E$517,2,0)</f>
        <v>#N/A</v>
      </c>
      <c r="G684" s="651" t="s">
        <v>218</v>
      </c>
      <c r="H684" s="651"/>
      <c r="I684" s="518" t="s">
        <v>219</v>
      </c>
    </row>
    <row r="685" spans="1:9" ht="48" customHeight="1" x14ac:dyDescent="0.25">
      <c r="A685" s="652" t="s">
        <v>220</v>
      </c>
      <c r="B685" s="493">
        <v>1</v>
      </c>
      <c r="C685" s="493">
        <v>2</v>
      </c>
      <c r="D685" s="493">
        <v>3</v>
      </c>
      <c r="E685" s="493">
        <v>4</v>
      </c>
      <c r="F685" s="493">
        <v>5</v>
      </c>
      <c r="G685" s="493">
        <v>6</v>
      </c>
      <c r="H685" s="493">
        <v>7</v>
      </c>
      <c r="I685" s="525">
        <v>8</v>
      </c>
    </row>
    <row r="686" spans="1:9" ht="143.25" customHeight="1" x14ac:dyDescent="0.25">
      <c r="A686" s="652"/>
      <c r="B686" s="495" t="str">
        <f>$L$4</f>
        <v>Навісна п-ва ч-з яр (судд.)</v>
      </c>
      <c r="C686" s="495" t="str">
        <f>$M$4</f>
        <v>Переправа по колоді через яр</v>
      </c>
      <c r="D686" s="495" t="str">
        <f>$N$4</f>
        <v>П-ва по мотузці з пер. ч-з яр</v>
      </c>
      <c r="E686" s="495" t="str">
        <f>$O$4</f>
        <v>Підйом по верт. пер. + крут. п-ва</v>
      </c>
      <c r="F686" s="495" t="str">
        <f>$P$4</f>
        <v>Підйом по схилу</v>
      </c>
      <c r="G686" s="495" t="str">
        <f>$Q$4</f>
        <v>Рух  по жердинах</v>
      </c>
      <c r="H686" s="495" t="str">
        <f>$R$4</f>
        <v>В'язання вузлів</v>
      </c>
      <c r="I686" s="519" t="str">
        <f>S$4</f>
        <v>Орієнтування</v>
      </c>
    </row>
    <row r="687" spans="1:9" ht="48" customHeight="1" x14ac:dyDescent="0.25">
      <c r="A687" s="520" t="s">
        <v>222</v>
      </c>
      <c r="B687" s="498">
        <f>$L$5</f>
        <v>1.3888888888888889E-3</v>
      </c>
      <c r="C687" s="498">
        <f>$M$5</f>
        <v>2.7777777777777779E-3</v>
      </c>
      <c r="D687" s="498">
        <f>$N$5</f>
        <v>3.472222222222222E-3</v>
      </c>
      <c r="E687" s="498">
        <f>$O$5</f>
        <v>4.1666666666666666E-3</v>
      </c>
      <c r="F687" s="498">
        <f>$P$5</f>
        <v>2.7777777777777779E-3</v>
      </c>
      <c r="G687" s="498">
        <f>$Q$5</f>
        <v>2.0833333333333333E-3</v>
      </c>
      <c r="H687" s="498">
        <f>$R$5</f>
        <v>1.3888888888888889E-3</v>
      </c>
      <c r="I687" s="521"/>
    </row>
    <row r="688" spans="1:9" ht="48" customHeight="1" x14ac:dyDescent="0.25">
      <c r="A688" s="520" t="s">
        <v>223</v>
      </c>
      <c r="B688" s="501">
        <f>$C683+L$11</f>
        <v>0.61805555555555558</v>
      </c>
      <c r="C688" s="501">
        <f t="shared" ref="C688:H688" si="124">B689+M$11</f>
        <v>0.62361111111111112</v>
      </c>
      <c r="D688" s="501">
        <f t="shared" si="124"/>
        <v>0.63194444444444442</v>
      </c>
      <c r="E688" s="501">
        <f t="shared" si="124"/>
        <v>0.64097222222222217</v>
      </c>
      <c r="F688" s="501">
        <f t="shared" si="124"/>
        <v>0.65208333333333324</v>
      </c>
      <c r="G688" s="501">
        <f t="shared" si="124"/>
        <v>0.65833333333333321</v>
      </c>
      <c r="H688" s="501">
        <f t="shared" si="124"/>
        <v>0.66736111111111096</v>
      </c>
      <c r="I688" s="521"/>
    </row>
    <row r="689" spans="1:9" ht="48" customHeight="1" x14ac:dyDescent="0.25">
      <c r="A689" s="520" t="s">
        <v>225</v>
      </c>
      <c r="B689" s="501">
        <f>SUM(B688,B687)</f>
        <v>0.61944444444444446</v>
      </c>
      <c r="C689" s="501">
        <f>SUM(C688,C687)</f>
        <v>0.62638888888888888</v>
      </c>
      <c r="D689" s="501">
        <f>SUM(D688,D687)</f>
        <v>0.63541666666666663</v>
      </c>
      <c r="E689" s="501">
        <f>SUM(E688,E687)</f>
        <v>0.64513888888888882</v>
      </c>
      <c r="F689" s="501">
        <f t="shared" ref="F689:H689" si="125">SUM(F688,F687)</f>
        <v>0.65486111111111101</v>
      </c>
      <c r="G689" s="501">
        <f t="shared" si="125"/>
        <v>0.66041666666666654</v>
      </c>
      <c r="H689" s="501">
        <f t="shared" si="125"/>
        <v>0.66874999999999984</v>
      </c>
      <c r="I689" s="521"/>
    </row>
    <row r="690" spans="1:9" ht="48" customHeight="1" x14ac:dyDescent="0.25">
      <c r="A690" s="520" t="s">
        <v>226</v>
      </c>
      <c r="B690" s="504"/>
      <c r="C690" s="504"/>
      <c r="D690" s="504"/>
      <c r="E690" s="504"/>
      <c r="F690" s="504"/>
      <c r="G690" s="504"/>
      <c r="H690" s="504"/>
      <c r="I690" s="521"/>
    </row>
    <row r="691" spans="1:9" ht="48" customHeight="1" x14ac:dyDescent="0.25">
      <c r="A691" s="520" t="s">
        <v>228</v>
      </c>
      <c r="B691" s="505"/>
      <c r="C691" s="493"/>
      <c r="D691" s="493"/>
      <c r="E691" s="493"/>
      <c r="F691" s="493"/>
      <c r="G691" s="493"/>
      <c r="H691" s="493"/>
      <c r="I691" s="522"/>
    </row>
    <row r="692" spans="1:9" ht="48" customHeight="1" x14ac:dyDescent="0.25">
      <c r="A692" s="523" t="s">
        <v>230</v>
      </c>
      <c r="B692" s="508"/>
      <c r="C692" s="508"/>
      <c r="D692" s="508"/>
      <c r="E692" s="508"/>
      <c r="F692" s="508"/>
      <c r="G692" s="508"/>
      <c r="H692" s="515"/>
      <c r="I692" s="524"/>
    </row>
    <row r="693" spans="1:9" ht="48" customHeight="1" thickBot="1" x14ac:dyDescent="0.3">
      <c r="A693" s="645" t="s">
        <v>239</v>
      </c>
      <c r="B693" s="646"/>
      <c r="C693" s="646"/>
      <c r="D693" s="646"/>
      <c r="E693" s="646"/>
      <c r="F693" s="646"/>
      <c r="G693" s="646"/>
      <c r="H693" s="647"/>
      <c r="I693" s="648"/>
    </row>
    <row r="694" spans="1:9" ht="48" customHeight="1" x14ac:dyDescent="0.25">
      <c r="A694" s="526"/>
      <c r="B694" s="516" t="s">
        <v>215</v>
      </c>
      <c r="C694" s="517">
        <f>$P$6+$P$8*(B695-1)</f>
        <v>0.62083333333333335</v>
      </c>
      <c r="D694" s="516" t="s">
        <v>216</v>
      </c>
      <c r="E694" s="516"/>
      <c r="F694" s="517"/>
      <c r="G694" s="649">
        <f>H700+S$11</f>
        <v>0.67986111111111092</v>
      </c>
      <c r="H694" s="649"/>
      <c r="I694" s="527">
        <f>G694+T$11</f>
        <v>0.69374999999999976</v>
      </c>
    </row>
    <row r="695" spans="1:9" ht="48" customHeight="1" x14ac:dyDescent="0.25">
      <c r="A695" s="529" t="s">
        <v>217</v>
      </c>
      <c r="B695" s="514">
        <f>B684+1</f>
        <v>64</v>
      </c>
      <c r="C695" s="650" t="e">
        <f>VLOOKUP($B695,СтартОсобиста!$A$270:$E$517,4,0)</f>
        <v>#N/A</v>
      </c>
      <c r="D695" s="650"/>
      <c r="E695" s="650"/>
      <c r="F695" s="513" t="e">
        <f>VLOOKUP($B695,СтартОсобиста!$A$270:$E$517,2,0)</f>
        <v>#N/A</v>
      </c>
      <c r="G695" s="651" t="s">
        <v>218</v>
      </c>
      <c r="H695" s="651"/>
      <c r="I695" s="518" t="s">
        <v>219</v>
      </c>
    </row>
    <row r="696" spans="1:9" ht="48" customHeight="1" x14ac:dyDescent="0.25">
      <c r="A696" s="652" t="s">
        <v>220</v>
      </c>
      <c r="B696" s="493">
        <v>1</v>
      </c>
      <c r="C696" s="493">
        <v>2</v>
      </c>
      <c r="D696" s="493">
        <v>3</v>
      </c>
      <c r="E696" s="493">
        <v>4</v>
      </c>
      <c r="F696" s="493">
        <v>5</v>
      </c>
      <c r="G696" s="493">
        <v>6</v>
      </c>
      <c r="H696" s="493">
        <v>7</v>
      </c>
      <c r="I696" s="525">
        <v>8</v>
      </c>
    </row>
    <row r="697" spans="1:9" ht="143.25" customHeight="1" x14ac:dyDescent="0.25">
      <c r="A697" s="652"/>
      <c r="B697" s="495" t="str">
        <f>$L$4</f>
        <v>Навісна п-ва ч-з яр (судд.)</v>
      </c>
      <c r="C697" s="495" t="str">
        <f>$M$4</f>
        <v>Переправа по колоді через яр</v>
      </c>
      <c r="D697" s="495" t="str">
        <f>$N$4</f>
        <v>П-ва по мотузці з пер. ч-з яр</v>
      </c>
      <c r="E697" s="495" t="str">
        <f>$O$4</f>
        <v>Підйом по верт. пер. + крут. п-ва</v>
      </c>
      <c r="F697" s="495" t="str">
        <f>$P$4</f>
        <v>Підйом по схилу</v>
      </c>
      <c r="G697" s="495" t="str">
        <f>$Q$4</f>
        <v>Рух  по жердинах</v>
      </c>
      <c r="H697" s="495" t="str">
        <f>$R$4</f>
        <v>В'язання вузлів</v>
      </c>
      <c r="I697" s="519" t="str">
        <f>S$4</f>
        <v>Орієнтування</v>
      </c>
    </row>
    <row r="698" spans="1:9" ht="48" customHeight="1" x14ac:dyDescent="0.25">
      <c r="A698" s="520" t="s">
        <v>222</v>
      </c>
      <c r="B698" s="498">
        <f>$L$5</f>
        <v>1.3888888888888889E-3</v>
      </c>
      <c r="C698" s="498">
        <f>$M$5</f>
        <v>2.7777777777777779E-3</v>
      </c>
      <c r="D698" s="498">
        <f>$N$5</f>
        <v>3.472222222222222E-3</v>
      </c>
      <c r="E698" s="498">
        <f>$O$5</f>
        <v>4.1666666666666666E-3</v>
      </c>
      <c r="F698" s="498">
        <f>$P$5</f>
        <v>2.7777777777777779E-3</v>
      </c>
      <c r="G698" s="498">
        <f>$Q$5</f>
        <v>2.0833333333333333E-3</v>
      </c>
      <c r="H698" s="498">
        <f>$R$5</f>
        <v>1.3888888888888889E-3</v>
      </c>
      <c r="I698" s="521"/>
    </row>
    <row r="699" spans="1:9" ht="48" customHeight="1" x14ac:dyDescent="0.25">
      <c r="A699" s="520" t="s">
        <v>223</v>
      </c>
      <c r="B699" s="501">
        <f>$C694+L$11</f>
        <v>0.62222222222222223</v>
      </c>
      <c r="C699" s="501">
        <f t="shared" ref="C699:H699" si="126">B700+M$11</f>
        <v>0.62777777777777777</v>
      </c>
      <c r="D699" s="501">
        <f t="shared" si="126"/>
        <v>0.63611111111111107</v>
      </c>
      <c r="E699" s="501">
        <f t="shared" si="126"/>
        <v>0.64513888888888882</v>
      </c>
      <c r="F699" s="501">
        <f t="shared" si="126"/>
        <v>0.65624999999999989</v>
      </c>
      <c r="G699" s="501">
        <f t="shared" si="126"/>
        <v>0.66249999999999987</v>
      </c>
      <c r="H699" s="501">
        <f t="shared" si="126"/>
        <v>0.67152777777777761</v>
      </c>
      <c r="I699" s="521"/>
    </row>
    <row r="700" spans="1:9" ht="48" customHeight="1" x14ac:dyDescent="0.25">
      <c r="A700" s="520" t="s">
        <v>225</v>
      </c>
      <c r="B700" s="501">
        <f>SUM(B699,B698)</f>
        <v>0.62361111111111112</v>
      </c>
      <c r="C700" s="501">
        <f>SUM(C699,C698)</f>
        <v>0.63055555555555554</v>
      </c>
      <c r="D700" s="501">
        <f>SUM(D699,D698)</f>
        <v>0.63958333333333328</v>
      </c>
      <c r="E700" s="501">
        <f>SUM(E699,E698)</f>
        <v>0.64930555555555547</v>
      </c>
      <c r="F700" s="501">
        <f t="shared" ref="F700:H700" si="127">SUM(F699,F698)</f>
        <v>0.65902777777777766</v>
      </c>
      <c r="G700" s="501">
        <f t="shared" si="127"/>
        <v>0.66458333333333319</v>
      </c>
      <c r="H700" s="501">
        <f t="shared" si="127"/>
        <v>0.6729166666666665</v>
      </c>
      <c r="I700" s="521"/>
    </row>
    <row r="701" spans="1:9" ht="48" customHeight="1" x14ac:dyDescent="0.25">
      <c r="A701" s="520" t="s">
        <v>226</v>
      </c>
      <c r="B701" s="504"/>
      <c r="C701" s="504"/>
      <c r="D701" s="504"/>
      <c r="E701" s="504"/>
      <c r="F701" s="504"/>
      <c r="G701" s="504"/>
      <c r="H701" s="504"/>
      <c r="I701" s="521"/>
    </row>
    <row r="702" spans="1:9" ht="48" customHeight="1" x14ac:dyDescent="0.25">
      <c r="A702" s="520" t="s">
        <v>228</v>
      </c>
      <c r="B702" s="505"/>
      <c r="C702" s="493"/>
      <c r="D702" s="493"/>
      <c r="E702" s="493"/>
      <c r="F702" s="493"/>
      <c r="G702" s="493"/>
      <c r="H702" s="493"/>
      <c r="I702" s="522"/>
    </row>
    <row r="703" spans="1:9" ht="48" customHeight="1" x14ac:dyDescent="0.25">
      <c r="A703" s="523" t="s">
        <v>230</v>
      </c>
      <c r="B703" s="508"/>
      <c r="C703" s="508"/>
      <c r="D703" s="508"/>
      <c r="E703" s="508"/>
      <c r="F703" s="508"/>
      <c r="G703" s="508"/>
      <c r="H703" s="515"/>
      <c r="I703" s="524"/>
    </row>
    <row r="704" spans="1:9" ht="48" customHeight="1" thickBot="1" x14ac:dyDescent="0.3">
      <c r="A704" s="645" t="s">
        <v>239</v>
      </c>
      <c r="B704" s="646"/>
      <c r="C704" s="646"/>
      <c r="D704" s="646"/>
      <c r="E704" s="646"/>
      <c r="F704" s="646"/>
      <c r="G704" s="646"/>
      <c r="H704" s="647"/>
      <c r="I704" s="648"/>
    </row>
    <row r="705" spans="1:9" ht="48" customHeight="1" x14ac:dyDescent="0.25">
      <c r="A705" s="526"/>
      <c r="B705" s="516" t="s">
        <v>215</v>
      </c>
      <c r="C705" s="517">
        <f>$P$6+$P$8*(B706-1)</f>
        <v>0.625</v>
      </c>
      <c r="D705" s="516" t="s">
        <v>216</v>
      </c>
      <c r="E705" s="516"/>
      <c r="F705" s="517"/>
      <c r="G705" s="649">
        <f>H711+S$11</f>
        <v>0.68402777777777757</v>
      </c>
      <c r="H705" s="649"/>
      <c r="I705" s="527">
        <f>G705+T$11</f>
        <v>0.69791666666666641</v>
      </c>
    </row>
    <row r="706" spans="1:9" ht="48" customHeight="1" x14ac:dyDescent="0.25">
      <c r="A706" s="529" t="s">
        <v>217</v>
      </c>
      <c r="B706" s="514">
        <f>B695+1</f>
        <v>65</v>
      </c>
      <c r="C706" s="650" t="e">
        <f>VLOOKUP($B706,СтартОсобиста!$A$270:$E$517,4,0)</f>
        <v>#N/A</v>
      </c>
      <c r="D706" s="650"/>
      <c r="E706" s="650"/>
      <c r="F706" s="513" t="e">
        <f>VLOOKUP($B706,СтартОсобиста!$A$270:$E$517,2,0)</f>
        <v>#N/A</v>
      </c>
      <c r="G706" s="651" t="s">
        <v>218</v>
      </c>
      <c r="H706" s="651"/>
      <c r="I706" s="518" t="s">
        <v>219</v>
      </c>
    </row>
    <row r="707" spans="1:9" ht="48" customHeight="1" x14ac:dyDescent="0.25">
      <c r="A707" s="652" t="s">
        <v>220</v>
      </c>
      <c r="B707" s="493">
        <v>1</v>
      </c>
      <c r="C707" s="493">
        <v>2</v>
      </c>
      <c r="D707" s="493">
        <v>3</v>
      </c>
      <c r="E707" s="493">
        <v>4</v>
      </c>
      <c r="F707" s="493">
        <v>5</v>
      </c>
      <c r="G707" s="493">
        <v>6</v>
      </c>
      <c r="H707" s="493">
        <v>7</v>
      </c>
      <c r="I707" s="525">
        <v>8</v>
      </c>
    </row>
    <row r="708" spans="1:9" ht="143.25" customHeight="1" x14ac:dyDescent="0.25">
      <c r="A708" s="652"/>
      <c r="B708" s="495" t="str">
        <f>$L$4</f>
        <v>Навісна п-ва ч-з яр (судд.)</v>
      </c>
      <c r="C708" s="495" t="str">
        <f>$M$4</f>
        <v>Переправа по колоді через яр</v>
      </c>
      <c r="D708" s="495" t="str">
        <f>$N$4</f>
        <v>П-ва по мотузці з пер. ч-з яр</v>
      </c>
      <c r="E708" s="495" t="str">
        <f>$O$4</f>
        <v>Підйом по верт. пер. + крут. п-ва</v>
      </c>
      <c r="F708" s="495" t="str">
        <f>$P$4</f>
        <v>Підйом по схилу</v>
      </c>
      <c r="G708" s="495" t="str">
        <f>$Q$4</f>
        <v>Рух  по жердинах</v>
      </c>
      <c r="H708" s="495" t="str">
        <f>$R$4</f>
        <v>В'язання вузлів</v>
      </c>
      <c r="I708" s="519" t="str">
        <f>S$4</f>
        <v>Орієнтування</v>
      </c>
    </row>
    <row r="709" spans="1:9" ht="48" customHeight="1" x14ac:dyDescent="0.25">
      <c r="A709" s="520" t="s">
        <v>222</v>
      </c>
      <c r="B709" s="498">
        <f>$L$5</f>
        <v>1.3888888888888889E-3</v>
      </c>
      <c r="C709" s="498">
        <f>$M$5</f>
        <v>2.7777777777777779E-3</v>
      </c>
      <c r="D709" s="498">
        <f>$N$5</f>
        <v>3.472222222222222E-3</v>
      </c>
      <c r="E709" s="498">
        <f>$O$5</f>
        <v>4.1666666666666666E-3</v>
      </c>
      <c r="F709" s="498">
        <f>$P$5</f>
        <v>2.7777777777777779E-3</v>
      </c>
      <c r="G709" s="498">
        <f>$Q$5</f>
        <v>2.0833333333333333E-3</v>
      </c>
      <c r="H709" s="498">
        <f>$R$5</f>
        <v>1.3888888888888889E-3</v>
      </c>
      <c r="I709" s="521"/>
    </row>
    <row r="710" spans="1:9" ht="48" customHeight="1" x14ac:dyDescent="0.25">
      <c r="A710" s="520" t="s">
        <v>223</v>
      </c>
      <c r="B710" s="501">
        <f>$C705+L$11</f>
        <v>0.62638888888888888</v>
      </c>
      <c r="C710" s="501">
        <f t="shared" ref="C710:H710" si="128">B711+M$11</f>
        <v>0.63194444444444442</v>
      </c>
      <c r="D710" s="501">
        <f t="shared" si="128"/>
        <v>0.64027777777777772</v>
      </c>
      <c r="E710" s="501">
        <f t="shared" si="128"/>
        <v>0.64930555555555547</v>
      </c>
      <c r="F710" s="501">
        <f t="shared" si="128"/>
        <v>0.66041666666666654</v>
      </c>
      <c r="G710" s="501">
        <f t="shared" si="128"/>
        <v>0.66666666666666652</v>
      </c>
      <c r="H710" s="501">
        <f t="shared" si="128"/>
        <v>0.67569444444444426</v>
      </c>
      <c r="I710" s="521"/>
    </row>
    <row r="711" spans="1:9" ht="48" customHeight="1" x14ac:dyDescent="0.25">
      <c r="A711" s="520" t="s">
        <v>225</v>
      </c>
      <c r="B711" s="501">
        <f>SUM(B710,B709)</f>
        <v>0.62777777777777777</v>
      </c>
      <c r="C711" s="501">
        <f>SUM(C710,C709)</f>
        <v>0.63472222222222219</v>
      </c>
      <c r="D711" s="501">
        <f>SUM(D710,D709)</f>
        <v>0.64374999999999993</v>
      </c>
      <c r="E711" s="501">
        <f>SUM(E710,E709)</f>
        <v>0.65347222222222212</v>
      </c>
      <c r="F711" s="501">
        <f t="shared" ref="F711:H711" si="129">SUM(F710,F709)</f>
        <v>0.66319444444444431</v>
      </c>
      <c r="G711" s="501">
        <f t="shared" si="129"/>
        <v>0.66874999999999984</v>
      </c>
      <c r="H711" s="501">
        <f t="shared" si="129"/>
        <v>0.67708333333333315</v>
      </c>
      <c r="I711" s="521"/>
    </row>
    <row r="712" spans="1:9" ht="48" customHeight="1" x14ac:dyDescent="0.25">
      <c r="A712" s="520" t="s">
        <v>226</v>
      </c>
      <c r="B712" s="504"/>
      <c r="C712" s="504"/>
      <c r="D712" s="504"/>
      <c r="E712" s="504"/>
      <c r="F712" s="504"/>
      <c r="G712" s="504"/>
      <c r="H712" s="504"/>
      <c r="I712" s="521"/>
    </row>
    <row r="713" spans="1:9" ht="48" customHeight="1" x14ac:dyDescent="0.25">
      <c r="A713" s="520" t="s">
        <v>228</v>
      </c>
      <c r="B713" s="505"/>
      <c r="C713" s="493"/>
      <c r="D713" s="493"/>
      <c r="E713" s="493"/>
      <c r="F713" s="493"/>
      <c r="G713" s="493"/>
      <c r="H713" s="493"/>
      <c r="I713" s="522"/>
    </row>
    <row r="714" spans="1:9" ht="48" customHeight="1" x14ac:dyDescent="0.25">
      <c r="A714" s="523" t="s">
        <v>230</v>
      </c>
      <c r="B714" s="508"/>
      <c r="C714" s="508"/>
      <c r="D714" s="508"/>
      <c r="E714" s="508"/>
      <c r="F714" s="508"/>
      <c r="G714" s="508"/>
      <c r="H714" s="515"/>
      <c r="I714" s="524"/>
    </row>
    <row r="715" spans="1:9" ht="48" customHeight="1" thickBot="1" x14ac:dyDescent="0.3">
      <c r="A715" s="645" t="s">
        <v>239</v>
      </c>
      <c r="B715" s="646"/>
      <c r="C715" s="646"/>
      <c r="D715" s="646"/>
      <c r="E715" s="646"/>
      <c r="F715" s="646"/>
      <c r="G715" s="646"/>
      <c r="H715" s="647"/>
      <c r="I715" s="648"/>
    </row>
    <row r="716" spans="1:9" ht="48" customHeight="1" x14ac:dyDescent="0.25">
      <c r="A716" s="526"/>
      <c r="B716" s="516" t="s">
        <v>215</v>
      </c>
      <c r="C716" s="517">
        <f>$P$6+$P$8*(B717-1)</f>
        <v>0.62916666666666665</v>
      </c>
      <c r="D716" s="516" t="s">
        <v>216</v>
      </c>
      <c r="E716" s="516"/>
      <c r="F716" s="517"/>
      <c r="G716" s="649">
        <f>H722+S$11</f>
        <v>0.68819444444444422</v>
      </c>
      <c r="H716" s="649"/>
      <c r="I716" s="527">
        <f>G716+T$11</f>
        <v>0.70208333333333306</v>
      </c>
    </row>
    <row r="717" spans="1:9" ht="48" customHeight="1" x14ac:dyDescent="0.25">
      <c r="A717" s="529" t="s">
        <v>217</v>
      </c>
      <c r="B717" s="514">
        <f>B706+1</f>
        <v>66</v>
      </c>
      <c r="C717" s="650" t="e">
        <f>VLOOKUP($B717,СтартОсобиста!$A$270:$E$517,4,0)</f>
        <v>#N/A</v>
      </c>
      <c r="D717" s="650"/>
      <c r="E717" s="650"/>
      <c r="F717" s="513" t="e">
        <f>VLOOKUP($B717,СтартОсобиста!$A$270:$E$517,2,0)</f>
        <v>#N/A</v>
      </c>
      <c r="G717" s="651" t="s">
        <v>218</v>
      </c>
      <c r="H717" s="651"/>
      <c r="I717" s="518" t="s">
        <v>219</v>
      </c>
    </row>
    <row r="718" spans="1:9" ht="48" customHeight="1" x14ac:dyDescent="0.25">
      <c r="A718" s="652" t="s">
        <v>220</v>
      </c>
      <c r="B718" s="493">
        <v>1</v>
      </c>
      <c r="C718" s="493">
        <v>2</v>
      </c>
      <c r="D718" s="493">
        <v>3</v>
      </c>
      <c r="E718" s="493">
        <v>4</v>
      </c>
      <c r="F718" s="493">
        <v>5</v>
      </c>
      <c r="G718" s="493">
        <v>6</v>
      </c>
      <c r="H718" s="493">
        <v>7</v>
      </c>
      <c r="I718" s="525">
        <v>8</v>
      </c>
    </row>
    <row r="719" spans="1:9" ht="143.25" customHeight="1" x14ac:dyDescent="0.25">
      <c r="A719" s="652"/>
      <c r="B719" s="495" t="str">
        <f>$L$4</f>
        <v>Навісна п-ва ч-з яр (судд.)</v>
      </c>
      <c r="C719" s="495" t="str">
        <f>$M$4</f>
        <v>Переправа по колоді через яр</v>
      </c>
      <c r="D719" s="495" t="str">
        <f>$N$4</f>
        <v>П-ва по мотузці з пер. ч-з яр</v>
      </c>
      <c r="E719" s="495" t="str">
        <f>$O$4</f>
        <v>Підйом по верт. пер. + крут. п-ва</v>
      </c>
      <c r="F719" s="495" t="str">
        <f>$P$4</f>
        <v>Підйом по схилу</v>
      </c>
      <c r="G719" s="495" t="str">
        <f>$Q$4</f>
        <v>Рух  по жердинах</v>
      </c>
      <c r="H719" s="495" t="str">
        <f>$R$4</f>
        <v>В'язання вузлів</v>
      </c>
      <c r="I719" s="519" t="str">
        <f>S$4</f>
        <v>Орієнтування</v>
      </c>
    </row>
    <row r="720" spans="1:9" ht="48" customHeight="1" x14ac:dyDescent="0.25">
      <c r="A720" s="520" t="s">
        <v>222</v>
      </c>
      <c r="B720" s="498">
        <f>$L$5</f>
        <v>1.3888888888888889E-3</v>
      </c>
      <c r="C720" s="498">
        <f>$M$5</f>
        <v>2.7777777777777779E-3</v>
      </c>
      <c r="D720" s="498">
        <f>$N$5</f>
        <v>3.472222222222222E-3</v>
      </c>
      <c r="E720" s="498">
        <f>$O$5</f>
        <v>4.1666666666666666E-3</v>
      </c>
      <c r="F720" s="498">
        <f>$P$5</f>
        <v>2.7777777777777779E-3</v>
      </c>
      <c r="G720" s="498">
        <f>$Q$5</f>
        <v>2.0833333333333333E-3</v>
      </c>
      <c r="H720" s="498">
        <f>$R$5</f>
        <v>1.3888888888888889E-3</v>
      </c>
      <c r="I720" s="521"/>
    </row>
    <row r="721" spans="1:9" ht="48" customHeight="1" x14ac:dyDescent="0.25">
      <c r="A721" s="520" t="s">
        <v>223</v>
      </c>
      <c r="B721" s="501">
        <f>$C716+L$11</f>
        <v>0.63055555555555554</v>
      </c>
      <c r="C721" s="501">
        <f t="shared" ref="C721:H721" si="130">B722+M$11</f>
        <v>0.63611111111111107</v>
      </c>
      <c r="D721" s="501">
        <f t="shared" si="130"/>
        <v>0.64444444444444438</v>
      </c>
      <c r="E721" s="501">
        <f t="shared" si="130"/>
        <v>0.65347222222222212</v>
      </c>
      <c r="F721" s="501">
        <f t="shared" si="130"/>
        <v>0.66458333333333319</v>
      </c>
      <c r="G721" s="501">
        <f t="shared" si="130"/>
        <v>0.67083333333333317</v>
      </c>
      <c r="H721" s="501">
        <f t="shared" si="130"/>
        <v>0.67986111111111092</v>
      </c>
      <c r="I721" s="521"/>
    </row>
    <row r="722" spans="1:9" ht="48" customHeight="1" x14ac:dyDescent="0.25">
      <c r="A722" s="520" t="s">
        <v>225</v>
      </c>
      <c r="B722" s="501">
        <f>SUM(B721,B720)</f>
        <v>0.63194444444444442</v>
      </c>
      <c r="C722" s="501">
        <f>SUM(C721,C720)</f>
        <v>0.63888888888888884</v>
      </c>
      <c r="D722" s="501">
        <f>SUM(D721,D720)</f>
        <v>0.64791666666666659</v>
      </c>
      <c r="E722" s="501">
        <f>SUM(E721,E720)</f>
        <v>0.65763888888888877</v>
      </c>
      <c r="F722" s="501">
        <f t="shared" ref="F722:H722" si="131">SUM(F721,F720)</f>
        <v>0.66736111111111096</v>
      </c>
      <c r="G722" s="501">
        <f t="shared" si="131"/>
        <v>0.6729166666666665</v>
      </c>
      <c r="H722" s="501">
        <f t="shared" si="131"/>
        <v>0.6812499999999998</v>
      </c>
      <c r="I722" s="521"/>
    </row>
    <row r="723" spans="1:9" ht="48" customHeight="1" x14ac:dyDescent="0.25">
      <c r="A723" s="520" t="s">
        <v>226</v>
      </c>
      <c r="B723" s="504"/>
      <c r="C723" s="504"/>
      <c r="D723" s="504"/>
      <c r="E723" s="504"/>
      <c r="F723" s="504"/>
      <c r="G723" s="504"/>
      <c r="H723" s="504"/>
      <c r="I723" s="521"/>
    </row>
    <row r="724" spans="1:9" ht="48" customHeight="1" x14ac:dyDescent="0.25">
      <c r="A724" s="520" t="s">
        <v>228</v>
      </c>
      <c r="B724" s="505"/>
      <c r="C724" s="493"/>
      <c r="D724" s="493"/>
      <c r="E724" s="493"/>
      <c r="F724" s="493"/>
      <c r="G724" s="493"/>
      <c r="H724" s="493"/>
      <c r="I724" s="522"/>
    </row>
    <row r="725" spans="1:9" ht="48" customHeight="1" x14ac:dyDescent="0.25">
      <c r="A725" s="523" t="s">
        <v>230</v>
      </c>
      <c r="B725" s="508"/>
      <c r="C725" s="508"/>
      <c r="D725" s="508"/>
      <c r="E725" s="508"/>
      <c r="F725" s="508"/>
      <c r="G725" s="508"/>
      <c r="H725" s="515"/>
      <c r="I725" s="524"/>
    </row>
    <row r="726" spans="1:9" ht="48" customHeight="1" thickBot="1" x14ac:dyDescent="0.3">
      <c r="A726" s="645" t="s">
        <v>239</v>
      </c>
      <c r="B726" s="646"/>
      <c r="C726" s="646"/>
      <c r="D726" s="646"/>
      <c r="E726" s="646"/>
      <c r="F726" s="646"/>
      <c r="G726" s="646"/>
      <c r="H726" s="647"/>
      <c r="I726" s="648"/>
    </row>
    <row r="727" spans="1:9" ht="48" customHeight="1" x14ac:dyDescent="0.25">
      <c r="A727" s="526"/>
      <c r="B727" s="516" t="s">
        <v>215</v>
      </c>
      <c r="C727" s="517">
        <f>$P$6+$P$8*(B728-1)</f>
        <v>0.6333333333333333</v>
      </c>
      <c r="D727" s="516" t="s">
        <v>216</v>
      </c>
      <c r="E727" s="516"/>
      <c r="F727" s="517"/>
      <c r="G727" s="649">
        <f>H733+S$11</f>
        <v>0.69236111111111087</v>
      </c>
      <c r="H727" s="649"/>
      <c r="I727" s="527">
        <f>G727+T$11</f>
        <v>0.70624999999999971</v>
      </c>
    </row>
    <row r="728" spans="1:9" ht="48" customHeight="1" x14ac:dyDescent="0.25">
      <c r="A728" s="529" t="s">
        <v>217</v>
      </c>
      <c r="B728" s="514">
        <f>B717+1</f>
        <v>67</v>
      </c>
      <c r="C728" s="650" t="e">
        <f>VLOOKUP($B728,СтартОсобиста!$A$270:$E$517,4,0)</f>
        <v>#N/A</v>
      </c>
      <c r="D728" s="650"/>
      <c r="E728" s="650"/>
      <c r="F728" s="513" t="e">
        <f>VLOOKUP($B728,СтартОсобиста!$A$270:$E$517,2,0)</f>
        <v>#N/A</v>
      </c>
      <c r="G728" s="651" t="s">
        <v>218</v>
      </c>
      <c r="H728" s="651"/>
      <c r="I728" s="518" t="s">
        <v>219</v>
      </c>
    </row>
    <row r="729" spans="1:9" ht="48" customHeight="1" x14ac:dyDescent="0.25">
      <c r="A729" s="652" t="s">
        <v>220</v>
      </c>
      <c r="B729" s="493">
        <v>1</v>
      </c>
      <c r="C729" s="493">
        <v>2</v>
      </c>
      <c r="D729" s="493">
        <v>3</v>
      </c>
      <c r="E729" s="493">
        <v>4</v>
      </c>
      <c r="F729" s="493">
        <v>5</v>
      </c>
      <c r="G729" s="493">
        <v>6</v>
      </c>
      <c r="H729" s="493">
        <v>7</v>
      </c>
      <c r="I729" s="525">
        <v>8</v>
      </c>
    </row>
    <row r="730" spans="1:9" ht="143.25" customHeight="1" x14ac:dyDescent="0.25">
      <c r="A730" s="652"/>
      <c r="B730" s="495" t="str">
        <f>$L$4</f>
        <v>Навісна п-ва ч-з яр (судд.)</v>
      </c>
      <c r="C730" s="495" t="str">
        <f>$M$4</f>
        <v>Переправа по колоді через яр</v>
      </c>
      <c r="D730" s="495" t="str">
        <f>$N$4</f>
        <v>П-ва по мотузці з пер. ч-з яр</v>
      </c>
      <c r="E730" s="495" t="str">
        <f>$O$4</f>
        <v>Підйом по верт. пер. + крут. п-ва</v>
      </c>
      <c r="F730" s="495" t="str">
        <f>$P$4</f>
        <v>Підйом по схилу</v>
      </c>
      <c r="G730" s="495" t="str">
        <f>$Q$4</f>
        <v>Рух  по жердинах</v>
      </c>
      <c r="H730" s="495" t="str">
        <f>$R$4</f>
        <v>В'язання вузлів</v>
      </c>
      <c r="I730" s="519" t="str">
        <f>S$4</f>
        <v>Орієнтування</v>
      </c>
    </row>
    <row r="731" spans="1:9" ht="48" customHeight="1" x14ac:dyDescent="0.25">
      <c r="A731" s="520" t="s">
        <v>222</v>
      </c>
      <c r="B731" s="498">
        <f>$L$5</f>
        <v>1.3888888888888889E-3</v>
      </c>
      <c r="C731" s="498">
        <f>$M$5</f>
        <v>2.7777777777777779E-3</v>
      </c>
      <c r="D731" s="498">
        <f>$N$5</f>
        <v>3.472222222222222E-3</v>
      </c>
      <c r="E731" s="498">
        <f>$O$5</f>
        <v>4.1666666666666666E-3</v>
      </c>
      <c r="F731" s="498">
        <f>$P$5</f>
        <v>2.7777777777777779E-3</v>
      </c>
      <c r="G731" s="498">
        <f>$Q$5</f>
        <v>2.0833333333333333E-3</v>
      </c>
      <c r="H731" s="498">
        <f>$R$5</f>
        <v>1.3888888888888889E-3</v>
      </c>
      <c r="I731" s="521"/>
    </row>
    <row r="732" spans="1:9" ht="48" customHeight="1" x14ac:dyDescent="0.25">
      <c r="A732" s="520" t="s">
        <v>223</v>
      </c>
      <c r="B732" s="501">
        <f>$C727+L$11</f>
        <v>0.63472222222222219</v>
      </c>
      <c r="C732" s="501">
        <f t="shared" ref="C732:H732" si="132">B733+M$11</f>
        <v>0.64027777777777772</v>
      </c>
      <c r="D732" s="501">
        <f t="shared" si="132"/>
        <v>0.64861111111111103</v>
      </c>
      <c r="E732" s="501">
        <f t="shared" si="132"/>
        <v>0.65763888888888877</v>
      </c>
      <c r="F732" s="501">
        <f t="shared" si="132"/>
        <v>0.66874999999999984</v>
      </c>
      <c r="G732" s="501">
        <f t="shared" si="132"/>
        <v>0.67499999999999982</v>
      </c>
      <c r="H732" s="501">
        <f t="shared" si="132"/>
        <v>0.68402777777777757</v>
      </c>
      <c r="I732" s="521"/>
    </row>
    <row r="733" spans="1:9" ht="48" customHeight="1" x14ac:dyDescent="0.25">
      <c r="A733" s="520" t="s">
        <v>225</v>
      </c>
      <c r="B733" s="501">
        <f>SUM(B732,B731)</f>
        <v>0.63611111111111107</v>
      </c>
      <c r="C733" s="501">
        <f>SUM(C732,C731)</f>
        <v>0.64305555555555549</v>
      </c>
      <c r="D733" s="501">
        <f>SUM(D732,D731)</f>
        <v>0.65208333333333324</v>
      </c>
      <c r="E733" s="501">
        <f>SUM(E732,E731)</f>
        <v>0.66180555555555542</v>
      </c>
      <c r="F733" s="501">
        <f t="shared" ref="F733:H733" si="133">SUM(F732,F731)</f>
        <v>0.67152777777777761</v>
      </c>
      <c r="G733" s="501">
        <f t="shared" si="133"/>
        <v>0.67708333333333315</v>
      </c>
      <c r="H733" s="501">
        <f t="shared" si="133"/>
        <v>0.68541666666666645</v>
      </c>
      <c r="I733" s="521"/>
    </row>
    <row r="734" spans="1:9" ht="48" customHeight="1" x14ac:dyDescent="0.25">
      <c r="A734" s="520" t="s">
        <v>226</v>
      </c>
      <c r="B734" s="504"/>
      <c r="C734" s="504"/>
      <c r="D734" s="504"/>
      <c r="E734" s="504"/>
      <c r="F734" s="504"/>
      <c r="G734" s="504"/>
      <c r="H734" s="504"/>
      <c r="I734" s="521"/>
    </row>
    <row r="735" spans="1:9" ht="48" customHeight="1" x14ac:dyDescent="0.25">
      <c r="A735" s="520" t="s">
        <v>228</v>
      </c>
      <c r="B735" s="505"/>
      <c r="C735" s="493"/>
      <c r="D735" s="493"/>
      <c r="E735" s="493"/>
      <c r="F735" s="493"/>
      <c r="G735" s="493"/>
      <c r="H735" s="493"/>
      <c r="I735" s="522"/>
    </row>
    <row r="736" spans="1:9" ht="48" customHeight="1" x14ac:dyDescent="0.25">
      <c r="A736" s="523" t="s">
        <v>230</v>
      </c>
      <c r="B736" s="508"/>
      <c r="C736" s="508"/>
      <c r="D736" s="508"/>
      <c r="E736" s="508"/>
      <c r="F736" s="508"/>
      <c r="G736" s="508"/>
      <c r="H736" s="515"/>
      <c r="I736" s="524"/>
    </row>
    <row r="737" spans="1:9" ht="48" customHeight="1" thickBot="1" x14ac:dyDescent="0.3">
      <c r="A737" s="645" t="s">
        <v>239</v>
      </c>
      <c r="B737" s="646"/>
      <c r="C737" s="646"/>
      <c r="D737" s="646"/>
      <c r="E737" s="646"/>
      <c r="F737" s="646"/>
      <c r="G737" s="646"/>
      <c r="H737" s="647"/>
      <c r="I737" s="648"/>
    </row>
    <row r="738" spans="1:9" ht="48" customHeight="1" x14ac:dyDescent="0.25">
      <c r="A738" s="526"/>
      <c r="B738" s="516" t="s">
        <v>215</v>
      </c>
      <c r="C738" s="517">
        <f>$P$6+$P$8*(B739-1)</f>
        <v>0.63749999999999996</v>
      </c>
      <c r="D738" s="516" t="s">
        <v>216</v>
      </c>
      <c r="E738" s="516"/>
      <c r="F738" s="517"/>
      <c r="G738" s="649">
        <f>H744+S$11</f>
        <v>0.69652777777777752</v>
      </c>
      <c r="H738" s="649"/>
      <c r="I738" s="527">
        <f>G738+T$11</f>
        <v>0.71041666666666636</v>
      </c>
    </row>
    <row r="739" spans="1:9" ht="48" customHeight="1" x14ac:dyDescent="0.25">
      <c r="A739" s="529" t="s">
        <v>217</v>
      </c>
      <c r="B739" s="514">
        <f>B728+1</f>
        <v>68</v>
      </c>
      <c r="C739" s="650" t="e">
        <f>VLOOKUP($B739,СтартОсобиста!$A$270:$E$517,4,0)</f>
        <v>#N/A</v>
      </c>
      <c r="D739" s="650"/>
      <c r="E739" s="650"/>
      <c r="F739" s="513" t="e">
        <f>VLOOKUP($B739,СтартОсобиста!$A$270:$E$517,2,0)</f>
        <v>#N/A</v>
      </c>
      <c r="G739" s="651" t="s">
        <v>218</v>
      </c>
      <c r="H739" s="651"/>
      <c r="I739" s="518" t="s">
        <v>219</v>
      </c>
    </row>
    <row r="740" spans="1:9" ht="48" customHeight="1" x14ac:dyDescent="0.25">
      <c r="A740" s="652" t="s">
        <v>220</v>
      </c>
      <c r="B740" s="493">
        <v>1</v>
      </c>
      <c r="C740" s="493">
        <v>2</v>
      </c>
      <c r="D740" s="493">
        <v>3</v>
      </c>
      <c r="E740" s="493">
        <v>4</v>
      </c>
      <c r="F740" s="493">
        <v>5</v>
      </c>
      <c r="G740" s="493">
        <v>6</v>
      </c>
      <c r="H740" s="493">
        <v>7</v>
      </c>
      <c r="I740" s="525">
        <v>8</v>
      </c>
    </row>
    <row r="741" spans="1:9" ht="143.25" customHeight="1" x14ac:dyDescent="0.25">
      <c r="A741" s="652"/>
      <c r="B741" s="495" t="str">
        <f>$L$4</f>
        <v>Навісна п-ва ч-з яр (судд.)</v>
      </c>
      <c r="C741" s="495" t="str">
        <f>$M$4</f>
        <v>Переправа по колоді через яр</v>
      </c>
      <c r="D741" s="495" t="str">
        <f>$N$4</f>
        <v>П-ва по мотузці з пер. ч-з яр</v>
      </c>
      <c r="E741" s="495" t="str">
        <f>$O$4</f>
        <v>Підйом по верт. пер. + крут. п-ва</v>
      </c>
      <c r="F741" s="495" t="str">
        <f>$P$4</f>
        <v>Підйом по схилу</v>
      </c>
      <c r="G741" s="495" t="str">
        <f>$Q$4</f>
        <v>Рух  по жердинах</v>
      </c>
      <c r="H741" s="495" t="str">
        <f>$R$4</f>
        <v>В'язання вузлів</v>
      </c>
      <c r="I741" s="519" t="str">
        <f>S$4</f>
        <v>Орієнтування</v>
      </c>
    </row>
    <row r="742" spans="1:9" ht="48" customHeight="1" x14ac:dyDescent="0.25">
      <c r="A742" s="520" t="s">
        <v>222</v>
      </c>
      <c r="B742" s="498">
        <f>$L$5</f>
        <v>1.3888888888888889E-3</v>
      </c>
      <c r="C742" s="498">
        <f>$M$5</f>
        <v>2.7777777777777779E-3</v>
      </c>
      <c r="D742" s="498">
        <f>$N$5</f>
        <v>3.472222222222222E-3</v>
      </c>
      <c r="E742" s="498">
        <f>$O$5</f>
        <v>4.1666666666666666E-3</v>
      </c>
      <c r="F742" s="498">
        <f>$P$5</f>
        <v>2.7777777777777779E-3</v>
      </c>
      <c r="G742" s="498">
        <f>$Q$5</f>
        <v>2.0833333333333333E-3</v>
      </c>
      <c r="H742" s="498">
        <f>$R$5</f>
        <v>1.3888888888888889E-3</v>
      </c>
      <c r="I742" s="521"/>
    </row>
    <row r="743" spans="1:9" ht="48" customHeight="1" x14ac:dyDescent="0.25">
      <c r="A743" s="520" t="s">
        <v>223</v>
      </c>
      <c r="B743" s="501">
        <f>$C738+L$11</f>
        <v>0.63888888888888884</v>
      </c>
      <c r="C743" s="501">
        <f t="shared" ref="C743:H743" si="134">B744+M$11</f>
        <v>0.64444444444444438</v>
      </c>
      <c r="D743" s="501">
        <f t="shared" si="134"/>
        <v>0.65277777777777768</v>
      </c>
      <c r="E743" s="501">
        <f t="shared" si="134"/>
        <v>0.66180555555555542</v>
      </c>
      <c r="F743" s="501">
        <f t="shared" si="134"/>
        <v>0.6729166666666665</v>
      </c>
      <c r="G743" s="501">
        <f t="shared" si="134"/>
        <v>0.67916666666666647</v>
      </c>
      <c r="H743" s="501">
        <f t="shared" si="134"/>
        <v>0.68819444444444422</v>
      </c>
      <c r="I743" s="521"/>
    </row>
    <row r="744" spans="1:9" ht="48" customHeight="1" x14ac:dyDescent="0.25">
      <c r="A744" s="520" t="s">
        <v>225</v>
      </c>
      <c r="B744" s="501">
        <f>SUM(B743,B742)</f>
        <v>0.64027777777777772</v>
      </c>
      <c r="C744" s="501">
        <f>SUM(C743,C742)</f>
        <v>0.64722222222222214</v>
      </c>
      <c r="D744" s="501">
        <f>SUM(D743,D742)</f>
        <v>0.65624999999999989</v>
      </c>
      <c r="E744" s="501">
        <f>SUM(E743,E742)</f>
        <v>0.66597222222222208</v>
      </c>
      <c r="F744" s="501">
        <f t="shared" ref="F744:H744" si="135">SUM(F743,F742)</f>
        <v>0.67569444444444426</v>
      </c>
      <c r="G744" s="501">
        <f t="shared" si="135"/>
        <v>0.6812499999999998</v>
      </c>
      <c r="H744" s="501">
        <f t="shared" si="135"/>
        <v>0.6895833333333331</v>
      </c>
      <c r="I744" s="521"/>
    </row>
    <row r="745" spans="1:9" ht="48" customHeight="1" x14ac:dyDescent="0.25">
      <c r="A745" s="520" t="s">
        <v>226</v>
      </c>
      <c r="B745" s="504"/>
      <c r="C745" s="504"/>
      <c r="D745" s="504"/>
      <c r="E745" s="504"/>
      <c r="F745" s="504"/>
      <c r="G745" s="504"/>
      <c r="H745" s="504"/>
      <c r="I745" s="521"/>
    </row>
    <row r="746" spans="1:9" ht="48" customHeight="1" x14ac:dyDescent="0.25">
      <c r="A746" s="520" t="s">
        <v>228</v>
      </c>
      <c r="B746" s="505"/>
      <c r="C746" s="493"/>
      <c r="D746" s="493"/>
      <c r="E746" s="493"/>
      <c r="F746" s="493"/>
      <c r="G746" s="493"/>
      <c r="H746" s="493"/>
      <c r="I746" s="522"/>
    </row>
    <row r="747" spans="1:9" ht="48" customHeight="1" x14ac:dyDescent="0.25">
      <c r="A747" s="523" t="s">
        <v>230</v>
      </c>
      <c r="B747" s="508"/>
      <c r="C747" s="508"/>
      <c r="D747" s="508"/>
      <c r="E747" s="508"/>
      <c r="F747" s="508"/>
      <c r="G747" s="508"/>
      <c r="H747" s="515"/>
      <c r="I747" s="524"/>
    </row>
    <row r="748" spans="1:9" ht="48" customHeight="1" thickBot="1" x14ac:dyDescent="0.3">
      <c r="A748" s="645" t="s">
        <v>239</v>
      </c>
      <c r="B748" s="646"/>
      <c r="C748" s="646"/>
      <c r="D748" s="646"/>
      <c r="E748" s="646"/>
      <c r="F748" s="646"/>
      <c r="G748" s="646"/>
      <c r="H748" s="647"/>
      <c r="I748" s="648"/>
    </row>
    <row r="749" spans="1:9" ht="48" customHeight="1" x14ac:dyDescent="0.25">
      <c r="A749" s="526"/>
      <c r="B749" s="516" t="s">
        <v>215</v>
      </c>
      <c r="C749" s="517">
        <f>$P$6+$P$8*(B750-1)</f>
        <v>0.64166666666666661</v>
      </c>
      <c r="D749" s="516" t="s">
        <v>216</v>
      </c>
      <c r="E749" s="516"/>
      <c r="F749" s="517"/>
      <c r="G749" s="649">
        <f>H755+S$11</f>
        <v>0.70069444444444418</v>
      </c>
      <c r="H749" s="649"/>
      <c r="I749" s="527">
        <f>G749+T$11</f>
        <v>0.71458333333333302</v>
      </c>
    </row>
    <row r="750" spans="1:9" ht="48" customHeight="1" x14ac:dyDescent="0.25">
      <c r="A750" s="529" t="s">
        <v>217</v>
      </c>
      <c r="B750" s="514">
        <f>B739+1</f>
        <v>69</v>
      </c>
      <c r="C750" s="650" t="e">
        <f>VLOOKUP($B750,СтартОсобиста!$A$270:$E$517,4,0)</f>
        <v>#N/A</v>
      </c>
      <c r="D750" s="650"/>
      <c r="E750" s="650"/>
      <c r="F750" s="513" t="e">
        <f>VLOOKUP($B750,СтартОсобиста!$A$270:$E$517,2,0)</f>
        <v>#N/A</v>
      </c>
      <c r="G750" s="651" t="s">
        <v>218</v>
      </c>
      <c r="H750" s="651"/>
      <c r="I750" s="518" t="s">
        <v>219</v>
      </c>
    </row>
    <row r="751" spans="1:9" ht="48" customHeight="1" x14ac:dyDescent="0.25">
      <c r="A751" s="652" t="s">
        <v>220</v>
      </c>
      <c r="B751" s="493">
        <v>1</v>
      </c>
      <c r="C751" s="493">
        <v>2</v>
      </c>
      <c r="D751" s="493">
        <v>3</v>
      </c>
      <c r="E751" s="493">
        <v>4</v>
      </c>
      <c r="F751" s="493">
        <v>5</v>
      </c>
      <c r="G751" s="493">
        <v>6</v>
      </c>
      <c r="H751" s="493">
        <v>7</v>
      </c>
      <c r="I751" s="525">
        <v>8</v>
      </c>
    </row>
    <row r="752" spans="1:9" ht="143.25" customHeight="1" x14ac:dyDescent="0.25">
      <c r="A752" s="652"/>
      <c r="B752" s="495" t="str">
        <f>$L$4</f>
        <v>Навісна п-ва ч-з яр (судд.)</v>
      </c>
      <c r="C752" s="495" t="str">
        <f>$M$4</f>
        <v>Переправа по колоді через яр</v>
      </c>
      <c r="D752" s="495" t="str">
        <f>$N$4</f>
        <v>П-ва по мотузці з пер. ч-з яр</v>
      </c>
      <c r="E752" s="495" t="str">
        <f>$O$4</f>
        <v>Підйом по верт. пер. + крут. п-ва</v>
      </c>
      <c r="F752" s="495" t="str">
        <f>$P$4</f>
        <v>Підйом по схилу</v>
      </c>
      <c r="G752" s="495" t="str">
        <f>$Q$4</f>
        <v>Рух  по жердинах</v>
      </c>
      <c r="H752" s="495" t="str">
        <f>$R$4</f>
        <v>В'язання вузлів</v>
      </c>
      <c r="I752" s="519" t="str">
        <f>S$4</f>
        <v>Орієнтування</v>
      </c>
    </row>
    <row r="753" spans="1:9" ht="48" customHeight="1" x14ac:dyDescent="0.25">
      <c r="A753" s="520" t="s">
        <v>222</v>
      </c>
      <c r="B753" s="498">
        <f>$L$5</f>
        <v>1.3888888888888889E-3</v>
      </c>
      <c r="C753" s="498">
        <f>$M$5</f>
        <v>2.7777777777777779E-3</v>
      </c>
      <c r="D753" s="498">
        <f>$N$5</f>
        <v>3.472222222222222E-3</v>
      </c>
      <c r="E753" s="498">
        <f>$O$5</f>
        <v>4.1666666666666666E-3</v>
      </c>
      <c r="F753" s="498">
        <f>$P$5</f>
        <v>2.7777777777777779E-3</v>
      </c>
      <c r="G753" s="498">
        <f>$Q$5</f>
        <v>2.0833333333333333E-3</v>
      </c>
      <c r="H753" s="498">
        <f>$R$5</f>
        <v>1.3888888888888889E-3</v>
      </c>
      <c r="I753" s="521"/>
    </row>
    <row r="754" spans="1:9" ht="48" customHeight="1" x14ac:dyDescent="0.25">
      <c r="A754" s="520" t="s">
        <v>223</v>
      </c>
      <c r="B754" s="501">
        <f>$C749+L$11</f>
        <v>0.64305555555555549</v>
      </c>
      <c r="C754" s="501">
        <f t="shared" ref="C754:H754" si="136">B755+M$11</f>
        <v>0.64861111111111103</v>
      </c>
      <c r="D754" s="501">
        <f t="shared" si="136"/>
        <v>0.65694444444444433</v>
      </c>
      <c r="E754" s="501">
        <f t="shared" si="136"/>
        <v>0.66597222222222208</v>
      </c>
      <c r="F754" s="501">
        <f t="shared" si="136"/>
        <v>0.67708333333333315</v>
      </c>
      <c r="G754" s="501">
        <f t="shared" si="136"/>
        <v>0.68333333333333313</v>
      </c>
      <c r="H754" s="501">
        <f t="shared" si="136"/>
        <v>0.69236111111111087</v>
      </c>
      <c r="I754" s="521"/>
    </row>
    <row r="755" spans="1:9" ht="48" customHeight="1" x14ac:dyDescent="0.25">
      <c r="A755" s="520" t="s">
        <v>225</v>
      </c>
      <c r="B755" s="501">
        <f>SUM(B754,B753)</f>
        <v>0.64444444444444438</v>
      </c>
      <c r="C755" s="501">
        <f>SUM(C754,C753)</f>
        <v>0.6513888888888888</v>
      </c>
      <c r="D755" s="501">
        <f>SUM(D754,D753)</f>
        <v>0.66041666666666654</v>
      </c>
      <c r="E755" s="501">
        <f>SUM(E754,E753)</f>
        <v>0.67013888888888873</v>
      </c>
      <c r="F755" s="501">
        <f t="shared" ref="F755:H755" si="137">SUM(F754,F753)</f>
        <v>0.67986111111111092</v>
      </c>
      <c r="G755" s="501">
        <f t="shared" si="137"/>
        <v>0.68541666666666645</v>
      </c>
      <c r="H755" s="501">
        <f t="shared" si="137"/>
        <v>0.69374999999999976</v>
      </c>
      <c r="I755" s="521"/>
    </row>
    <row r="756" spans="1:9" ht="48" customHeight="1" x14ac:dyDescent="0.25">
      <c r="A756" s="520" t="s">
        <v>226</v>
      </c>
      <c r="B756" s="504"/>
      <c r="C756" s="504"/>
      <c r="D756" s="504"/>
      <c r="E756" s="504"/>
      <c r="F756" s="504"/>
      <c r="G756" s="504"/>
      <c r="H756" s="504"/>
      <c r="I756" s="521"/>
    </row>
    <row r="757" spans="1:9" ht="48" customHeight="1" x14ac:dyDescent="0.25">
      <c r="A757" s="520" t="s">
        <v>228</v>
      </c>
      <c r="B757" s="505"/>
      <c r="C757" s="493"/>
      <c r="D757" s="493"/>
      <c r="E757" s="493"/>
      <c r="F757" s="493"/>
      <c r="G757" s="493"/>
      <c r="H757" s="493"/>
      <c r="I757" s="522"/>
    </row>
    <row r="758" spans="1:9" ht="48" customHeight="1" x14ac:dyDescent="0.25">
      <c r="A758" s="523" t="s">
        <v>230</v>
      </c>
      <c r="B758" s="508"/>
      <c r="C758" s="508"/>
      <c r="D758" s="508"/>
      <c r="E758" s="508"/>
      <c r="F758" s="508"/>
      <c r="G758" s="508"/>
      <c r="H758" s="515"/>
      <c r="I758" s="524"/>
    </row>
    <row r="759" spans="1:9" ht="48" customHeight="1" thickBot="1" x14ac:dyDescent="0.3">
      <c r="A759" s="645" t="s">
        <v>239</v>
      </c>
      <c r="B759" s="646"/>
      <c r="C759" s="646"/>
      <c r="D759" s="646"/>
      <c r="E759" s="646"/>
      <c r="F759" s="646"/>
      <c r="G759" s="646"/>
      <c r="H759" s="647"/>
      <c r="I759" s="648"/>
    </row>
    <row r="760" spans="1:9" ht="48" customHeight="1" x14ac:dyDescent="0.25">
      <c r="A760" s="526"/>
      <c r="B760" s="516" t="s">
        <v>215</v>
      </c>
      <c r="C760" s="517">
        <f>$P$6+$P$8*(B761-1)</f>
        <v>0.64583333333333326</v>
      </c>
      <c r="D760" s="516" t="s">
        <v>216</v>
      </c>
      <c r="E760" s="516"/>
      <c r="F760" s="517"/>
      <c r="G760" s="649">
        <f>H766+S$11</f>
        <v>0.70486111111111083</v>
      </c>
      <c r="H760" s="649"/>
      <c r="I760" s="527">
        <f>G760+T$11</f>
        <v>0.71874999999999967</v>
      </c>
    </row>
    <row r="761" spans="1:9" ht="48" customHeight="1" x14ac:dyDescent="0.25">
      <c r="A761" s="529" t="s">
        <v>217</v>
      </c>
      <c r="B761" s="514">
        <f>B750+1</f>
        <v>70</v>
      </c>
      <c r="C761" s="650" t="e">
        <f>VLOOKUP($B761,СтартОсобиста!$A$270:$E$517,4,0)</f>
        <v>#N/A</v>
      </c>
      <c r="D761" s="650"/>
      <c r="E761" s="650"/>
      <c r="F761" s="513" t="e">
        <f>VLOOKUP($B761,СтартОсобиста!$A$270:$E$517,2,0)</f>
        <v>#N/A</v>
      </c>
      <c r="G761" s="651" t="s">
        <v>218</v>
      </c>
      <c r="H761" s="651"/>
      <c r="I761" s="518" t="s">
        <v>219</v>
      </c>
    </row>
    <row r="762" spans="1:9" ht="48" customHeight="1" x14ac:dyDescent="0.25">
      <c r="A762" s="652" t="s">
        <v>220</v>
      </c>
      <c r="B762" s="493">
        <v>1</v>
      </c>
      <c r="C762" s="493">
        <v>2</v>
      </c>
      <c r="D762" s="493">
        <v>3</v>
      </c>
      <c r="E762" s="493">
        <v>4</v>
      </c>
      <c r="F762" s="493">
        <v>5</v>
      </c>
      <c r="G762" s="493">
        <v>6</v>
      </c>
      <c r="H762" s="493">
        <v>7</v>
      </c>
      <c r="I762" s="525">
        <v>8</v>
      </c>
    </row>
    <row r="763" spans="1:9" ht="143.25" customHeight="1" x14ac:dyDescent="0.25">
      <c r="A763" s="652"/>
      <c r="B763" s="495" t="str">
        <f>$L$4</f>
        <v>Навісна п-ва ч-з яр (судд.)</v>
      </c>
      <c r="C763" s="495" t="str">
        <f>$M$4</f>
        <v>Переправа по колоді через яр</v>
      </c>
      <c r="D763" s="495" t="str">
        <f>$N$4</f>
        <v>П-ва по мотузці з пер. ч-з яр</v>
      </c>
      <c r="E763" s="495" t="str">
        <f>$O$4</f>
        <v>Підйом по верт. пер. + крут. п-ва</v>
      </c>
      <c r="F763" s="495" t="str">
        <f>$P$4</f>
        <v>Підйом по схилу</v>
      </c>
      <c r="G763" s="495" t="str">
        <f>$Q$4</f>
        <v>Рух  по жердинах</v>
      </c>
      <c r="H763" s="495" t="str">
        <f>$R$4</f>
        <v>В'язання вузлів</v>
      </c>
      <c r="I763" s="519" t="str">
        <f>S$4</f>
        <v>Орієнтування</v>
      </c>
    </row>
    <row r="764" spans="1:9" ht="48" customHeight="1" x14ac:dyDescent="0.25">
      <c r="A764" s="520" t="s">
        <v>222</v>
      </c>
      <c r="B764" s="498">
        <f>$L$5</f>
        <v>1.3888888888888889E-3</v>
      </c>
      <c r="C764" s="498">
        <f>$M$5</f>
        <v>2.7777777777777779E-3</v>
      </c>
      <c r="D764" s="498">
        <f>$N$5</f>
        <v>3.472222222222222E-3</v>
      </c>
      <c r="E764" s="498">
        <f>$O$5</f>
        <v>4.1666666666666666E-3</v>
      </c>
      <c r="F764" s="498">
        <f>$P$5</f>
        <v>2.7777777777777779E-3</v>
      </c>
      <c r="G764" s="498">
        <f>$Q$5</f>
        <v>2.0833333333333333E-3</v>
      </c>
      <c r="H764" s="498">
        <f>$R$5</f>
        <v>1.3888888888888889E-3</v>
      </c>
      <c r="I764" s="521"/>
    </row>
    <row r="765" spans="1:9" ht="48" customHeight="1" x14ac:dyDescent="0.25">
      <c r="A765" s="520" t="s">
        <v>223</v>
      </c>
      <c r="B765" s="501">
        <f>$C760+L$11</f>
        <v>0.64722222222222214</v>
      </c>
      <c r="C765" s="501">
        <f t="shared" ref="C765:H765" si="138">B766+M$11</f>
        <v>0.65277777777777768</v>
      </c>
      <c r="D765" s="501">
        <f t="shared" si="138"/>
        <v>0.66111111111111098</v>
      </c>
      <c r="E765" s="501">
        <f t="shared" si="138"/>
        <v>0.67013888888888873</v>
      </c>
      <c r="F765" s="501">
        <f t="shared" si="138"/>
        <v>0.6812499999999998</v>
      </c>
      <c r="G765" s="501">
        <f t="shared" si="138"/>
        <v>0.68749999999999978</v>
      </c>
      <c r="H765" s="501">
        <f t="shared" si="138"/>
        <v>0.69652777777777752</v>
      </c>
      <c r="I765" s="521"/>
    </row>
    <row r="766" spans="1:9" ht="48" customHeight="1" x14ac:dyDescent="0.25">
      <c r="A766" s="520" t="s">
        <v>225</v>
      </c>
      <c r="B766" s="501">
        <f>SUM(B765,B764)</f>
        <v>0.64861111111111103</v>
      </c>
      <c r="C766" s="501">
        <f>SUM(C765,C764)</f>
        <v>0.65555555555555545</v>
      </c>
      <c r="D766" s="501">
        <f>SUM(D765,D764)</f>
        <v>0.66458333333333319</v>
      </c>
      <c r="E766" s="501">
        <f>SUM(E765,E764)</f>
        <v>0.67430555555555538</v>
      </c>
      <c r="F766" s="501">
        <f t="shared" ref="F766:H766" si="139">SUM(F765,F764)</f>
        <v>0.68402777777777757</v>
      </c>
      <c r="G766" s="501">
        <f t="shared" si="139"/>
        <v>0.6895833333333331</v>
      </c>
      <c r="H766" s="501">
        <f t="shared" si="139"/>
        <v>0.69791666666666641</v>
      </c>
      <c r="I766" s="521"/>
    </row>
    <row r="767" spans="1:9" ht="48" customHeight="1" x14ac:dyDescent="0.25">
      <c r="A767" s="520" t="s">
        <v>226</v>
      </c>
      <c r="B767" s="504"/>
      <c r="C767" s="504"/>
      <c r="D767" s="504"/>
      <c r="E767" s="504"/>
      <c r="F767" s="504"/>
      <c r="G767" s="504"/>
      <c r="H767" s="504"/>
      <c r="I767" s="521"/>
    </row>
    <row r="768" spans="1:9" ht="48" customHeight="1" x14ac:dyDescent="0.25">
      <c r="A768" s="520" t="s">
        <v>228</v>
      </c>
      <c r="B768" s="505"/>
      <c r="C768" s="493"/>
      <c r="D768" s="493"/>
      <c r="E768" s="493"/>
      <c r="F768" s="493"/>
      <c r="G768" s="493"/>
      <c r="H768" s="493"/>
      <c r="I768" s="522"/>
    </row>
    <row r="769" spans="1:9" ht="48" customHeight="1" x14ac:dyDescent="0.25">
      <c r="A769" s="523" t="s">
        <v>230</v>
      </c>
      <c r="B769" s="508"/>
      <c r="C769" s="508"/>
      <c r="D769" s="508"/>
      <c r="E769" s="508"/>
      <c r="F769" s="508"/>
      <c r="G769" s="508"/>
      <c r="H769" s="515"/>
      <c r="I769" s="524"/>
    </row>
    <row r="770" spans="1:9" ht="48" customHeight="1" thickBot="1" x14ac:dyDescent="0.3">
      <c r="A770" s="645" t="s">
        <v>239</v>
      </c>
      <c r="B770" s="646"/>
      <c r="C770" s="646"/>
      <c r="D770" s="646"/>
      <c r="E770" s="646"/>
      <c r="F770" s="646"/>
      <c r="G770" s="646"/>
      <c r="H770" s="647"/>
      <c r="I770" s="648"/>
    </row>
    <row r="771" spans="1:9" ht="48" customHeight="1" x14ac:dyDescent="0.25">
      <c r="A771" s="526"/>
      <c r="B771" s="516" t="s">
        <v>215</v>
      </c>
      <c r="C771" s="517">
        <f>$P$6+$P$8*(B772-1)</f>
        <v>0.65</v>
      </c>
      <c r="D771" s="516" t="s">
        <v>216</v>
      </c>
      <c r="E771" s="516"/>
      <c r="F771" s="517"/>
      <c r="G771" s="649">
        <f>H777+S$11</f>
        <v>0.70902777777777759</v>
      </c>
      <c r="H771" s="649"/>
      <c r="I771" s="527">
        <f>G771+T$11</f>
        <v>0.72291666666666643</v>
      </c>
    </row>
    <row r="772" spans="1:9" ht="48" customHeight="1" x14ac:dyDescent="0.25">
      <c r="A772" s="529" t="s">
        <v>217</v>
      </c>
      <c r="B772" s="514">
        <f>B761+1</f>
        <v>71</v>
      </c>
      <c r="C772" s="650" t="e">
        <f>VLOOKUP($B772,СтартОсобиста!$A$270:$E$517,4,0)</f>
        <v>#N/A</v>
      </c>
      <c r="D772" s="650"/>
      <c r="E772" s="650"/>
      <c r="F772" s="513" t="e">
        <f>VLOOKUP($B772,СтартОсобиста!$A$270:$E$517,2,0)</f>
        <v>#N/A</v>
      </c>
      <c r="G772" s="651" t="s">
        <v>218</v>
      </c>
      <c r="H772" s="651"/>
      <c r="I772" s="518" t="s">
        <v>219</v>
      </c>
    </row>
    <row r="773" spans="1:9" ht="48" customHeight="1" x14ac:dyDescent="0.25">
      <c r="A773" s="652" t="s">
        <v>220</v>
      </c>
      <c r="B773" s="493">
        <v>1</v>
      </c>
      <c r="C773" s="493">
        <v>2</v>
      </c>
      <c r="D773" s="493">
        <v>3</v>
      </c>
      <c r="E773" s="493">
        <v>4</v>
      </c>
      <c r="F773" s="493">
        <v>5</v>
      </c>
      <c r="G773" s="493">
        <v>6</v>
      </c>
      <c r="H773" s="493">
        <v>7</v>
      </c>
      <c r="I773" s="525">
        <v>8</v>
      </c>
    </row>
    <row r="774" spans="1:9" ht="143.25" customHeight="1" x14ac:dyDescent="0.25">
      <c r="A774" s="652"/>
      <c r="B774" s="495" t="str">
        <f>$L$4</f>
        <v>Навісна п-ва ч-з яр (судд.)</v>
      </c>
      <c r="C774" s="495" t="str">
        <f>$M$4</f>
        <v>Переправа по колоді через яр</v>
      </c>
      <c r="D774" s="495" t="str">
        <f>$N$4</f>
        <v>П-ва по мотузці з пер. ч-з яр</v>
      </c>
      <c r="E774" s="495" t="str">
        <f>$O$4</f>
        <v>Підйом по верт. пер. + крут. п-ва</v>
      </c>
      <c r="F774" s="495" t="str">
        <f>$P$4</f>
        <v>Підйом по схилу</v>
      </c>
      <c r="G774" s="495" t="str">
        <f>$Q$4</f>
        <v>Рух  по жердинах</v>
      </c>
      <c r="H774" s="495" t="str">
        <f>$R$4</f>
        <v>В'язання вузлів</v>
      </c>
      <c r="I774" s="519" t="str">
        <f>S$4</f>
        <v>Орієнтування</v>
      </c>
    </row>
    <row r="775" spans="1:9" ht="48" customHeight="1" x14ac:dyDescent="0.25">
      <c r="A775" s="520" t="s">
        <v>222</v>
      </c>
      <c r="B775" s="498">
        <f>$L$5</f>
        <v>1.3888888888888889E-3</v>
      </c>
      <c r="C775" s="498">
        <f>$M$5</f>
        <v>2.7777777777777779E-3</v>
      </c>
      <c r="D775" s="498">
        <f>$N$5</f>
        <v>3.472222222222222E-3</v>
      </c>
      <c r="E775" s="498">
        <f>$O$5</f>
        <v>4.1666666666666666E-3</v>
      </c>
      <c r="F775" s="498">
        <f>$P$5</f>
        <v>2.7777777777777779E-3</v>
      </c>
      <c r="G775" s="498">
        <f>$Q$5</f>
        <v>2.0833333333333333E-3</v>
      </c>
      <c r="H775" s="498">
        <f>$R$5</f>
        <v>1.3888888888888889E-3</v>
      </c>
      <c r="I775" s="521"/>
    </row>
    <row r="776" spans="1:9" ht="48" customHeight="1" x14ac:dyDescent="0.25">
      <c r="A776" s="520" t="s">
        <v>223</v>
      </c>
      <c r="B776" s="501">
        <f>$C771+L$11</f>
        <v>0.65138888888888891</v>
      </c>
      <c r="C776" s="501">
        <f t="shared" ref="C776:H776" si="140">B777+M$11</f>
        <v>0.65694444444444444</v>
      </c>
      <c r="D776" s="501">
        <f t="shared" si="140"/>
        <v>0.66527777777777775</v>
      </c>
      <c r="E776" s="501">
        <f t="shared" si="140"/>
        <v>0.67430555555555549</v>
      </c>
      <c r="F776" s="501">
        <f t="shared" si="140"/>
        <v>0.68541666666666656</v>
      </c>
      <c r="G776" s="501">
        <f t="shared" si="140"/>
        <v>0.69166666666666654</v>
      </c>
      <c r="H776" s="501">
        <f t="shared" si="140"/>
        <v>0.70069444444444429</v>
      </c>
      <c r="I776" s="521"/>
    </row>
    <row r="777" spans="1:9" ht="48" customHeight="1" x14ac:dyDescent="0.25">
      <c r="A777" s="520" t="s">
        <v>225</v>
      </c>
      <c r="B777" s="501">
        <f>SUM(B776,B775)</f>
        <v>0.65277777777777779</v>
      </c>
      <c r="C777" s="501">
        <f>SUM(C776,C775)</f>
        <v>0.65972222222222221</v>
      </c>
      <c r="D777" s="501">
        <f>SUM(D776,D775)</f>
        <v>0.66874999999999996</v>
      </c>
      <c r="E777" s="501">
        <f>SUM(E776,E775)</f>
        <v>0.67847222222222214</v>
      </c>
      <c r="F777" s="501">
        <f t="shared" ref="F777:H777" si="141">SUM(F776,F775)</f>
        <v>0.68819444444444433</v>
      </c>
      <c r="G777" s="501">
        <f t="shared" si="141"/>
        <v>0.69374999999999987</v>
      </c>
      <c r="H777" s="501">
        <f t="shared" si="141"/>
        <v>0.70208333333333317</v>
      </c>
      <c r="I777" s="521"/>
    </row>
    <row r="778" spans="1:9" ht="48" customHeight="1" x14ac:dyDescent="0.25">
      <c r="A778" s="520" t="s">
        <v>226</v>
      </c>
      <c r="B778" s="504"/>
      <c r="C778" s="504"/>
      <c r="D778" s="504"/>
      <c r="E778" s="504"/>
      <c r="F778" s="504"/>
      <c r="G778" s="504"/>
      <c r="H778" s="504"/>
      <c r="I778" s="521"/>
    </row>
    <row r="779" spans="1:9" ht="48" customHeight="1" x14ac:dyDescent="0.25">
      <c r="A779" s="520" t="s">
        <v>228</v>
      </c>
      <c r="B779" s="505"/>
      <c r="C779" s="493"/>
      <c r="D779" s="493"/>
      <c r="E779" s="493"/>
      <c r="F779" s="493"/>
      <c r="G779" s="493"/>
      <c r="H779" s="493"/>
      <c r="I779" s="522"/>
    </row>
    <row r="780" spans="1:9" ht="48" customHeight="1" x14ac:dyDescent="0.25">
      <c r="A780" s="523" t="s">
        <v>230</v>
      </c>
      <c r="B780" s="508"/>
      <c r="C780" s="508"/>
      <c r="D780" s="508"/>
      <c r="E780" s="508"/>
      <c r="F780" s="508"/>
      <c r="G780" s="508"/>
      <c r="H780" s="515"/>
      <c r="I780" s="524"/>
    </row>
    <row r="781" spans="1:9" ht="48" customHeight="1" thickBot="1" x14ac:dyDescent="0.3">
      <c r="A781" s="645" t="s">
        <v>239</v>
      </c>
      <c r="B781" s="646"/>
      <c r="C781" s="646"/>
      <c r="D781" s="646"/>
      <c r="E781" s="646"/>
      <c r="F781" s="646"/>
      <c r="G781" s="646"/>
      <c r="H781" s="647"/>
      <c r="I781" s="648"/>
    </row>
    <row r="782" spans="1:9" ht="48" customHeight="1" x14ac:dyDescent="0.25">
      <c r="A782" s="526"/>
      <c r="B782" s="516" t="s">
        <v>215</v>
      </c>
      <c r="C782" s="517">
        <f>$P$6+$P$8*(B783-1)</f>
        <v>0.65416666666666667</v>
      </c>
      <c r="D782" s="516" t="s">
        <v>216</v>
      </c>
      <c r="E782" s="516"/>
      <c r="F782" s="517"/>
      <c r="G782" s="649">
        <f>H788+S$11</f>
        <v>0.71319444444444424</v>
      </c>
      <c r="H782" s="649"/>
      <c r="I782" s="527">
        <f>G782+T$11</f>
        <v>0.72708333333333308</v>
      </c>
    </row>
    <row r="783" spans="1:9" ht="48" customHeight="1" x14ac:dyDescent="0.25">
      <c r="A783" s="529" t="s">
        <v>217</v>
      </c>
      <c r="B783" s="514">
        <f>B772+1</f>
        <v>72</v>
      </c>
      <c r="C783" s="650" t="e">
        <f>VLOOKUP($B783,СтартОсобиста!$A$270:$E$517,4,0)</f>
        <v>#N/A</v>
      </c>
      <c r="D783" s="650"/>
      <c r="E783" s="650"/>
      <c r="F783" s="513" t="e">
        <f>VLOOKUP($B783,СтартОсобиста!$A$270:$E$517,2,0)</f>
        <v>#N/A</v>
      </c>
      <c r="G783" s="651" t="s">
        <v>218</v>
      </c>
      <c r="H783" s="651"/>
      <c r="I783" s="518" t="s">
        <v>219</v>
      </c>
    </row>
    <row r="784" spans="1:9" ht="48" customHeight="1" x14ac:dyDescent="0.25">
      <c r="A784" s="652" t="s">
        <v>220</v>
      </c>
      <c r="B784" s="493">
        <v>1</v>
      </c>
      <c r="C784" s="493">
        <v>2</v>
      </c>
      <c r="D784" s="493">
        <v>3</v>
      </c>
      <c r="E784" s="493">
        <v>4</v>
      </c>
      <c r="F784" s="493">
        <v>5</v>
      </c>
      <c r="G784" s="493">
        <v>6</v>
      </c>
      <c r="H784" s="493">
        <v>7</v>
      </c>
      <c r="I784" s="525">
        <v>8</v>
      </c>
    </row>
    <row r="785" spans="1:9" ht="143.25" customHeight="1" x14ac:dyDescent="0.25">
      <c r="A785" s="652"/>
      <c r="B785" s="495" t="str">
        <f>$L$4</f>
        <v>Навісна п-ва ч-з яр (судд.)</v>
      </c>
      <c r="C785" s="495" t="str">
        <f>$M$4</f>
        <v>Переправа по колоді через яр</v>
      </c>
      <c r="D785" s="495" t="str">
        <f>$N$4</f>
        <v>П-ва по мотузці з пер. ч-з яр</v>
      </c>
      <c r="E785" s="495" t="str">
        <f>$O$4</f>
        <v>Підйом по верт. пер. + крут. п-ва</v>
      </c>
      <c r="F785" s="495" t="str">
        <f>$P$4</f>
        <v>Підйом по схилу</v>
      </c>
      <c r="G785" s="495" t="str">
        <f>$Q$4</f>
        <v>Рух  по жердинах</v>
      </c>
      <c r="H785" s="495" t="str">
        <f>$R$4</f>
        <v>В'язання вузлів</v>
      </c>
      <c r="I785" s="519" t="str">
        <f>S$4</f>
        <v>Орієнтування</v>
      </c>
    </row>
    <row r="786" spans="1:9" ht="48" customHeight="1" x14ac:dyDescent="0.25">
      <c r="A786" s="520" t="s">
        <v>222</v>
      </c>
      <c r="B786" s="498">
        <f>$L$5</f>
        <v>1.3888888888888889E-3</v>
      </c>
      <c r="C786" s="498">
        <f>$M$5</f>
        <v>2.7777777777777779E-3</v>
      </c>
      <c r="D786" s="498">
        <f>$N$5</f>
        <v>3.472222222222222E-3</v>
      </c>
      <c r="E786" s="498">
        <f>$O$5</f>
        <v>4.1666666666666666E-3</v>
      </c>
      <c r="F786" s="498">
        <f>$P$5</f>
        <v>2.7777777777777779E-3</v>
      </c>
      <c r="G786" s="498">
        <f>$Q$5</f>
        <v>2.0833333333333333E-3</v>
      </c>
      <c r="H786" s="498">
        <f>$R$5</f>
        <v>1.3888888888888889E-3</v>
      </c>
      <c r="I786" s="521"/>
    </row>
    <row r="787" spans="1:9" ht="48" customHeight="1" x14ac:dyDescent="0.25">
      <c r="A787" s="520" t="s">
        <v>223</v>
      </c>
      <c r="B787" s="501">
        <f>$C782+L$11</f>
        <v>0.65555555555555556</v>
      </c>
      <c r="C787" s="501">
        <f t="shared" ref="C787:H787" si="142">B788+M$11</f>
        <v>0.66111111111111109</v>
      </c>
      <c r="D787" s="501">
        <f t="shared" si="142"/>
        <v>0.6694444444444444</v>
      </c>
      <c r="E787" s="501">
        <f t="shared" si="142"/>
        <v>0.67847222222222214</v>
      </c>
      <c r="F787" s="501">
        <f t="shared" si="142"/>
        <v>0.68958333333333321</v>
      </c>
      <c r="G787" s="501">
        <f t="shared" si="142"/>
        <v>0.69583333333333319</v>
      </c>
      <c r="H787" s="501">
        <f t="shared" si="142"/>
        <v>0.70486111111111094</v>
      </c>
      <c r="I787" s="521"/>
    </row>
    <row r="788" spans="1:9" ht="48" customHeight="1" x14ac:dyDescent="0.25">
      <c r="A788" s="520" t="s">
        <v>225</v>
      </c>
      <c r="B788" s="501">
        <f>SUM(B787,B786)</f>
        <v>0.65694444444444444</v>
      </c>
      <c r="C788" s="501">
        <f>SUM(C787,C786)</f>
        <v>0.66388888888888886</v>
      </c>
      <c r="D788" s="501">
        <f>SUM(D787,D786)</f>
        <v>0.67291666666666661</v>
      </c>
      <c r="E788" s="501">
        <f>SUM(E787,E786)</f>
        <v>0.6826388888888888</v>
      </c>
      <c r="F788" s="501">
        <f t="shared" ref="F788:H788" si="143">SUM(F787,F786)</f>
        <v>0.69236111111111098</v>
      </c>
      <c r="G788" s="501">
        <f t="shared" si="143"/>
        <v>0.69791666666666652</v>
      </c>
      <c r="H788" s="501">
        <f t="shared" si="143"/>
        <v>0.70624999999999982</v>
      </c>
      <c r="I788" s="521"/>
    </row>
    <row r="789" spans="1:9" ht="48" customHeight="1" x14ac:dyDescent="0.25">
      <c r="A789" s="520" t="s">
        <v>226</v>
      </c>
      <c r="B789" s="504"/>
      <c r="C789" s="504"/>
      <c r="D789" s="504"/>
      <c r="E789" s="504"/>
      <c r="F789" s="504"/>
      <c r="G789" s="504"/>
      <c r="H789" s="504"/>
      <c r="I789" s="521"/>
    </row>
    <row r="790" spans="1:9" ht="48" customHeight="1" x14ac:dyDescent="0.25">
      <c r="A790" s="520" t="s">
        <v>228</v>
      </c>
      <c r="B790" s="505"/>
      <c r="C790" s="493"/>
      <c r="D790" s="493"/>
      <c r="E790" s="493"/>
      <c r="F790" s="493"/>
      <c r="G790" s="493"/>
      <c r="H790" s="493"/>
      <c r="I790" s="522"/>
    </row>
    <row r="791" spans="1:9" ht="48" customHeight="1" x14ac:dyDescent="0.25">
      <c r="A791" s="523" t="s">
        <v>230</v>
      </c>
      <c r="B791" s="508"/>
      <c r="C791" s="508"/>
      <c r="D791" s="508"/>
      <c r="E791" s="508"/>
      <c r="F791" s="508"/>
      <c r="G791" s="508"/>
      <c r="H791" s="515"/>
      <c r="I791" s="524"/>
    </row>
    <row r="792" spans="1:9" ht="48" customHeight="1" thickBot="1" x14ac:dyDescent="0.3">
      <c r="A792" s="645" t="s">
        <v>239</v>
      </c>
      <c r="B792" s="646"/>
      <c r="C792" s="646"/>
      <c r="D792" s="646"/>
      <c r="E792" s="646"/>
      <c r="F792" s="646"/>
      <c r="G792" s="646"/>
      <c r="H792" s="647"/>
      <c r="I792" s="648"/>
    </row>
    <row r="793" spans="1:9" ht="48" customHeight="1" x14ac:dyDescent="0.25">
      <c r="A793" s="526"/>
      <c r="B793" s="516" t="s">
        <v>215</v>
      </c>
      <c r="C793" s="517">
        <f>$P$6+$P$8*(B794-1)</f>
        <v>0.65833333333333333</v>
      </c>
      <c r="D793" s="516" t="s">
        <v>216</v>
      </c>
      <c r="E793" s="516"/>
      <c r="F793" s="517"/>
      <c r="G793" s="649">
        <f>H799+S$11</f>
        <v>0.71736111111111089</v>
      </c>
      <c r="H793" s="649"/>
      <c r="I793" s="527">
        <f>G793+T$11</f>
        <v>0.73124999999999973</v>
      </c>
    </row>
    <row r="794" spans="1:9" ht="48" customHeight="1" x14ac:dyDescent="0.25">
      <c r="A794" s="529" t="s">
        <v>217</v>
      </c>
      <c r="B794" s="514">
        <f>B783+1</f>
        <v>73</v>
      </c>
      <c r="C794" s="650" t="e">
        <f>VLOOKUP($B794,СтартОсобиста!$A$270:$E$517,4,0)</f>
        <v>#N/A</v>
      </c>
      <c r="D794" s="650"/>
      <c r="E794" s="650"/>
      <c r="F794" s="513" t="e">
        <f>VLOOKUP($B794,СтартОсобиста!$A$270:$E$517,2,0)</f>
        <v>#N/A</v>
      </c>
      <c r="G794" s="651" t="s">
        <v>218</v>
      </c>
      <c r="H794" s="651"/>
      <c r="I794" s="518" t="s">
        <v>219</v>
      </c>
    </row>
    <row r="795" spans="1:9" ht="48" customHeight="1" x14ac:dyDescent="0.25">
      <c r="A795" s="652" t="s">
        <v>220</v>
      </c>
      <c r="B795" s="493">
        <v>1</v>
      </c>
      <c r="C795" s="493">
        <v>2</v>
      </c>
      <c r="D795" s="493">
        <v>3</v>
      </c>
      <c r="E795" s="493">
        <v>4</v>
      </c>
      <c r="F795" s="493">
        <v>5</v>
      </c>
      <c r="G795" s="493">
        <v>6</v>
      </c>
      <c r="H795" s="493">
        <v>7</v>
      </c>
      <c r="I795" s="525">
        <v>8</v>
      </c>
    </row>
    <row r="796" spans="1:9" ht="143.25" customHeight="1" x14ac:dyDescent="0.25">
      <c r="A796" s="652"/>
      <c r="B796" s="495" t="str">
        <f>$L$4</f>
        <v>Навісна п-ва ч-з яр (судд.)</v>
      </c>
      <c r="C796" s="495" t="str">
        <f>$M$4</f>
        <v>Переправа по колоді через яр</v>
      </c>
      <c r="D796" s="495" t="str">
        <f>$N$4</f>
        <v>П-ва по мотузці з пер. ч-з яр</v>
      </c>
      <c r="E796" s="495" t="str">
        <f>$O$4</f>
        <v>Підйом по верт. пер. + крут. п-ва</v>
      </c>
      <c r="F796" s="495" t="str">
        <f>$P$4</f>
        <v>Підйом по схилу</v>
      </c>
      <c r="G796" s="495" t="str">
        <f>$Q$4</f>
        <v>Рух  по жердинах</v>
      </c>
      <c r="H796" s="495" t="str">
        <f>$R$4</f>
        <v>В'язання вузлів</v>
      </c>
      <c r="I796" s="519" t="str">
        <f>S$4</f>
        <v>Орієнтування</v>
      </c>
    </row>
    <row r="797" spans="1:9" ht="48" customHeight="1" x14ac:dyDescent="0.25">
      <c r="A797" s="520" t="s">
        <v>222</v>
      </c>
      <c r="B797" s="498">
        <f>$L$5</f>
        <v>1.3888888888888889E-3</v>
      </c>
      <c r="C797" s="498">
        <f>$M$5</f>
        <v>2.7777777777777779E-3</v>
      </c>
      <c r="D797" s="498">
        <f>$N$5</f>
        <v>3.472222222222222E-3</v>
      </c>
      <c r="E797" s="498">
        <f>$O$5</f>
        <v>4.1666666666666666E-3</v>
      </c>
      <c r="F797" s="498">
        <f>$P$5</f>
        <v>2.7777777777777779E-3</v>
      </c>
      <c r="G797" s="498">
        <f>$Q$5</f>
        <v>2.0833333333333333E-3</v>
      </c>
      <c r="H797" s="498">
        <f>$R$5</f>
        <v>1.3888888888888889E-3</v>
      </c>
      <c r="I797" s="521"/>
    </row>
    <row r="798" spans="1:9" ht="48" customHeight="1" x14ac:dyDescent="0.25">
      <c r="A798" s="520" t="s">
        <v>223</v>
      </c>
      <c r="B798" s="501">
        <f>$C793+L$11</f>
        <v>0.65972222222222221</v>
      </c>
      <c r="C798" s="501">
        <f t="shared" ref="C798:H798" si="144">B799+M$11</f>
        <v>0.66527777777777775</v>
      </c>
      <c r="D798" s="501">
        <f t="shared" si="144"/>
        <v>0.67361111111111105</v>
      </c>
      <c r="E798" s="501">
        <f t="shared" si="144"/>
        <v>0.6826388888888888</v>
      </c>
      <c r="F798" s="501">
        <f t="shared" si="144"/>
        <v>0.69374999999999987</v>
      </c>
      <c r="G798" s="501">
        <f t="shared" si="144"/>
        <v>0.69999999999999984</v>
      </c>
      <c r="H798" s="501">
        <f t="shared" si="144"/>
        <v>0.70902777777777759</v>
      </c>
      <c r="I798" s="521"/>
    </row>
    <row r="799" spans="1:9" ht="48" customHeight="1" x14ac:dyDescent="0.25">
      <c r="A799" s="520" t="s">
        <v>225</v>
      </c>
      <c r="B799" s="501">
        <f>SUM(B798,B797)</f>
        <v>0.66111111111111109</v>
      </c>
      <c r="C799" s="501">
        <f>SUM(C798,C797)</f>
        <v>0.66805555555555551</v>
      </c>
      <c r="D799" s="501">
        <f>SUM(D798,D797)</f>
        <v>0.67708333333333326</v>
      </c>
      <c r="E799" s="501">
        <f>SUM(E798,E797)</f>
        <v>0.68680555555555545</v>
      </c>
      <c r="F799" s="501">
        <f t="shared" ref="F799:H799" si="145">SUM(F798,F797)</f>
        <v>0.69652777777777763</v>
      </c>
      <c r="G799" s="501">
        <f t="shared" si="145"/>
        <v>0.70208333333333317</v>
      </c>
      <c r="H799" s="501">
        <f t="shared" si="145"/>
        <v>0.71041666666666647</v>
      </c>
      <c r="I799" s="521"/>
    </row>
    <row r="800" spans="1:9" ht="48" customHeight="1" x14ac:dyDescent="0.25">
      <c r="A800" s="520" t="s">
        <v>226</v>
      </c>
      <c r="B800" s="504"/>
      <c r="C800" s="504"/>
      <c r="D800" s="504"/>
      <c r="E800" s="504"/>
      <c r="F800" s="504"/>
      <c r="G800" s="504"/>
      <c r="H800" s="504"/>
      <c r="I800" s="521"/>
    </row>
    <row r="801" spans="1:9" ht="48" customHeight="1" x14ac:dyDescent="0.25">
      <c r="A801" s="520" t="s">
        <v>228</v>
      </c>
      <c r="B801" s="505"/>
      <c r="C801" s="493"/>
      <c r="D801" s="493"/>
      <c r="E801" s="493"/>
      <c r="F801" s="493"/>
      <c r="G801" s="493"/>
      <c r="H801" s="493"/>
      <c r="I801" s="522"/>
    </row>
    <row r="802" spans="1:9" ht="48" customHeight="1" x14ac:dyDescent="0.25">
      <c r="A802" s="523" t="s">
        <v>230</v>
      </c>
      <c r="B802" s="508"/>
      <c r="C802" s="508"/>
      <c r="D802" s="508"/>
      <c r="E802" s="508"/>
      <c r="F802" s="508"/>
      <c r="G802" s="508"/>
      <c r="H802" s="515"/>
      <c r="I802" s="524"/>
    </row>
    <row r="803" spans="1:9" ht="48" customHeight="1" thickBot="1" x14ac:dyDescent="0.3">
      <c r="A803" s="645" t="s">
        <v>239</v>
      </c>
      <c r="B803" s="646"/>
      <c r="C803" s="646"/>
      <c r="D803" s="646"/>
      <c r="E803" s="646"/>
      <c r="F803" s="646"/>
      <c r="G803" s="646"/>
      <c r="H803" s="647"/>
      <c r="I803" s="648"/>
    </row>
    <row r="804" spans="1:9" ht="48" customHeight="1" x14ac:dyDescent="0.25">
      <c r="A804" s="526"/>
      <c r="B804" s="516" t="s">
        <v>215</v>
      </c>
      <c r="C804" s="517">
        <f>$P$6+$P$8*(B805-1)</f>
        <v>0.66249999999999998</v>
      </c>
      <c r="D804" s="516" t="s">
        <v>216</v>
      </c>
      <c r="E804" s="516"/>
      <c r="F804" s="517"/>
      <c r="G804" s="649">
        <f>H810+S$11</f>
        <v>0.72152777777777755</v>
      </c>
      <c r="H804" s="649"/>
      <c r="I804" s="527">
        <f>G804+T$11</f>
        <v>0.73541666666666639</v>
      </c>
    </row>
    <row r="805" spans="1:9" ht="48" customHeight="1" x14ac:dyDescent="0.25">
      <c r="A805" s="529" t="s">
        <v>217</v>
      </c>
      <c r="B805" s="514">
        <f>B794+1</f>
        <v>74</v>
      </c>
      <c r="C805" s="650" t="e">
        <f>VLOOKUP($B805,СтартОсобиста!$A$270:$E$517,4,0)</f>
        <v>#N/A</v>
      </c>
      <c r="D805" s="650"/>
      <c r="E805" s="650"/>
      <c r="F805" s="513" t="e">
        <f>VLOOKUP($B805,СтартОсобиста!$A$270:$E$517,2,0)</f>
        <v>#N/A</v>
      </c>
      <c r="G805" s="651" t="s">
        <v>218</v>
      </c>
      <c r="H805" s="651"/>
      <c r="I805" s="518" t="s">
        <v>219</v>
      </c>
    </row>
    <row r="806" spans="1:9" ht="48" customHeight="1" x14ac:dyDescent="0.25">
      <c r="A806" s="652" t="s">
        <v>220</v>
      </c>
      <c r="B806" s="493">
        <v>1</v>
      </c>
      <c r="C806" s="493">
        <v>2</v>
      </c>
      <c r="D806" s="493">
        <v>3</v>
      </c>
      <c r="E806" s="493">
        <v>4</v>
      </c>
      <c r="F806" s="493">
        <v>5</v>
      </c>
      <c r="G806" s="493">
        <v>6</v>
      </c>
      <c r="H806" s="493">
        <v>7</v>
      </c>
      <c r="I806" s="525">
        <v>8</v>
      </c>
    </row>
    <row r="807" spans="1:9" ht="143.25" customHeight="1" x14ac:dyDescent="0.25">
      <c r="A807" s="652"/>
      <c r="B807" s="495" t="str">
        <f>$L$4</f>
        <v>Навісна п-ва ч-з яр (судд.)</v>
      </c>
      <c r="C807" s="495" t="str">
        <f>$M$4</f>
        <v>Переправа по колоді через яр</v>
      </c>
      <c r="D807" s="495" t="str">
        <f>$N$4</f>
        <v>П-ва по мотузці з пер. ч-з яр</v>
      </c>
      <c r="E807" s="495" t="str">
        <f>$O$4</f>
        <v>Підйом по верт. пер. + крут. п-ва</v>
      </c>
      <c r="F807" s="495" t="str">
        <f>$P$4</f>
        <v>Підйом по схилу</v>
      </c>
      <c r="G807" s="495" t="str">
        <f>$Q$4</f>
        <v>Рух  по жердинах</v>
      </c>
      <c r="H807" s="495" t="str">
        <f>$R$4</f>
        <v>В'язання вузлів</v>
      </c>
      <c r="I807" s="519" t="str">
        <f>S$4</f>
        <v>Орієнтування</v>
      </c>
    </row>
    <row r="808" spans="1:9" ht="48" customHeight="1" x14ac:dyDescent="0.25">
      <c r="A808" s="520" t="s">
        <v>222</v>
      </c>
      <c r="B808" s="498">
        <f>$L$5</f>
        <v>1.3888888888888889E-3</v>
      </c>
      <c r="C808" s="498">
        <f>$M$5</f>
        <v>2.7777777777777779E-3</v>
      </c>
      <c r="D808" s="498">
        <f>$N$5</f>
        <v>3.472222222222222E-3</v>
      </c>
      <c r="E808" s="498">
        <f>$O$5</f>
        <v>4.1666666666666666E-3</v>
      </c>
      <c r="F808" s="498">
        <f>$P$5</f>
        <v>2.7777777777777779E-3</v>
      </c>
      <c r="G808" s="498">
        <f>$Q$5</f>
        <v>2.0833333333333333E-3</v>
      </c>
      <c r="H808" s="498">
        <f>$R$5</f>
        <v>1.3888888888888889E-3</v>
      </c>
      <c r="I808" s="521"/>
    </row>
    <row r="809" spans="1:9" ht="48" customHeight="1" x14ac:dyDescent="0.25">
      <c r="A809" s="520" t="s">
        <v>223</v>
      </c>
      <c r="B809" s="501">
        <f>$C804+L$11</f>
        <v>0.66388888888888886</v>
      </c>
      <c r="C809" s="501">
        <f t="shared" ref="C809:H809" si="146">B810+M$11</f>
        <v>0.6694444444444444</v>
      </c>
      <c r="D809" s="501">
        <f t="shared" si="146"/>
        <v>0.6777777777777777</v>
      </c>
      <c r="E809" s="501">
        <f t="shared" si="146"/>
        <v>0.68680555555555545</v>
      </c>
      <c r="F809" s="501">
        <f t="shared" si="146"/>
        <v>0.69791666666666652</v>
      </c>
      <c r="G809" s="501">
        <f t="shared" si="146"/>
        <v>0.7041666666666665</v>
      </c>
      <c r="H809" s="501">
        <f t="shared" si="146"/>
        <v>0.71319444444444424</v>
      </c>
      <c r="I809" s="521"/>
    </row>
    <row r="810" spans="1:9" ht="48" customHeight="1" x14ac:dyDescent="0.25">
      <c r="A810" s="520" t="s">
        <v>225</v>
      </c>
      <c r="B810" s="501">
        <f>SUM(B809,B808)</f>
        <v>0.66527777777777775</v>
      </c>
      <c r="C810" s="501">
        <f>SUM(C809,C808)</f>
        <v>0.67222222222222217</v>
      </c>
      <c r="D810" s="501">
        <f>SUM(D809,D808)</f>
        <v>0.68124999999999991</v>
      </c>
      <c r="E810" s="501">
        <f>SUM(E809,E808)</f>
        <v>0.6909722222222221</v>
      </c>
      <c r="F810" s="501">
        <f t="shared" ref="F810:H810" si="147">SUM(F809,F808)</f>
        <v>0.70069444444444429</v>
      </c>
      <c r="G810" s="501">
        <f t="shared" si="147"/>
        <v>0.70624999999999982</v>
      </c>
      <c r="H810" s="501">
        <f t="shared" si="147"/>
        <v>0.71458333333333313</v>
      </c>
      <c r="I810" s="521"/>
    </row>
    <row r="811" spans="1:9" ht="48" customHeight="1" x14ac:dyDescent="0.25">
      <c r="A811" s="520" t="s">
        <v>226</v>
      </c>
      <c r="B811" s="504"/>
      <c r="C811" s="504"/>
      <c r="D811" s="504"/>
      <c r="E811" s="504"/>
      <c r="F811" s="504"/>
      <c r="G811" s="504"/>
      <c r="H811" s="504"/>
      <c r="I811" s="521"/>
    </row>
    <row r="812" spans="1:9" ht="48" customHeight="1" x14ac:dyDescent="0.25">
      <c r="A812" s="520" t="s">
        <v>228</v>
      </c>
      <c r="B812" s="505"/>
      <c r="C812" s="493"/>
      <c r="D812" s="493"/>
      <c r="E812" s="493"/>
      <c r="F812" s="493"/>
      <c r="G812" s="493"/>
      <c r="H812" s="493"/>
      <c r="I812" s="522"/>
    </row>
    <row r="813" spans="1:9" ht="48" customHeight="1" x14ac:dyDescent="0.25">
      <c r="A813" s="523" t="s">
        <v>230</v>
      </c>
      <c r="B813" s="508"/>
      <c r="C813" s="508"/>
      <c r="D813" s="508"/>
      <c r="E813" s="508"/>
      <c r="F813" s="508"/>
      <c r="G813" s="508"/>
      <c r="H813" s="515"/>
      <c r="I813" s="524"/>
    </row>
    <row r="814" spans="1:9" ht="48" customHeight="1" thickBot="1" x14ac:dyDescent="0.3">
      <c r="A814" s="645" t="s">
        <v>239</v>
      </c>
      <c r="B814" s="646"/>
      <c r="C814" s="646"/>
      <c r="D814" s="646"/>
      <c r="E814" s="646"/>
      <c r="F814" s="646"/>
      <c r="G814" s="646"/>
      <c r="H814" s="647"/>
      <c r="I814" s="648"/>
    </row>
    <row r="815" spans="1:9" ht="48" customHeight="1" x14ac:dyDescent="0.25">
      <c r="A815" s="526"/>
      <c r="B815" s="516" t="s">
        <v>215</v>
      </c>
      <c r="C815" s="517">
        <f>$P$6+$P$8*(B816-1)</f>
        <v>0.66666666666666674</v>
      </c>
      <c r="D815" s="516" t="s">
        <v>216</v>
      </c>
      <c r="E815" s="516"/>
      <c r="F815" s="517"/>
      <c r="G815" s="649">
        <f>H821+S$11</f>
        <v>0.72569444444444431</v>
      </c>
      <c r="H815" s="649"/>
      <c r="I815" s="527">
        <f>G815+T$11</f>
        <v>0.73958333333333315</v>
      </c>
    </row>
    <row r="816" spans="1:9" ht="48" customHeight="1" x14ac:dyDescent="0.25">
      <c r="A816" s="529" t="s">
        <v>217</v>
      </c>
      <c r="B816" s="514">
        <f>B805+1</f>
        <v>75</v>
      </c>
      <c r="C816" s="650" t="e">
        <f>VLOOKUP($B816,СтартОсобиста!$A$270:$E$517,4,0)</f>
        <v>#N/A</v>
      </c>
      <c r="D816" s="650"/>
      <c r="E816" s="650"/>
      <c r="F816" s="513" t="e">
        <f>VLOOKUP($B816,СтартОсобиста!$A$270:$E$517,2,0)</f>
        <v>#N/A</v>
      </c>
      <c r="G816" s="651" t="s">
        <v>218</v>
      </c>
      <c r="H816" s="651"/>
      <c r="I816" s="518" t="s">
        <v>219</v>
      </c>
    </row>
    <row r="817" spans="1:9" ht="48" customHeight="1" x14ac:dyDescent="0.25">
      <c r="A817" s="652" t="s">
        <v>220</v>
      </c>
      <c r="B817" s="493">
        <v>1</v>
      </c>
      <c r="C817" s="493">
        <v>2</v>
      </c>
      <c r="D817" s="493">
        <v>3</v>
      </c>
      <c r="E817" s="493">
        <v>4</v>
      </c>
      <c r="F817" s="493">
        <v>5</v>
      </c>
      <c r="G817" s="493">
        <v>6</v>
      </c>
      <c r="H817" s="493">
        <v>7</v>
      </c>
      <c r="I817" s="525">
        <v>8</v>
      </c>
    </row>
    <row r="818" spans="1:9" ht="143.25" customHeight="1" x14ac:dyDescent="0.25">
      <c r="A818" s="652"/>
      <c r="B818" s="495" t="str">
        <f>$L$4</f>
        <v>Навісна п-ва ч-з яр (судд.)</v>
      </c>
      <c r="C818" s="495" t="str">
        <f>$M$4</f>
        <v>Переправа по колоді через яр</v>
      </c>
      <c r="D818" s="495" t="str">
        <f>$N$4</f>
        <v>П-ва по мотузці з пер. ч-з яр</v>
      </c>
      <c r="E818" s="495" t="str">
        <f>$O$4</f>
        <v>Підйом по верт. пер. + крут. п-ва</v>
      </c>
      <c r="F818" s="495" t="str">
        <f>$P$4</f>
        <v>Підйом по схилу</v>
      </c>
      <c r="G818" s="495" t="str">
        <f>$Q$4</f>
        <v>Рух  по жердинах</v>
      </c>
      <c r="H818" s="495" t="str">
        <f>$R$4</f>
        <v>В'язання вузлів</v>
      </c>
      <c r="I818" s="519" t="str">
        <f>S$4</f>
        <v>Орієнтування</v>
      </c>
    </row>
    <row r="819" spans="1:9" ht="48" customHeight="1" x14ac:dyDescent="0.25">
      <c r="A819" s="520" t="s">
        <v>222</v>
      </c>
      <c r="B819" s="498">
        <f>$L$5</f>
        <v>1.3888888888888889E-3</v>
      </c>
      <c r="C819" s="498">
        <f>$M$5</f>
        <v>2.7777777777777779E-3</v>
      </c>
      <c r="D819" s="498">
        <f>$N$5</f>
        <v>3.472222222222222E-3</v>
      </c>
      <c r="E819" s="498">
        <f>$O$5</f>
        <v>4.1666666666666666E-3</v>
      </c>
      <c r="F819" s="498">
        <f>$P$5</f>
        <v>2.7777777777777779E-3</v>
      </c>
      <c r="G819" s="498">
        <f>$Q$5</f>
        <v>2.0833333333333333E-3</v>
      </c>
      <c r="H819" s="498">
        <f>$R$5</f>
        <v>1.3888888888888889E-3</v>
      </c>
      <c r="I819" s="521"/>
    </row>
    <row r="820" spans="1:9" ht="48" customHeight="1" x14ac:dyDescent="0.25">
      <c r="A820" s="520" t="s">
        <v>223</v>
      </c>
      <c r="B820" s="501">
        <f>$C815+L$11</f>
        <v>0.66805555555555562</v>
      </c>
      <c r="C820" s="501">
        <f t="shared" ref="C820:H820" si="148">B821+M$11</f>
        <v>0.67361111111111116</v>
      </c>
      <c r="D820" s="501">
        <f t="shared" si="148"/>
        <v>0.68194444444444446</v>
      </c>
      <c r="E820" s="501">
        <f t="shared" si="148"/>
        <v>0.69097222222222221</v>
      </c>
      <c r="F820" s="501">
        <f t="shared" si="148"/>
        <v>0.70208333333333328</v>
      </c>
      <c r="G820" s="501">
        <f t="shared" si="148"/>
        <v>0.70833333333333326</v>
      </c>
      <c r="H820" s="501">
        <f t="shared" si="148"/>
        <v>0.71736111111111101</v>
      </c>
      <c r="I820" s="521"/>
    </row>
    <row r="821" spans="1:9" ht="48" customHeight="1" x14ac:dyDescent="0.25">
      <c r="A821" s="520" t="s">
        <v>225</v>
      </c>
      <c r="B821" s="501">
        <f>SUM(B820,B819)</f>
        <v>0.66944444444444451</v>
      </c>
      <c r="C821" s="501">
        <f>SUM(C820,C819)</f>
        <v>0.67638888888888893</v>
      </c>
      <c r="D821" s="501">
        <f>SUM(D820,D819)</f>
        <v>0.68541666666666667</v>
      </c>
      <c r="E821" s="501">
        <f>SUM(E820,E819)</f>
        <v>0.69513888888888886</v>
      </c>
      <c r="F821" s="501">
        <f t="shared" ref="F821:H821" si="149">SUM(F820,F819)</f>
        <v>0.70486111111111105</v>
      </c>
      <c r="G821" s="501">
        <f t="shared" si="149"/>
        <v>0.71041666666666659</v>
      </c>
      <c r="H821" s="501">
        <f t="shared" si="149"/>
        <v>0.71874999999999989</v>
      </c>
      <c r="I821" s="521"/>
    </row>
    <row r="822" spans="1:9" ht="48" customHeight="1" x14ac:dyDescent="0.25">
      <c r="A822" s="520" t="s">
        <v>226</v>
      </c>
      <c r="B822" s="504"/>
      <c r="C822" s="504"/>
      <c r="D822" s="504"/>
      <c r="E822" s="504"/>
      <c r="F822" s="504"/>
      <c r="G822" s="504"/>
      <c r="H822" s="504"/>
      <c r="I822" s="521"/>
    </row>
    <row r="823" spans="1:9" ht="48" customHeight="1" x14ac:dyDescent="0.25">
      <c r="A823" s="520" t="s">
        <v>228</v>
      </c>
      <c r="B823" s="505"/>
      <c r="C823" s="493"/>
      <c r="D823" s="493"/>
      <c r="E823" s="493"/>
      <c r="F823" s="493"/>
      <c r="G823" s="493"/>
      <c r="H823" s="493"/>
      <c r="I823" s="522"/>
    </row>
    <row r="824" spans="1:9" ht="48" customHeight="1" x14ac:dyDescent="0.25">
      <c r="A824" s="523" t="s">
        <v>230</v>
      </c>
      <c r="B824" s="508"/>
      <c r="C824" s="508"/>
      <c r="D824" s="508"/>
      <c r="E824" s="508"/>
      <c r="F824" s="508"/>
      <c r="G824" s="508"/>
      <c r="H824" s="515"/>
      <c r="I824" s="524"/>
    </row>
    <row r="825" spans="1:9" ht="48" customHeight="1" thickBot="1" x14ac:dyDescent="0.3">
      <c r="A825" s="645" t="s">
        <v>239</v>
      </c>
      <c r="B825" s="646"/>
      <c r="C825" s="646"/>
      <c r="D825" s="646"/>
      <c r="E825" s="646"/>
      <c r="F825" s="646"/>
      <c r="G825" s="646"/>
      <c r="H825" s="647"/>
      <c r="I825" s="648"/>
    </row>
    <row r="826" spans="1:9" ht="48" customHeight="1" x14ac:dyDescent="0.25">
      <c r="A826" s="526"/>
      <c r="B826" s="516" t="s">
        <v>215</v>
      </c>
      <c r="C826" s="517">
        <f>$P$6+$P$8*(B827-1)</f>
        <v>0.67083333333333339</v>
      </c>
      <c r="D826" s="516" t="s">
        <v>216</v>
      </c>
      <c r="E826" s="516"/>
      <c r="F826" s="517"/>
      <c r="G826" s="649">
        <f>H832+S$11</f>
        <v>0.72986111111111096</v>
      </c>
      <c r="H826" s="649"/>
      <c r="I826" s="527">
        <f>G826+T$11</f>
        <v>0.7437499999999998</v>
      </c>
    </row>
    <row r="827" spans="1:9" ht="48" customHeight="1" x14ac:dyDescent="0.25">
      <c r="A827" s="529" t="s">
        <v>217</v>
      </c>
      <c r="B827" s="514">
        <f>B816+1</f>
        <v>76</v>
      </c>
      <c r="C827" s="650" t="e">
        <f>VLOOKUP($B827,СтартОсобиста!$A$270:$E$517,4,0)</f>
        <v>#N/A</v>
      </c>
      <c r="D827" s="650"/>
      <c r="E827" s="650"/>
      <c r="F827" s="513" t="e">
        <f>VLOOKUP($B827,СтартОсобиста!$A$270:$E$517,2,0)</f>
        <v>#N/A</v>
      </c>
      <c r="G827" s="651" t="s">
        <v>218</v>
      </c>
      <c r="H827" s="651"/>
      <c r="I827" s="518" t="s">
        <v>219</v>
      </c>
    </row>
    <row r="828" spans="1:9" ht="48" customHeight="1" x14ac:dyDescent="0.25">
      <c r="A828" s="652" t="s">
        <v>220</v>
      </c>
      <c r="B828" s="493">
        <v>1</v>
      </c>
      <c r="C828" s="493">
        <v>2</v>
      </c>
      <c r="D828" s="493">
        <v>3</v>
      </c>
      <c r="E828" s="493">
        <v>4</v>
      </c>
      <c r="F828" s="493">
        <v>5</v>
      </c>
      <c r="G828" s="493">
        <v>6</v>
      </c>
      <c r="H828" s="493">
        <v>7</v>
      </c>
      <c r="I828" s="525">
        <v>8</v>
      </c>
    </row>
    <row r="829" spans="1:9" ht="143.25" customHeight="1" x14ac:dyDescent="0.25">
      <c r="A829" s="652"/>
      <c r="B829" s="495" t="str">
        <f>$L$4</f>
        <v>Навісна п-ва ч-з яр (судд.)</v>
      </c>
      <c r="C829" s="495" t="str">
        <f>$M$4</f>
        <v>Переправа по колоді через яр</v>
      </c>
      <c r="D829" s="495" t="str">
        <f>$N$4</f>
        <v>П-ва по мотузці з пер. ч-з яр</v>
      </c>
      <c r="E829" s="495" t="str">
        <f>$O$4</f>
        <v>Підйом по верт. пер. + крут. п-ва</v>
      </c>
      <c r="F829" s="495" t="str">
        <f>$P$4</f>
        <v>Підйом по схилу</v>
      </c>
      <c r="G829" s="495" t="str">
        <f>$Q$4</f>
        <v>Рух  по жердинах</v>
      </c>
      <c r="H829" s="495" t="str">
        <f>$R$4</f>
        <v>В'язання вузлів</v>
      </c>
      <c r="I829" s="519" t="str">
        <f>S$4</f>
        <v>Орієнтування</v>
      </c>
    </row>
    <row r="830" spans="1:9" ht="48" customHeight="1" x14ac:dyDescent="0.25">
      <c r="A830" s="520" t="s">
        <v>222</v>
      </c>
      <c r="B830" s="498">
        <f>$L$5</f>
        <v>1.3888888888888889E-3</v>
      </c>
      <c r="C830" s="498">
        <f>$M$5</f>
        <v>2.7777777777777779E-3</v>
      </c>
      <c r="D830" s="498">
        <f>$N$5</f>
        <v>3.472222222222222E-3</v>
      </c>
      <c r="E830" s="498">
        <f>$O$5</f>
        <v>4.1666666666666666E-3</v>
      </c>
      <c r="F830" s="498">
        <f>$P$5</f>
        <v>2.7777777777777779E-3</v>
      </c>
      <c r="G830" s="498">
        <f>$Q$5</f>
        <v>2.0833333333333333E-3</v>
      </c>
      <c r="H830" s="498">
        <f>$R$5</f>
        <v>1.3888888888888889E-3</v>
      </c>
      <c r="I830" s="521"/>
    </row>
    <row r="831" spans="1:9" ht="48" customHeight="1" x14ac:dyDescent="0.25">
      <c r="A831" s="520" t="s">
        <v>223</v>
      </c>
      <c r="B831" s="501">
        <f>$C826+L$11</f>
        <v>0.67222222222222228</v>
      </c>
      <c r="C831" s="501">
        <f t="shared" ref="C831:H831" si="150">B832+M$11</f>
        <v>0.67777777777777781</v>
      </c>
      <c r="D831" s="501">
        <f t="shared" si="150"/>
        <v>0.68611111111111112</v>
      </c>
      <c r="E831" s="501">
        <f t="shared" si="150"/>
        <v>0.69513888888888886</v>
      </c>
      <c r="F831" s="501">
        <f t="shared" si="150"/>
        <v>0.70624999999999993</v>
      </c>
      <c r="G831" s="501">
        <f t="shared" si="150"/>
        <v>0.71249999999999991</v>
      </c>
      <c r="H831" s="501">
        <f t="shared" si="150"/>
        <v>0.72152777777777766</v>
      </c>
      <c r="I831" s="521"/>
    </row>
    <row r="832" spans="1:9" ht="48" customHeight="1" x14ac:dyDescent="0.25">
      <c r="A832" s="520" t="s">
        <v>225</v>
      </c>
      <c r="B832" s="501">
        <f>SUM(B831,B830)</f>
        <v>0.67361111111111116</v>
      </c>
      <c r="C832" s="501">
        <f>SUM(C831,C830)</f>
        <v>0.68055555555555558</v>
      </c>
      <c r="D832" s="501">
        <f>SUM(D831,D830)</f>
        <v>0.68958333333333333</v>
      </c>
      <c r="E832" s="501">
        <f>SUM(E831,E830)</f>
        <v>0.69930555555555551</v>
      </c>
      <c r="F832" s="501">
        <f t="shared" ref="F832:H832" si="151">SUM(F831,F830)</f>
        <v>0.7090277777777777</v>
      </c>
      <c r="G832" s="501">
        <f t="shared" si="151"/>
        <v>0.71458333333333324</v>
      </c>
      <c r="H832" s="501">
        <f t="shared" si="151"/>
        <v>0.72291666666666654</v>
      </c>
      <c r="I832" s="521"/>
    </row>
    <row r="833" spans="1:9" ht="48" customHeight="1" x14ac:dyDescent="0.25">
      <c r="A833" s="520" t="s">
        <v>226</v>
      </c>
      <c r="B833" s="504"/>
      <c r="C833" s="504"/>
      <c r="D833" s="504"/>
      <c r="E833" s="504"/>
      <c r="F833" s="504"/>
      <c r="G833" s="504"/>
      <c r="H833" s="504"/>
      <c r="I833" s="521"/>
    </row>
    <row r="834" spans="1:9" ht="48" customHeight="1" x14ac:dyDescent="0.25">
      <c r="A834" s="520" t="s">
        <v>228</v>
      </c>
      <c r="B834" s="505"/>
      <c r="C834" s="493"/>
      <c r="D834" s="493"/>
      <c r="E834" s="493"/>
      <c r="F834" s="493"/>
      <c r="G834" s="493"/>
      <c r="H834" s="493"/>
      <c r="I834" s="522"/>
    </row>
    <row r="835" spans="1:9" ht="48" customHeight="1" x14ac:dyDescent="0.25">
      <c r="A835" s="523" t="s">
        <v>230</v>
      </c>
      <c r="B835" s="508"/>
      <c r="C835" s="508"/>
      <c r="D835" s="508"/>
      <c r="E835" s="508"/>
      <c r="F835" s="508"/>
      <c r="G835" s="508"/>
      <c r="H835" s="515"/>
      <c r="I835" s="524"/>
    </row>
    <row r="836" spans="1:9" ht="48" customHeight="1" thickBot="1" x14ac:dyDescent="0.3">
      <c r="A836" s="645" t="s">
        <v>239</v>
      </c>
      <c r="B836" s="646"/>
      <c r="C836" s="646"/>
      <c r="D836" s="646"/>
      <c r="E836" s="646"/>
      <c r="F836" s="646"/>
      <c r="G836" s="646"/>
      <c r="H836" s="647"/>
      <c r="I836" s="648"/>
    </row>
    <row r="837" spans="1:9" ht="48" customHeight="1" x14ac:dyDescent="0.25">
      <c r="A837" s="526"/>
      <c r="B837" s="516" t="s">
        <v>215</v>
      </c>
      <c r="C837" s="517">
        <f>$P$6+$P$8*(B838-1)</f>
        <v>0.67500000000000004</v>
      </c>
      <c r="D837" s="516" t="s">
        <v>216</v>
      </c>
      <c r="E837" s="516"/>
      <c r="F837" s="517"/>
      <c r="G837" s="649">
        <f>H843+S$11</f>
        <v>0.73402777777777761</v>
      </c>
      <c r="H837" s="649"/>
      <c r="I837" s="527">
        <f>G837+T$11</f>
        <v>0.74791666666666645</v>
      </c>
    </row>
    <row r="838" spans="1:9" ht="48" customHeight="1" x14ac:dyDescent="0.25">
      <c r="A838" s="529" t="s">
        <v>217</v>
      </c>
      <c r="B838" s="514">
        <f>B827+1</f>
        <v>77</v>
      </c>
      <c r="C838" s="650" t="e">
        <f>VLOOKUP($B838,СтартОсобиста!$A$270:$E$517,4,0)</f>
        <v>#N/A</v>
      </c>
      <c r="D838" s="650"/>
      <c r="E838" s="650"/>
      <c r="F838" s="513" t="e">
        <f>VLOOKUP($B838,СтартОсобиста!$A$270:$E$517,2,0)</f>
        <v>#N/A</v>
      </c>
      <c r="G838" s="651" t="s">
        <v>218</v>
      </c>
      <c r="H838" s="651"/>
      <c r="I838" s="518" t="s">
        <v>219</v>
      </c>
    </row>
    <row r="839" spans="1:9" ht="48" customHeight="1" x14ac:dyDescent="0.25">
      <c r="A839" s="652" t="s">
        <v>220</v>
      </c>
      <c r="B839" s="493">
        <v>1</v>
      </c>
      <c r="C839" s="493">
        <v>2</v>
      </c>
      <c r="D839" s="493">
        <v>3</v>
      </c>
      <c r="E839" s="493">
        <v>4</v>
      </c>
      <c r="F839" s="493">
        <v>5</v>
      </c>
      <c r="G839" s="493">
        <v>6</v>
      </c>
      <c r="H839" s="493">
        <v>7</v>
      </c>
      <c r="I839" s="525">
        <v>8</v>
      </c>
    </row>
    <row r="840" spans="1:9" ht="143.25" customHeight="1" x14ac:dyDescent="0.25">
      <c r="A840" s="652"/>
      <c r="B840" s="495" t="str">
        <f>$L$4</f>
        <v>Навісна п-ва ч-з яр (судд.)</v>
      </c>
      <c r="C840" s="495" t="str">
        <f>$M$4</f>
        <v>Переправа по колоді через яр</v>
      </c>
      <c r="D840" s="495" t="str">
        <f>$N$4</f>
        <v>П-ва по мотузці з пер. ч-з яр</v>
      </c>
      <c r="E840" s="495" t="str">
        <f>$O$4</f>
        <v>Підйом по верт. пер. + крут. п-ва</v>
      </c>
      <c r="F840" s="495" t="str">
        <f>$P$4</f>
        <v>Підйом по схилу</v>
      </c>
      <c r="G840" s="495" t="str">
        <f>$Q$4</f>
        <v>Рух  по жердинах</v>
      </c>
      <c r="H840" s="495" t="str">
        <f>$R$4</f>
        <v>В'язання вузлів</v>
      </c>
      <c r="I840" s="519" t="str">
        <f>S$4</f>
        <v>Орієнтування</v>
      </c>
    </row>
    <row r="841" spans="1:9" ht="48" customHeight="1" x14ac:dyDescent="0.25">
      <c r="A841" s="520" t="s">
        <v>222</v>
      </c>
      <c r="B841" s="498">
        <f>$L$5</f>
        <v>1.3888888888888889E-3</v>
      </c>
      <c r="C841" s="498">
        <f>$M$5</f>
        <v>2.7777777777777779E-3</v>
      </c>
      <c r="D841" s="498">
        <f>$N$5</f>
        <v>3.472222222222222E-3</v>
      </c>
      <c r="E841" s="498">
        <f>$O$5</f>
        <v>4.1666666666666666E-3</v>
      </c>
      <c r="F841" s="498">
        <f>$P$5</f>
        <v>2.7777777777777779E-3</v>
      </c>
      <c r="G841" s="498">
        <f>$Q$5</f>
        <v>2.0833333333333333E-3</v>
      </c>
      <c r="H841" s="498">
        <f>$R$5</f>
        <v>1.3888888888888889E-3</v>
      </c>
      <c r="I841" s="521"/>
    </row>
    <row r="842" spans="1:9" ht="48" customHeight="1" x14ac:dyDescent="0.25">
      <c r="A842" s="520" t="s">
        <v>223</v>
      </c>
      <c r="B842" s="501">
        <f>$C837+L$11</f>
        <v>0.67638888888888893</v>
      </c>
      <c r="C842" s="501">
        <f t="shared" ref="C842:H842" si="152">B843+M$11</f>
        <v>0.68194444444444446</v>
      </c>
      <c r="D842" s="501">
        <f t="shared" si="152"/>
        <v>0.69027777777777777</v>
      </c>
      <c r="E842" s="501">
        <f t="shared" si="152"/>
        <v>0.69930555555555551</v>
      </c>
      <c r="F842" s="501">
        <f t="shared" si="152"/>
        <v>0.71041666666666659</v>
      </c>
      <c r="G842" s="501">
        <f t="shared" si="152"/>
        <v>0.71666666666666656</v>
      </c>
      <c r="H842" s="501">
        <f t="shared" si="152"/>
        <v>0.72569444444444431</v>
      </c>
      <c r="I842" s="521"/>
    </row>
    <row r="843" spans="1:9" ht="48" customHeight="1" x14ac:dyDescent="0.25">
      <c r="A843" s="520" t="s">
        <v>225</v>
      </c>
      <c r="B843" s="501">
        <f>SUM(B842,B841)</f>
        <v>0.67777777777777781</v>
      </c>
      <c r="C843" s="501">
        <f>SUM(C842,C841)</f>
        <v>0.68472222222222223</v>
      </c>
      <c r="D843" s="501">
        <f>SUM(D842,D841)</f>
        <v>0.69374999999999998</v>
      </c>
      <c r="E843" s="501">
        <f>SUM(E842,E841)</f>
        <v>0.70347222222222217</v>
      </c>
      <c r="F843" s="501">
        <f t="shared" ref="F843:H843" si="153">SUM(F842,F841)</f>
        <v>0.71319444444444435</v>
      </c>
      <c r="G843" s="501">
        <f t="shared" si="153"/>
        <v>0.71874999999999989</v>
      </c>
      <c r="H843" s="501">
        <f t="shared" si="153"/>
        <v>0.72708333333333319</v>
      </c>
      <c r="I843" s="521"/>
    </row>
    <row r="844" spans="1:9" ht="48" customHeight="1" x14ac:dyDescent="0.25">
      <c r="A844" s="520" t="s">
        <v>226</v>
      </c>
      <c r="B844" s="504"/>
      <c r="C844" s="504"/>
      <c r="D844" s="504"/>
      <c r="E844" s="504"/>
      <c r="F844" s="504"/>
      <c r="G844" s="504"/>
      <c r="H844" s="504"/>
      <c r="I844" s="521"/>
    </row>
    <row r="845" spans="1:9" ht="48" customHeight="1" x14ac:dyDescent="0.25">
      <c r="A845" s="520" t="s">
        <v>228</v>
      </c>
      <c r="B845" s="505"/>
      <c r="C845" s="493"/>
      <c r="D845" s="493"/>
      <c r="E845" s="493"/>
      <c r="F845" s="493"/>
      <c r="G845" s="493"/>
      <c r="H845" s="493"/>
      <c r="I845" s="522"/>
    </row>
    <row r="846" spans="1:9" ht="48" customHeight="1" x14ac:dyDescent="0.25">
      <c r="A846" s="523" t="s">
        <v>230</v>
      </c>
      <c r="B846" s="508"/>
      <c r="C846" s="508"/>
      <c r="D846" s="508"/>
      <c r="E846" s="508"/>
      <c r="F846" s="508"/>
      <c r="G846" s="508"/>
      <c r="H846" s="515"/>
      <c r="I846" s="524"/>
    </row>
    <row r="847" spans="1:9" ht="48" customHeight="1" thickBot="1" x14ac:dyDescent="0.3">
      <c r="A847" s="645" t="s">
        <v>239</v>
      </c>
      <c r="B847" s="646"/>
      <c r="C847" s="646"/>
      <c r="D847" s="646"/>
      <c r="E847" s="646"/>
      <c r="F847" s="646"/>
      <c r="G847" s="646"/>
      <c r="H847" s="647"/>
      <c r="I847" s="648"/>
    </row>
    <row r="848" spans="1:9" ht="48" customHeight="1" x14ac:dyDescent="0.25">
      <c r="A848" s="526"/>
      <c r="B848" s="516" t="s">
        <v>215</v>
      </c>
      <c r="C848" s="517">
        <f>$P$6+$P$8*(B849-1)</f>
        <v>0.6791666666666667</v>
      </c>
      <c r="D848" s="516" t="s">
        <v>216</v>
      </c>
      <c r="E848" s="516"/>
      <c r="F848" s="517"/>
      <c r="G848" s="649">
        <f>H854+S$11</f>
        <v>0.73819444444444426</v>
      </c>
      <c r="H848" s="649"/>
      <c r="I848" s="527">
        <f>G848+T$11</f>
        <v>0.7520833333333331</v>
      </c>
    </row>
    <row r="849" spans="1:9" ht="48" customHeight="1" x14ac:dyDescent="0.25">
      <c r="A849" s="529" t="s">
        <v>217</v>
      </c>
      <c r="B849" s="514">
        <f>B838+1</f>
        <v>78</v>
      </c>
      <c r="C849" s="650" t="e">
        <f>VLOOKUP($B849,СтартОсобиста!$A$270:$E$517,4,0)</f>
        <v>#N/A</v>
      </c>
      <c r="D849" s="650"/>
      <c r="E849" s="650"/>
      <c r="F849" s="513" t="e">
        <f>VLOOKUP($B849,СтартОсобиста!$A$270:$E$517,2,0)</f>
        <v>#N/A</v>
      </c>
      <c r="G849" s="651" t="s">
        <v>218</v>
      </c>
      <c r="H849" s="651"/>
      <c r="I849" s="518" t="s">
        <v>219</v>
      </c>
    </row>
    <row r="850" spans="1:9" ht="48" customHeight="1" x14ac:dyDescent="0.25">
      <c r="A850" s="652" t="s">
        <v>220</v>
      </c>
      <c r="B850" s="493">
        <v>1</v>
      </c>
      <c r="C850" s="493">
        <v>2</v>
      </c>
      <c r="D850" s="493">
        <v>3</v>
      </c>
      <c r="E850" s="493">
        <v>4</v>
      </c>
      <c r="F850" s="493">
        <v>5</v>
      </c>
      <c r="G850" s="493">
        <v>6</v>
      </c>
      <c r="H850" s="493">
        <v>7</v>
      </c>
      <c r="I850" s="525">
        <v>8</v>
      </c>
    </row>
    <row r="851" spans="1:9" ht="143.25" customHeight="1" x14ac:dyDescent="0.25">
      <c r="A851" s="652"/>
      <c r="B851" s="495" t="str">
        <f>$L$4</f>
        <v>Навісна п-ва ч-з яр (судд.)</v>
      </c>
      <c r="C851" s="495" t="str">
        <f>$M$4</f>
        <v>Переправа по колоді через яр</v>
      </c>
      <c r="D851" s="495" t="str">
        <f>$N$4</f>
        <v>П-ва по мотузці з пер. ч-з яр</v>
      </c>
      <c r="E851" s="495" t="str">
        <f>$O$4</f>
        <v>Підйом по верт. пер. + крут. п-ва</v>
      </c>
      <c r="F851" s="495" t="str">
        <f>$P$4</f>
        <v>Підйом по схилу</v>
      </c>
      <c r="G851" s="495" t="str">
        <f>$Q$4</f>
        <v>Рух  по жердинах</v>
      </c>
      <c r="H851" s="495" t="str">
        <f>$R$4</f>
        <v>В'язання вузлів</v>
      </c>
      <c r="I851" s="519" t="str">
        <f>S$4</f>
        <v>Орієнтування</v>
      </c>
    </row>
    <row r="852" spans="1:9" ht="48" customHeight="1" x14ac:dyDescent="0.25">
      <c r="A852" s="520" t="s">
        <v>222</v>
      </c>
      <c r="B852" s="498">
        <f>$L$5</f>
        <v>1.3888888888888889E-3</v>
      </c>
      <c r="C852" s="498">
        <f>$M$5</f>
        <v>2.7777777777777779E-3</v>
      </c>
      <c r="D852" s="498">
        <f>$N$5</f>
        <v>3.472222222222222E-3</v>
      </c>
      <c r="E852" s="498">
        <f>$O$5</f>
        <v>4.1666666666666666E-3</v>
      </c>
      <c r="F852" s="498">
        <f>$P$5</f>
        <v>2.7777777777777779E-3</v>
      </c>
      <c r="G852" s="498">
        <f>$Q$5</f>
        <v>2.0833333333333333E-3</v>
      </c>
      <c r="H852" s="498">
        <f>$R$5</f>
        <v>1.3888888888888889E-3</v>
      </c>
      <c r="I852" s="521"/>
    </row>
    <row r="853" spans="1:9" ht="48" customHeight="1" x14ac:dyDescent="0.25">
      <c r="A853" s="520" t="s">
        <v>223</v>
      </c>
      <c r="B853" s="501">
        <f>$C848+L$11</f>
        <v>0.68055555555555558</v>
      </c>
      <c r="C853" s="501">
        <f t="shared" ref="C853:H853" si="154">B854+M$11</f>
        <v>0.68611111111111112</v>
      </c>
      <c r="D853" s="501">
        <f t="shared" si="154"/>
        <v>0.69444444444444442</v>
      </c>
      <c r="E853" s="501">
        <f t="shared" si="154"/>
        <v>0.70347222222222217</v>
      </c>
      <c r="F853" s="501">
        <f t="shared" si="154"/>
        <v>0.71458333333333324</v>
      </c>
      <c r="G853" s="501">
        <f t="shared" si="154"/>
        <v>0.72083333333333321</v>
      </c>
      <c r="H853" s="501">
        <f t="shared" si="154"/>
        <v>0.72986111111111096</v>
      </c>
      <c r="I853" s="521"/>
    </row>
    <row r="854" spans="1:9" ht="48" customHeight="1" x14ac:dyDescent="0.25">
      <c r="A854" s="520" t="s">
        <v>225</v>
      </c>
      <c r="B854" s="501">
        <f>SUM(B853,B852)</f>
        <v>0.68194444444444446</v>
      </c>
      <c r="C854" s="501">
        <f>SUM(C853,C852)</f>
        <v>0.68888888888888888</v>
      </c>
      <c r="D854" s="501">
        <f>SUM(D853,D852)</f>
        <v>0.69791666666666663</v>
      </c>
      <c r="E854" s="501">
        <f>SUM(E853,E852)</f>
        <v>0.70763888888888882</v>
      </c>
      <c r="F854" s="501">
        <f t="shared" ref="F854:H854" si="155">SUM(F853,F852)</f>
        <v>0.71736111111111101</v>
      </c>
      <c r="G854" s="501">
        <f t="shared" si="155"/>
        <v>0.72291666666666654</v>
      </c>
      <c r="H854" s="501">
        <f t="shared" si="155"/>
        <v>0.73124999999999984</v>
      </c>
      <c r="I854" s="521"/>
    </row>
    <row r="855" spans="1:9" ht="48" customHeight="1" x14ac:dyDescent="0.25">
      <c r="A855" s="520" t="s">
        <v>226</v>
      </c>
      <c r="B855" s="504"/>
      <c r="C855" s="504"/>
      <c r="D855" s="504"/>
      <c r="E855" s="504"/>
      <c r="F855" s="504"/>
      <c r="G855" s="504"/>
      <c r="H855" s="504"/>
      <c r="I855" s="521"/>
    </row>
    <row r="856" spans="1:9" ht="48" customHeight="1" x14ac:dyDescent="0.25">
      <c r="A856" s="520" t="s">
        <v>228</v>
      </c>
      <c r="B856" s="505"/>
      <c r="C856" s="493"/>
      <c r="D856" s="493"/>
      <c r="E856" s="493"/>
      <c r="F856" s="493"/>
      <c r="G856" s="493"/>
      <c r="H856" s="493"/>
      <c r="I856" s="522"/>
    </row>
    <row r="857" spans="1:9" ht="48" customHeight="1" x14ac:dyDescent="0.25">
      <c r="A857" s="523" t="s">
        <v>230</v>
      </c>
      <c r="B857" s="508"/>
      <c r="C857" s="508"/>
      <c r="D857" s="508"/>
      <c r="E857" s="508"/>
      <c r="F857" s="508"/>
      <c r="G857" s="508"/>
      <c r="H857" s="515"/>
      <c r="I857" s="524"/>
    </row>
    <row r="858" spans="1:9" ht="48" customHeight="1" thickBot="1" x14ac:dyDescent="0.3">
      <c r="A858" s="645" t="s">
        <v>239</v>
      </c>
      <c r="B858" s="646"/>
      <c r="C858" s="646"/>
      <c r="D858" s="646"/>
      <c r="E858" s="646"/>
      <c r="F858" s="646"/>
      <c r="G858" s="646"/>
      <c r="H858" s="647"/>
      <c r="I858" s="648"/>
    </row>
    <row r="859" spans="1:9" ht="48" customHeight="1" x14ac:dyDescent="0.25">
      <c r="A859" s="526"/>
      <c r="B859" s="516" t="s">
        <v>215</v>
      </c>
      <c r="C859" s="517">
        <f>$P$6+$P$8*(B860-1)</f>
        <v>0.68333333333333335</v>
      </c>
      <c r="D859" s="516" t="s">
        <v>216</v>
      </c>
      <c r="E859" s="516"/>
      <c r="F859" s="517"/>
      <c r="G859" s="649">
        <f>H865+S$11</f>
        <v>0.74236111111111092</v>
      </c>
      <c r="H859" s="649"/>
      <c r="I859" s="527">
        <f>G859+T$11</f>
        <v>0.75624999999999976</v>
      </c>
    </row>
    <row r="860" spans="1:9" ht="48" customHeight="1" x14ac:dyDescent="0.25">
      <c r="A860" s="529" t="s">
        <v>217</v>
      </c>
      <c r="B860" s="514">
        <f>B849+1</f>
        <v>79</v>
      </c>
      <c r="C860" s="650" t="e">
        <f>VLOOKUP($B860,СтартОсобиста!$A$270:$E$517,4,0)</f>
        <v>#N/A</v>
      </c>
      <c r="D860" s="650"/>
      <c r="E860" s="650"/>
      <c r="F860" s="513" t="e">
        <f>VLOOKUP($B860,СтартОсобиста!$A$270:$E$517,2,0)</f>
        <v>#N/A</v>
      </c>
      <c r="G860" s="651" t="s">
        <v>218</v>
      </c>
      <c r="H860" s="651"/>
      <c r="I860" s="518" t="s">
        <v>219</v>
      </c>
    </row>
    <row r="861" spans="1:9" ht="48" customHeight="1" x14ac:dyDescent="0.25">
      <c r="A861" s="652" t="s">
        <v>220</v>
      </c>
      <c r="B861" s="493">
        <v>1</v>
      </c>
      <c r="C861" s="493">
        <v>2</v>
      </c>
      <c r="D861" s="493">
        <v>3</v>
      </c>
      <c r="E861" s="493">
        <v>4</v>
      </c>
      <c r="F861" s="493">
        <v>5</v>
      </c>
      <c r="G861" s="493">
        <v>6</v>
      </c>
      <c r="H861" s="493">
        <v>7</v>
      </c>
      <c r="I861" s="525">
        <v>8</v>
      </c>
    </row>
    <row r="862" spans="1:9" ht="143.25" customHeight="1" x14ac:dyDescent="0.25">
      <c r="A862" s="652"/>
      <c r="B862" s="495" t="str">
        <f>$L$4</f>
        <v>Навісна п-ва ч-з яр (судд.)</v>
      </c>
      <c r="C862" s="495" t="str">
        <f>$M$4</f>
        <v>Переправа по колоді через яр</v>
      </c>
      <c r="D862" s="495" t="str">
        <f>$N$4</f>
        <v>П-ва по мотузці з пер. ч-з яр</v>
      </c>
      <c r="E862" s="495" t="str">
        <f>$O$4</f>
        <v>Підйом по верт. пер. + крут. п-ва</v>
      </c>
      <c r="F862" s="495" t="str">
        <f>$P$4</f>
        <v>Підйом по схилу</v>
      </c>
      <c r="G862" s="495" t="str">
        <f>$Q$4</f>
        <v>Рух  по жердинах</v>
      </c>
      <c r="H862" s="495" t="str">
        <f>$R$4</f>
        <v>В'язання вузлів</v>
      </c>
      <c r="I862" s="519" t="str">
        <f>S$4</f>
        <v>Орієнтування</v>
      </c>
    </row>
    <row r="863" spans="1:9" ht="48" customHeight="1" x14ac:dyDescent="0.25">
      <c r="A863" s="520" t="s">
        <v>222</v>
      </c>
      <c r="B863" s="498">
        <f>$L$5</f>
        <v>1.3888888888888889E-3</v>
      </c>
      <c r="C863" s="498">
        <f>$M$5</f>
        <v>2.7777777777777779E-3</v>
      </c>
      <c r="D863" s="498">
        <f>$N$5</f>
        <v>3.472222222222222E-3</v>
      </c>
      <c r="E863" s="498">
        <f>$O$5</f>
        <v>4.1666666666666666E-3</v>
      </c>
      <c r="F863" s="498">
        <f>$P$5</f>
        <v>2.7777777777777779E-3</v>
      </c>
      <c r="G863" s="498">
        <f>$Q$5</f>
        <v>2.0833333333333333E-3</v>
      </c>
      <c r="H863" s="498">
        <f>$R$5</f>
        <v>1.3888888888888889E-3</v>
      </c>
      <c r="I863" s="521"/>
    </row>
    <row r="864" spans="1:9" ht="48" customHeight="1" x14ac:dyDescent="0.25">
      <c r="A864" s="520" t="s">
        <v>223</v>
      </c>
      <c r="B864" s="501">
        <f>$C859+L$11</f>
        <v>0.68472222222222223</v>
      </c>
      <c r="C864" s="501">
        <f t="shared" ref="C864:H864" si="156">B865+M$11</f>
        <v>0.69027777777777777</v>
      </c>
      <c r="D864" s="501">
        <f t="shared" si="156"/>
        <v>0.69861111111111107</v>
      </c>
      <c r="E864" s="501">
        <f t="shared" si="156"/>
        <v>0.70763888888888882</v>
      </c>
      <c r="F864" s="501">
        <f t="shared" si="156"/>
        <v>0.71874999999999989</v>
      </c>
      <c r="G864" s="501">
        <f t="shared" si="156"/>
        <v>0.72499999999999987</v>
      </c>
      <c r="H864" s="501">
        <f t="shared" si="156"/>
        <v>0.73402777777777761</v>
      </c>
      <c r="I864" s="521"/>
    </row>
    <row r="865" spans="1:9" ht="48" customHeight="1" x14ac:dyDescent="0.25">
      <c r="A865" s="520" t="s">
        <v>225</v>
      </c>
      <c r="B865" s="501">
        <f>SUM(B864,B863)</f>
        <v>0.68611111111111112</v>
      </c>
      <c r="C865" s="501">
        <f>SUM(C864,C863)</f>
        <v>0.69305555555555554</v>
      </c>
      <c r="D865" s="501">
        <f>SUM(D864,D863)</f>
        <v>0.70208333333333328</v>
      </c>
      <c r="E865" s="501">
        <f>SUM(E864,E863)</f>
        <v>0.71180555555555547</v>
      </c>
      <c r="F865" s="501">
        <f t="shared" ref="F865:H865" si="157">SUM(F864,F863)</f>
        <v>0.72152777777777766</v>
      </c>
      <c r="G865" s="501">
        <f t="shared" si="157"/>
        <v>0.72708333333333319</v>
      </c>
      <c r="H865" s="501">
        <f t="shared" si="157"/>
        <v>0.7354166666666665</v>
      </c>
      <c r="I865" s="521"/>
    </row>
    <row r="866" spans="1:9" ht="48" customHeight="1" x14ac:dyDescent="0.25">
      <c r="A866" s="520" t="s">
        <v>226</v>
      </c>
      <c r="B866" s="504"/>
      <c r="C866" s="504"/>
      <c r="D866" s="504"/>
      <c r="E866" s="504"/>
      <c r="F866" s="504"/>
      <c r="G866" s="504"/>
      <c r="H866" s="504"/>
      <c r="I866" s="521"/>
    </row>
    <row r="867" spans="1:9" ht="48" customHeight="1" x14ac:dyDescent="0.25">
      <c r="A867" s="520" t="s">
        <v>228</v>
      </c>
      <c r="B867" s="505"/>
      <c r="C867" s="493"/>
      <c r="D867" s="493"/>
      <c r="E867" s="493"/>
      <c r="F867" s="493"/>
      <c r="G867" s="493"/>
      <c r="H867" s="493"/>
      <c r="I867" s="522"/>
    </row>
    <row r="868" spans="1:9" ht="48" customHeight="1" x14ac:dyDescent="0.25">
      <c r="A868" s="523" t="s">
        <v>230</v>
      </c>
      <c r="B868" s="508"/>
      <c r="C868" s="508"/>
      <c r="D868" s="508"/>
      <c r="E868" s="508"/>
      <c r="F868" s="508"/>
      <c r="G868" s="508"/>
      <c r="H868" s="515"/>
      <c r="I868" s="524"/>
    </row>
    <row r="869" spans="1:9" ht="48" customHeight="1" thickBot="1" x14ac:dyDescent="0.3">
      <c r="A869" s="645" t="s">
        <v>239</v>
      </c>
      <c r="B869" s="646"/>
      <c r="C869" s="646"/>
      <c r="D869" s="646"/>
      <c r="E869" s="646"/>
      <c r="F869" s="646"/>
      <c r="G869" s="646"/>
      <c r="H869" s="647"/>
      <c r="I869" s="648"/>
    </row>
    <row r="870" spans="1:9" ht="48" customHeight="1" x14ac:dyDescent="0.25">
      <c r="A870" s="526"/>
      <c r="B870" s="516" t="s">
        <v>215</v>
      </c>
      <c r="C870" s="517">
        <f>$P$6+$P$8*(B871-1)</f>
        <v>0.6875</v>
      </c>
      <c r="D870" s="516" t="s">
        <v>216</v>
      </c>
      <c r="E870" s="516"/>
      <c r="F870" s="517"/>
      <c r="G870" s="649">
        <f>H876+S$11</f>
        <v>0.74652777777777757</v>
      </c>
      <c r="H870" s="649"/>
      <c r="I870" s="527">
        <f>G870+T$11</f>
        <v>0.76041666666666641</v>
      </c>
    </row>
    <row r="871" spans="1:9" ht="48" customHeight="1" x14ac:dyDescent="0.25">
      <c r="A871" s="529" t="s">
        <v>217</v>
      </c>
      <c r="B871" s="514">
        <f>B860+1</f>
        <v>80</v>
      </c>
      <c r="C871" s="650" t="e">
        <f>VLOOKUP($B871,СтартОсобиста!$A$270:$E$517,4,0)</f>
        <v>#N/A</v>
      </c>
      <c r="D871" s="650"/>
      <c r="E871" s="650"/>
      <c r="F871" s="513" t="e">
        <f>VLOOKUP($B871,СтартОсобиста!$A$270:$E$517,2,0)</f>
        <v>#N/A</v>
      </c>
      <c r="G871" s="651" t="s">
        <v>218</v>
      </c>
      <c r="H871" s="651"/>
      <c r="I871" s="518" t="s">
        <v>219</v>
      </c>
    </row>
    <row r="872" spans="1:9" ht="48" customHeight="1" x14ac:dyDescent="0.25">
      <c r="A872" s="652" t="s">
        <v>220</v>
      </c>
      <c r="B872" s="493">
        <v>1</v>
      </c>
      <c r="C872" s="493">
        <v>2</v>
      </c>
      <c r="D872" s="493">
        <v>3</v>
      </c>
      <c r="E872" s="493">
        <v>4</v>
      </c>
      <c r="F872" s="493">
        <v>5</v>
      </c>
      <c r="G872" s="493">
        <v>6</v>
      </c>
      <c r="H872" s="493">
        <v>7</v>
      </c>
      <c r="I872" s="525">
        <v>8</v>
      </c>
    </row>
    <row r="873" spans="1:9" ht="143.25" customHeight="1" x14ac:dyDescent="0.25">
      <c r="A873" s="652"/>
      <c r="B873" s="495" t="str">
        <f>$L$4</f>
        <v>Навісна п-ва ч-з яр (судд.)</v>
      </c>
      <c r="C873" s="495" t="str">
        <f>$M$4</f>
        <v>Переправа по колоді через яр</v>
      </c>
      <c r="D873" s="495" t="str">
        <f>$N$4</f>
        <v>П-ва по мотузці з пер. ч-з яр</v>
      </c>
      <c r="E873" s="495" t="str">
        <f>$O$4</f>
        <v>Підйом по верт. пер. + крут. п-ва</v>
      </c>
      <c r="F873" s="495" t="str">
        <f>$P$4</f>
        <v>Підйом по схилу</v>
      </c>
      <c r="G873" s="495" t="str">
        <f>$Q$4</f>
        <v>Рух  по жердинах</v>
      </c>
      <c r="H873" s="495" t="str">
        <f>$R$4</f>
        <v>В'язання вузлів</v>
      </c>
      <c r="I873" s="519" t="str">
        <f>S$4</f>
        <v>Орієнтування</v>
      </c>
    </row>
    <row r="874" spans="1:9" ht="48" customHeight="1" x14ac:dyDescent="0.25">
      <c r="A874" s="520" t="s">
        <v>222</v>
      </c>
      <c r="B874" s="498">
        <f>$L$5</f>
        <v>1.3888888888888889E-3</v>
      </c>
      <c r="C874" s="498">
        <f>$M$5</f>
        <v>2.7777777777777779E-3</v>
      </c>
      <c r="D874" s="498">
        <f>$N$5</f>
        <v>3.472222222222222E-3</v>
      </c>
      <c r="E874" s="498">
        <f>$O$5</f>
        <v>4.1666666666666666E-3</v>
      </c>
      <c r="F874" s="498">
        <f>$P$5</f>
        <v>2.7777777777777779E-3</v>
      </c>
      <c r="G874" s="498">
        <f>$Q$5</f>
        <v>2.0833333333333333E-3</v>
      </c>
      <c r="H874" s="498">
        <f>$R$5</f>
        <v>1.3888888888888889E-3</v>
      </c>
      <c r="I874" s="521"/>
    </row>
    <row r="875" spans="1:9" ht="48" customHeight="1" x14ac:dyDescent="0.25">
      <c r="A875" s="520" t="s">
        <v>223</v>
      </c>
      <c r="B875" s="501">
        <f>$C870+L$11</f>
        <v>0.68888888888888888</v>
      </c>
      <c r="C875" s="501">
        <f t="shared" ref="C875:H875" si="158">B876+M$11</f>
        <v>0.69444444444444442</v>
      </c>
      <c r="D875" s="501">
        <f t="shared" si="158"/>
        <v>0.70277777777777772</v>
      </c>
      <c r="E875" s="501">
        <f t="shared" si="158"/>
        <v>0.71180555555555547</v>
      </c>
      <c r="F875" s="501">
        <f t="shared" si="158"/>
        <v>0.72291666666666654</v>
      </c>
      <c r="G875" s="501">
        <f t="shared" si="158"/>
        <v>0.72916666666666652</v>
      </c>
      <c r="H875" s="501">
        <f t="shared" si="158"/>
        <v>0.73819444444444426</v>
      </c>
      <c r="I875" s="521"/>
    </row>
    <row r="876" spans="1:9" ht="48" customHeight="1" x14ac:dyDescent="0.25">
      <c r="A876" s="520" t="s">
        <v>225</v>
      </c>
      <c r="B876" s="501">
        <f>SUM(B875,B874)</f>
        <v>0.69027777777777777</v>
      </c>
      <c r="C876" s="501">
        <f>SUM(C875,C874)</f>
        <v>0.69722222222222219</v>
      </c>
      <c r="D876" s="501">
        <f>SUM(D875,D874)</f>
        <v>0.70624999999999993</v>
      </c>
      <c r="E876" s="501">
        <f>SUM(E875,E874)</f>
        <v>0.71597222222222212</v>
      </c>
      <c r="F876" s="501">
        <f t="shared" ref="F876:H876" si="159">SUM(F875,F874)</f>
        <v>0.72569444444444431</v>
      </c>
      <c r="G876" s="501">
        <f t="shared" si="159"/>
        <v>0.73124999999999984</v>
      </c>
      <c r="H876" s="501">
        <f t="shared" si="159"/>
        <v>0.73958333333333315</v>
      </c>
      <c r="I876" s="521"/>
    </row>
    <row r="877" spans="1:9" ht="48" customHeight="1" x14ac:dyDescent="0.25">
      <c r="A877" s="520" t="s">
        <v>226</v>
      </c>
      <c r="B877" s="504"/>
      <c r="C877" s="504"/>
      <c r="D877" s="504"/>
      <c r="E877" s="504"/>
      <c r="F877" s="504"/>
      <c r="G877" s="504"/>
      <c r="H877" s="504"/>
      <c r="I877" s="521"/>
    </row>
    <row r="878" spans="1:9" ht="48" customHeight="1" x14ac:dyDescent="0.25">
      <c r="A878" s="520" t="s">
        <v>228</v>
      </c>
      <c r="B878" s="505"/>
      <c r="C878" s="493"/>
      <c r="D878" s="493"/>
      <c r="E878" s="493"/>
      <c r="F878" s="493"/>
      <c r="G878" s="493"/>
      <c r="H878" s="493"/>
      <c r="I878" s="522"/>
    </row>
    <row r="879" spans="1:9" ht="48" customHeight="1" x14ac:dyDescent="0.25">
      <c r="A879" s="523" t="s">
        <v>230</v>
      </c>
      <c r="B879" s="508"/>
      <c r="C879" s="508"/>
      <c r="D879" s="508"/>
      <c r="E879" s="508"/>
      <c r="F879" s="508"/>
      <c r="G879" s="508"/>
      <c r="H879" s="515"/>
      <c r="I879" s="524"/>
    </row>
    <row r="880" spans="1:9" ht="48" customHeight="1" thickBot="1" x14ac:dyDescent="0.3">
      <c r="A880" s="645" t="s">
        <v>239</v>
      </c>
      <c r="B880" s="646"/>
      <c r="C880" s="646"/>
      <c r="D880" s="646"/>
      <c r="E880" s="646"/>
      <c r="F880" s="646"/>
      <c r="G880" s="646"/>
      <c r="H880" s="647"/>
      <c r="I880" s="648"/>
    </row>
    <row r="881" spans="1:9" ht="48" customHeight="1" x14ac:dyDescent="0.25">
      <c r="A881" s="526"/>
      <c r="B881" s="516" t="s">
        <v>215</v>
      </c>
      <c r="C881" s="517">
        <f>$P$6+$P$8*(B882-1)</f>
        <v>0.69166666666666665</v>
      </c>
      <c r="D881" s="516" t="s">
        <v>216</v>
      </c>
      <c r="E881" s="516"/>
      <c r="F881" s="517"/>
      <c r="G881" s="649">
        <f>H887+S$11</f>
        <v>0.75069444444444422</v>
      </c>
      <c r="H881" s="649"/>
      <c r="I881" s="527">
        <f>G881+T$11</f>
        <v>0.76458333333333306</v>
      </c>
    </row>
    <row r="882" spans="1:9" ht="48" customHeight="1" x14ac:dyDescent="0.25">
      <c r="A882" s="529" t="s">
        <v>217</v>
      </c>
      <c r="B882" s="514">
        <f>B871+1</f>
        <v>81</v>
      </c>
      <c r="C882" s="650" t="e">
        <f>VLOOKUP($B882,СтартОсобиста!$A$270:$E$517,4,0)</f>
        <v>#N/A</v>
      </c>
      <c r="D882" s="650"/>
      <c r="E882" s="650"/>
      <c r="F882" s="513" t="e">
        <f>VLOOKUP($B882,СтартОсобиста!$A$270:$E$517,2,0)</f>
        <v>#N/A</v>
      </c>
      <c r="G882" s="651" t="s">
        <v>218</v>
      </c>
      <c r="H882" s="651"/>
      <c r="I882" s="518" t="s">
        <v>219</v>
      </c>
    </row>
    <row r="883" spans="1:9" ht="48" customHeight="1" x14ac:dyDescent="0.25">
      <c r="A883" s="652" t="s">
        <v>220</v>
      </c>
      <c r="B883" s="493">
        <v>1</v>
      </c>
      <c r="C883" s="493">
        <v>2</v>
      </c>
      <c r="D883" s="493">
        <v>3</v>
      </c>
      <c r="E883" s="493">
        <v>4</v>
      </c>
      <c r="F883" s="493">
        <v>5</v>
      </c>
      <c r="G883" s="493">
        <v>6</v>
      </c>
      <c r="H883" s="493">
        <v>7</v>
      </c>
      <c r="I883" s="525">
        <v>8</v>
      </c>
    </row>
    <row r="884" spans="1:9" ht="143.25" customHeight="1" x14ac:dyDescent="0.25">
      <c r="A884" s="652"/>
      <c r="B884" s="495" t="str">
        <f>$L$4</f>
        <v>Навісна п-ва ч-з яр (судд.)</v>
      </c>
      <c r="C884" s="495" t="str">
        <f>$M$4</f>
        <v>Переправа по колоді через яр</v>
      </c>
      <c r="D884" s="495" t="str">
        <f>$N$4</f>
        <v>П-ва по мотузці з пер. ч-з яр</v>
      </c>
      <c r="E884" s="495" t="str">
        <f>$O$4</f>
        <v>Підйом по верт. пер. + крут. п-ва</v>
      </c>
      <c r="F884" s="495" t="str">
        <f>$P$4</f>
        <v>Підйом по схилу</v>
      </c>
      <c r="G884" s="495" t="str">
        <f>$Q$4</f>
        <v>Рух  по жердинах</v>
      </c>
      <c r="H884" s="495" t="str">
        <f>$R$4</f>
        <v>В'язання вузлів</v>
      </c>
      <c r="I884" s="519" t="str">
        <f>S$4</f>
        <v>Орієнтування</v>
      </c>
    </row>
    <row r="885" spans="1:9" ht="48" customHeight="1" x14ac:dyDescent="0.25">
      <c r="A885" s="520" t="s">
        <v>222</v>
      </c>
      <c r="B885" s="498">
        <f>$L$5</f>
        <v>1.3888888888888889E-3</v>
      </c>
      <c r="C885" s="498">
        <f>$M$5</f>
        <v>2.7777777777777779E-3</v>
      </c>
      <c r="D885" s="498">
        <f>$N$5</f>
        <v>3.472222222222222E-3</v>
      </c>
      <c r="E885" s="498">
        <f>$O$5</f>
        <v>4.1666666666666666E-3</v>
      </c>
      <c r="F885" s="498">
        <f>$P$5</f>
        <v>2.7777777777777779E-3</v>
      </c>
      <c r="G885" s="498">
        <f>$Q$5</f>
        <v>2.0833333333333333E-3</v>
      </c>
      <c r="H885" s="498">
        <f>$R$5</f>
        <v>1.3888888888888889E-3</v>
      </c>
      <c r="I885" s="521"/>
    </row>
    <row r="886" spans="1:9" ht="48" customHeight="1" x14ac:dyDescent="0.25">
      <c r="A886" s="520" t="s">
        <v>223</v>
      </c>
      <c r="B886" s="501">
        <f>$C881+L$11</f>
        <v>0.69305555555555554</v>
      </c>
      <c r="C886" s="501">
        <f t="shared" ref="C886:H886" si="160">B887+M$11</f>
        <v>0.69861111111111107</v>
      </c>
      <c r="D886" s="501">
        <f t="shared" si="160"/>
        <v>0.70694444444444438</v>
      </c>
      <c r="E886" s="501">
        <f t="shared" si="160"/>
        <v>0.71597222222222212</v>
      </c>
      <c r="F886" s="501">
        <f t="shared" si="160"/>
        <v>0.72708333333333319</v>
      </c>
      <c r="G886" s="501">
        <f t="shared" si="160"/>
        <v>0.73333333333333317</v>
      </c>
      <c r="H886" s="501">
        <f t="shared" si="160"/>
        <v>0.74236111111111092</v>
      </c>
      <c r="I886" s="521"/>
    </row>
    <row r="887" spans="1:9" ht="48" customHeight="1" x14ac:dyDescent="0.25">
      <c r="A887" s="520" t="s">
        <v>225</v>
      </c>
      <c r="B887" s="501">
        <f>SUM(B886,B885)</f>
        <v>0.69444444444444442</v>
      </c>
      <c r="C887" s="501">
        <f>SUM(C886,C885)</f>
        <v>0.70138888888888884</v>
      </c>
      <c r="D887" s="501">
        <f>SUM(D886,D885)</f>
        <v>0.71041666666666659</v>
      </c>
      <c r="E887" s="501">
        <f>SUM(E886,E885)</f>
        <v>0.72013888888888877</v>
      </c>
      <c r="F887" s="501">
        <f t="shared" ref="F887:H887" si="161">SUM(F886,F885)</f>
        <v>0.72986111111111096</v>
      </c>
      <c r="G887" s="501">
        <f t="shared" si="161"/>
        <v>0.7354166666666665</v>
      </c>
      <c r="H887" s="501">
        <f t="shared" si="161"/>
        <v>0.7437499999999998</v>
      </c>
      <c r="I887" s="521"/>
    </row>
    <row r="888" spans="1:9" ht="48" customHeight="1" x14ac:dyDescent="0.25">
      <c r="A888" s="520" t="s">
        <v>226</v>
      </c>
      <c r="B888" s="504"/>
      <c r="C888" s="504"/>
      <c r="D888" s="504"/>
      <c r="E888" s="504"/>
      <c r="F888" s="504"/>
      <c r="G888" s="504"/>
      <c r="H888" s="504"/>
      <c r="I888" s="521"/>
    </row>
    <row r="889" spans="1:9" ht="48" customHeight="1" x14ac:dyDescent="0.25">
      <c r="A889" s="520" t="s">
        <v>228</v>
      </c>
      <c r="B889" s="505"/>
      <c r="C889" s="493"/>
      <c r="D889" s="493"/>
      <c r="E889" s="493"/>
      <c r="F889" s="493"/>
      <c r="G889" s="493"/>
      <c r="H889" s="493"/>
      <c r="I889" s="522"/>
    </row>
    <row r="890" spans="1:9" ht="48" customHeight="1" x14ac:dyDescent="0.25">
      <c r="A890" s="523" t="s">
        <v>230</v>
      </c>
      <c r="B890" s="508"/>
      <c r="C890" s="508"/>
      <c r="D890" s="508"/>
      <c r="E890" s="508"/>
      <c r="F890" s="508"/>
      <c r="G890" s="508"/>
      <c r="H890" s="515"/>
      <c r="I890" s="524"/>
    </row>
    <row r="891" spans="1:9" ht="48" customHeight="1" thickBot="1" x14ac:dyDescent="0.3">
      <c r="A891" s="645" t="s">
        <v>239</v>
      </c>
      <c r="B891" s="646"/>
      <c r="C891" s="646"/>
      <c r="D891" s="646"/>
      <c r="E891" s="646"/>
      <c r="F891" s="646"/>
      <c r="G891" s="646"/>
      <c r="H891" s="647"/>
      <c r="I891" s="648"/>
    </row>
    <row r="892" spans="1:9" ht="48" customHeight="1" x14ac:dyDescent="0.25">
      <c r="A892" s="526"/>
      <c r="B892" s="516" t="s">
        <v>215</v>
      </c>
      <c r="C892" s="517">
        <f>$P$6+$P$8*(B893-1)</f>
        <v>0.6958333333333333</v>
      </c>
      <c r="D892" s="516" t="s">
        <v>216</v>
      </c>
      <c r="E892" s="516"/>
      <c r="F892" s="517"/>
      <c r="G892" s="649">
        <f>H898+S$11</f>
        <v>0.75486111111111087</v>
      </c>
      <c r="H892" s="649"/>
      <c r="I892" s="527">
        <f>G892+T$11</f>
        <v>0.76874999999999971</v>
      </c>
    </row>
    <row r="893" spans="1:9" ht="48" customHeight="1" x14ac:dyDescent="0.25">
      <c r="A893" s="529" t="s">
        <v>217</v>
      </c>
      <c r="B893" s="514">
        <f>B882+1</f>
        <v>82</v>
      </c>
      <c r="C893" s="650" t="e">
        <f>VLOOKUP($B893,СтартОсобиста!$A$270:$E$517,4,0)</f>
        <v>#N/A</v>
      </c>
      <c r="D893" s="650"/>
      <c r="E893" s="650"/>
      <c r="F893" s="513" t="e">
        <f>VLOOKUP($B893,СтартОсобиста!$A$270:$E$517,2,0)</f>
        <v>#N/A</v>
      </c>
      <c r="G893" s="651" t="s">
        <v>218</v>
      </c>
      <c r="H893" s="651"/>
      <c r="I893" s="518" t="s">
        <v>219</v>
      </c>
    </row>
    <row r="894" spans="1:9" ht="48" customHeight="1" x14ac:dyDescent="0.25">
      <c r="A894" s="652" t="s">
        <v>220</v>
      </c>
      <c r="B894" s="493">
        <v>1</v>
      </c>
      <c r="C894" s="493">
        <v>2</v>
      </c>
      <c r="D894" s="493">
        <v>3</v>
      </c>
      <c r="E894" s="493">
        <v>4</v>
      </c>
      <c r="F894" s="493">
        <v>5</v>
      </c>
      <c r="G894" s="493">
        <v>6</v>
      </c>
      <c r="H894" s="493">
        <v>7</v>
      </c>
      <c r="I894" s="525">
        <v>8</v>
      </c>
    </row>
    <row r="895" spans="1:9" ht="143.25" customHeight="1" x14ac:dyDescent="0.25">
      <c r="A895" s="652"/>
      <c r="B895" s="495" t="str">
        <f>$L$4</f>
        <v>Навісна п-ва ч-з яр (судд.)</v>
      </c>
      <c r="C895" s="495" t="str">
        <f>$M$4</f>
        <v>Переправа по колоді через яр</v>
      </c>
      <c r="D895" s="495" t="str">
        <f>$N$4</f>
        <v>П-ва по мотузці з пер. ч-з яр</v>
      </c>
      <c r="E895" s="495" t="str">
        <f>$O$4</f>
        <v>Підйом по верт. пер. + крут. п-ва</v>
      </c>
      <c r="F895" s="495" t="str">
        <f>$P$4</f>
        <v>Підйом по схилу</v>
      </c>
      <c r="G895" s="495" t="str">
        <f>$Q$4</f>
        <v>Рух  по жердинах</v>
      </c>
      <c r="H895" s="495" t="str">
        <f>$R$4</f>
        <v>В'язання вузлів</v>
      </c>
      <c r="I895" s="519" t="str">
        <f>S$4</f>
        <v>Орієнтування</v>
      </c>
    </row>
    <row r="896" spans="1:9" ht="48" customHeight="1" x14ac:dyDescent="0.25">
      <c r="A896" s="520" t="s">
        <v>222</v>
      </c>
      <c r="B896" s="498">
        <f>$L$5</f>
        <v>1.3888888888888889E-3</v>
      </c>
      <c r="C896" s="498">
        <f>$M$5</f>
        <v>2.7777777777777779E-3</v>
      </c>
      <c r="D896" s="498">
        <f>$N$5</f>
        <v>3.472222222222222E-3</v>
      </c>
      <c r="E896" s="498">
        <f>$O$5</f>
        <v>4.1666666666666666E-3</v>
      </c>
      <c r="F896" s="498">
        <f>$P$5</f>
        <v>2.7777777777777779E-3</v>
      </c>
      <c r="G896" s="498">
        <f>$Q$5</f>
        <v>2.0833333333333333E-3</v>
      </c>
      <c r="H896" s="498">
        <f>$R$5</f>
        <v>1.3888888888888889E-3</v>
      </c>
      <c r="I896" s="521"/>
    </row>
    <row r="897" spans="1:9" ht="48" customHeight="1" x14ac:dyDescent="0.25">
      <c r="A897" s="520" t="s">
        <v>223</v>
      </c>
      <c r="B897" s="501">
        <f>$C892+L$11</f>
        <v>0.69722222222222219</v>
      </c>
      <c r="C897" s="501">
        <f t="shared" ref="C897:H897" si="162">B898+M$11</f>
        <v>0.70277777777777772</v>
      </c>
      <c r="D897" s="501">
        <f t="shared" si="162"/>
        <v>0.71111111111111103</v>
      </c>
      <c r="E897" s="501">
        <f t="shared" si="162"/>
        <v>0.72013888888888877</v>
      </c>
      <c r="F897" s="501">
        <f t="shared" si="162"/>
        <v>0.73124999999999984</v>
      </c>
      <c r="G897" s="501">
        <f t="shared" si="162"/>
        <v>0.73749999999999982</v>
      </c>
      <c r="H897" s="501">
        <f t="shared" si="162"/>
        <v>0.74652777777777757</v>
      </c>
      <c r="I897" s="521"/>
    </row>
    <row r="898" spans="1:9" ht="48" customHeight="1" x14ac:dyDescent="0.25">
      <c r="A898" s="520" t="s">
        <v>225</v>
      </c>
      <c r="B898" s="501">
        <f>SUM(B897,B896)</f>
        <v>0.69861111111111107</v>
      </c>
      <c r="C898" s="501">
        <f>SUM(C897,C896)</f>
        <v>0.70555555555555549</v>
      </c>
      <c r="D898" s="501">
        <f>SUM(D897,D896)</f>
        <v>0.71458333333333324</v>
      </c>
      <c r="E898" s="501">
        <f>SUM(E897,E896)</f>
        <v>0.72430555555555542</v>
      </c>
      <c r="F898" s="501">
        <f t="shared" ref="F898:H898" si="163">SUM(F897,F896)</f>
        <v>0.73402777777777761</v>
      </c>
      <c r="G898" s="501">
        <f t="shared" si="163"/>
        <v>0.73958333333333315</v>
      </c>
      <c r="H898" s="501">
        <f t="shared" si="163"/>
        <v>0.74791666666666645</v>
      </c>
      <c r="I898" s="521"/>
    </row>
    <row r="899" spans="1:9" ht="48" customHeight="1" x14ac:dyDescent="0.25">
      <c r="A899" s="520" t="s">
        <v>226</v>
      </c>
      <c r="B899" s="504"/>
      <c r="C899" s="504"/>
      <c r="D899" s="504"/>
      <c r="E899" s="504"/>
      <c r="F899" s="504"/>
      <c r="G899" s="504"/>
      <c r="H899" s="504"/>
      <c r="I899" s="521"/>
    </row>
    <row r="900" spans="1:9" ht="48" customHeight="1" x14ac:dyDescent="0.25">
      <c r="A900" s="520" t="s">
        <v>228</v>
      </c>
      <c r="B900" s="505"/>
      <c r="C900" s="493"/>
      <c r="D900" s="493"/>
      <c r="E900" s="493"/>
      <c r="F900" s="493"/>
      <c r="G900" s="493"/>
      <c r="H900" s="493"/>
      <c r="I900" s="522"/>
    </row>
    <row r="901" spans="1:9" ht="48" customHeight="1" x14ac:dyDescent="0.25">
      <c r="A901" s="523" t="s">
        <v>230</v>
      </c>
      <c r="B901" s="508"/>
      <c r="C901" s="508"/>
      <c r="D901" s="508"/>
      <c r="E901" s="508"/>
      <c r="F901" s="508"/>
      <c r="G901" s="508"/>
      <c r="H901" s="515"/>
      <c r="I901" s="524"/>
    </row>
    <row r="902" spans="1:9" ht="48" customHeight="1" thickBot="1" x14ac:dyDescent="0.3">
      <c r="A902" s="645" t="s">
        <v>239</v>
      </c>
      <c r="B902" s="646"/>
      <c r="C902" s="646"/>
      <c r="D902" s="646"/>
      <c r="E902" s="646"/>
      <c r="F902" s="646"/>
      <c r="G902" s="646"/>
      <c r="H902" s="647"/>
      <c r="I902" s="648"/>
    </row>
    <row r="903" spans="1:9" ht="48" customHeight="1" x14ac:dyDescent="0.25">
      <c r="A903" s="526"/>
      <c r="B903" s="516" t="s">
        <v>215</v>
      </c>
      <c r="C903" s="517">
        <f>$P$6+$P$8*(B904-1)</f>
        <v>0.7</v>
      </c>
      <c r="D903" s="516" t="s">
        <v>216</v>
      </c>
      <c r="E903" s="516"/>
      <c r="F903" s="517"/>
      <c r="G903" s="649">
        <f>H909+S$11</f>
        <v>0.75902777777777752</v>
      </c>
      <c r="H903" s="649"/>
      <c r="I903" s="527">
        <f>G903+T$11</f>
        <v>0.77291666666666636</v>
      </c>
    </row>
    <row r="904" spans="1:9" ht="48" customHeight="1" x14ac:dyDescent="0.25">
      <c r="A904" s="529" t="s">
        <v>217</v>
      </c>
      <c r="B904" s="514">
        <f>B893+1</f>
        <v>83</v>
      </c>
      <c r="C904" s="650" t="e">
        <f>VLOOKUP($B904,СтартОсобиста!$A$270:$E$517,4,0)</f>
        <v>#N/A</v>
      </c>
      <c r="D904" s="650"/>
      <c r="E904" s="650"/>
      <c r="F904" s="513" t="e">
        <f>VLOOKUP($B904,СтартОсобиста!$A$270:$E$517,2,0)</f>
        <v>#N/A</v>
      </c>
      <c r="G904" s="651" t="s">
        <v>218</v>
      </c>
      <c r="H904" s="651"/>
      <c r="I904" s="518" t="s">
        <v>219</v>
      </c>
    </row>
    <row r="905" spans="1:9" ht="48" customHeight="1" x14ac:dyDescent="0.25">
      <c r="A905" s="652" t="s">
        <v>220</v>
      </c>
      <c r="B905" s="493">
        <v>1</v>
      </c>
      <c r="C905" s="493">
        <v>2</v>
      </c>
      <c r="D905" s="493">
        <v>3</v>
      </c>
      <c r="E905" s="493">
        <v>4</v>
      </c>
      <c r="F905" s="493">
        <v>5</v>
      </c>
      <c r="G905" s="493">
        <v>6</v>
      </c>
      <c r="H905" s="493">
        <v>7</v>
      </c>
      <c r="I905" s="525">
        <v>8</v>
      </c>
    </row>
    <row r="906" spans="1:9" ht="143.25" customHeight="1" x14ac:dyDescent="0.25">
      <c r="A906" s="652"/>
      <c r="B906" s="495" t="str">
        <f>$L$4</f>
        <v>Навісна п-ва ч-з яр (судд.)</v>
      </c>
      <c r="C906" s="495" t="str">
        <f>$M$4</f>
        <v>Переправа по колоді через яр</v>
      </c>
      <c r="D906" s="495" t="str">
        <f>$N$4</f>
        <v>П-ва по мотузці з пер. ч-з яр</v>
      </c>
      <c r="E906" s="495" t="str">
        <f>$O$4</f>
        <v>Підйом по верт. пер. + крут. п-ва</v>
      </c>
      <c r="F906" s="495" t="str">
        <f>$P$4</f>
        <v>Підйом по схилу</v>
      </c>
      <c r="G906" s="495" t="str">
        <f>$Q$4</f>
        <v>Рух  по жердинах</v>
      </c>
      <c r="H906" s="495" t="str">
        <f>$R$4</f>
        <v>В'язання вузлів</v>
      </c>
      <c r="I906" s="519" t="str">
        <f>S$4</f>
        <v>Орієнтування</v>
      </c>
    </row>
    <row r="907" spans="1:9" ht="48" customHeight="1" x14ac:dyDescent="0.25">
      <c r="A907" s="520" t="s">
        <v>222</v>
      </c>
      <c r="B907" s="498">
        <f>$L$5</f>
        <v>1.3888888888888889E-3</v>
      </c>
      <c r="C907" s="498">
        <f>$M$5</f>
        <v>2.7777777777777779E-3</v>
      </c>
      <c r="D907" s="498">
        <f>$N$5</f>
        <v>3.472222222222222E-3</v>
      </c>
      <c r="E907" s="498">
        <f>$O$5</f>
        <v>4.1666666666666666E-3</v>
      </c>
      <c r="F907" s="498">
        <f>$P$5</f>
        <v>2.7777777777777779E-3</v>
      </c>
      <c r="G907" s="498">
        <f>$Q$5</f>
        <v>2.0833333333333333E-3</v>
      </c>
      <c r="H907" s="498">
        <f>$R$5</f>
        <v>1.3888888888888889E-3</v>
      </c>
      <c r="I907" s="521"/>
    </row>
    <row r="908" spans="1:9" ht="48" customHeight="1" x14ac:dyDescent="0.25">
      <c r="A908" s="520" t="s">
        <v>223</v>
      </c>
      <c r="B908" s="501">
        <f>$C903+L$11</f>
        <v>0.70138888888888884</v>
      </c>
      <c r="C908" s="501">
        <f t="shared" ref="C908:H908" si="164">B909+M$11</f>
        <v>0.70694444444444438</v>
      </c>
      <c r="D908" s="501">
        <f t="shared" si="164"/>
        <v>0.71527777777777768</v>
      </c>
      <c r="E908" s="501">
        <f t="shared" si="164"/>
        <v>0.72430555555555542</v>
      </c>
      <c r="F908" s="501">
        <f t="shared" si="164"/>
        <v>0.7354166666666665</v>
      </c>
      <c r="G908" s="501">
        <f t="shared" si="164"/>
        <v>0.74166666666666647</v>
      </c>
      <c r="H908" s="501">
        <f t="shared" si="164"/>
        <v>0.75069444444444422</v>
      </c>
      <c r="I908" s="521"/>
    </row>
    <row r="909" spans="1:9" ht="48" customHeight="1" x14ac:dyDescent="0.25">
      <c r="A909" s="520" t="s">
        <v>225</v>
      </c>
      <c r="B909" s="501">
        <f>SUM(B908,B907)</f>
        <v>0.70277777777777772</v>
      </c>
      <c r="C909" s="501">
        <f>SUM(C908,C907)</f>
        <v>0.70972222222222214</v>
      </c>
      <c r="D909" s="501">
        <f>SUM(D908,D907)</f>
        <v>0.71874999999999989</v>
      </c>
      <c r="E909" s="501">
        <f>SUM(E908,E907)</f>
        <v>0.72847222222222208</v>
      </c>
      <c r="F909" s="501">
        <f t="shared" ref="F909:H909" si="165">SUM(F908,F907)</f>
        <v>0.73819444444444426</v>
      </c>
      <c r="G909" s="501">
        <f t="shared" si="165"/>
        <v>0.7437499999999998</v>
      </c>
      <c r="H909" s="501">
        <f t="shared" si="165"/>
        <v>0.7520833333333331</v>
      </c>
      <c r="I909" s="521"/>
    </row>
    <row r="910" spans="1:9" ht="48" customHeight="1" x14ac:dyDescent="0.25">
      <c r="A910" s="520" t="s">
        <v>226</v>
      </c>
      <c r="B910" s="504"/>
      <c r="C910" s="504"/>
      <c r="D910" s="504"/>
      <c r="E910" s="504"/>
      <c r="F910" s="504"/>
      <c r="G910" s="504"/>
      <c r="H910" s="504"/>
      <c r="I910" s="521"/>
    </row>
    <row r="911" spans="1:9" ht="48" customHeight="1" x14ac:dyDescent="0.25">
      <c r="A911" s="520" t="s">
        <v>228</v>
      </c>
      <c r="B911" s="505"/>
      <c r="C911" s="493"/>
      <c r="D911" s="493"/>
      <c r="E911" s="493"/>
      <c r="F911" s="493"/>
      <c r="G911" s="493"/>
      <c r="H911" s="493"/>
      <c r="I911" s="522"/>
    </row>
    <row r="912" spans="1:9" ht="48" customHeight="1" x14ac:dyDescent="0.25">
      <c r="A912" s="523" t="s">
        <v>230</v>
      </c>
      <c r="B912" s="508"/>
      <c r="C912" s="508"/>
      <c r="D912" s="508"/>
      <c r="E912" s="508"/>
      <c r="F912" s="508"/>
      <c r="G912" s="508"/>
      <c r="H912" s="515"/>
      <c r="I912" s="524"/>
    </row>
    <row r="913" spans="1:9" ht="48" customHeight="1" thickBot="1" x14ac:dyDescent="0.3">
      <c r="A913" s="645" t="s">
        <v>239</v>
      </c>
      <c r="B913" s="646"/>
      <c r="C913" s="646"/>
      <c r="D913" s="646"/>
      <c r="E913" s="646"/>
      <c r="F913" s="646"/>
      <c r="G913" s="646"/>
      <c r="H913" s="647"/>
      <c r="I913" s="648"/>
    </row>
    <row r="914" spans="1:9" ht="48" customHeight="1" x14ac:dyDescent="0.25">
      <c r="A914" s="526"/>
      <c r="B914" s="516" t="s">
        <v>215</v>
      </c>
      <c r="C914" s="517">
        <f>$P$6+$P$8*(B915-1)</f>
        <v>0.70416666666666661</v>
      </c>
      <c r="D914" s="516" t="s">
        <v>216</v>
      </c>
      <c r="E914" s="516"/>
      <c r="F914" s="517"/>
      <c r="G914" s="649">
        <f>H920+S$11</f>
        <v>0.76319444444444418</v>
      </c>
      <c r="H914" s="649"/>
      <c r="I914" s="527">
        <f>G914+T$11</f>
        <v>0.77708333333333302</v>
      </c>
    </row>
    <row r="915" spans="1:9" ht="48" customHeight="1" x14ac:dyDescent="0.25">
      <c r="A915" s="529" t="s">
        <v>217</v>
      </c>
      <c r="B915" s="514">
        <f>B904+1</f>
        <v>84</v>
      </c>
      <c r="C915" s="650" t="e">
        <f>VLOOKUP($B915,СтартОсобиста!$A$270:$E$517,4,0)</f>
        <v>#N/A</v>
      </c>
      <c r="D915" s="650"/>
      <c r="E915" s="650"/>
      <c r="F915" s="513" t="e">
        <f>VLOOKUP($B915,СтартОсобиста!$A$270:$E$517,2,0)</f>
        <v>#N/A</v>
      </c>
      <c r="G915" s="651" t="s">
        <v>218</v>
      </c>
      <c r="H915" s="651"/>
      <c r="I915" s="518" t="s">
        <v>219</v>
      </c>
    </row>
    <row r="916" spans="1:9" ht="48" customHeight="1" x14ac:dyDescent="0.25">
      <c r="A916" s="652" t="s">
        <v>220</v>
      </c>
      <c r="B916" s="493">
        <v>1</v>
      </c>
      <c r="C916" s="493">
        <v>2</v>
      </c>
      <c r="D916" s="493">
        <v>3</v>
      </c>
      <c r="E916" s="493">
        <v>4</v>
      </c>
      <c r="F916" s="493">
        <v>5</v>
      </c>
      <c r="G916" s="493">
        <v>6</v>
      </c>
      <c r="H916" s="493">
        <v>7</v>
      </c>
      <c r="I916" s="525">
        <v>8</v>
      </c>
    </row>
    <row r="917" spans="1:9" ht="143.25" customHeight="1" x14ac:dyDescent="0.25">
      <c r="A917" s="652"/>
      <c r="B917" s="495" t="str">
        <f>$L$4</f>
        <v>Навісна п-ва ч-з яр (судд.)</v>
      </c>
      <c r="C917" s="495" t="str">
        <f>$M$4</f>
        <v>Переправа по колоді через яр</v>
      </c>
      <c r="D917" s="495" t="str">
        <f>$N$4</f>
        <v>П-ва по мотузці з пер. ч-з яр</v>
      </c>
      <c r="E917" s="495" t="str">
        <f>$O$4</f>
        <v>Підйом по верт. пер. + крут. п-ва</v>
      </c>
      <c r="F917" s="495" t="str">
        <f>$P$4</f>
        <v>Підйом по схилу</v>
      </c>
      <c r="G917" s="495" t="str">
        <f>$Q$4</f>
        <v>Рух  по жердинах</v>
      </c>
      <c r="H917" s="495" t="str">
        <f>$R$4</f>
        <v>В'язання вузлів</v>
      </c>
      <c r="I917" s="519" t="str">
        <f>S$4</f>
        <v>Орієнтування</v>
      </c>
    </row>
    <row r="918" spans="1:9" ht="48" customHeight="1" x14ac:dyDescent="0.25">
      <c r="A918" s="520" t="s">
        <v>222</v>
      </c>
      <c r="B918" s="498">
        <f>$L$5</f>
        <v>1.3888888888888889E-3</v>
      </c>
      <c r="C918" s="498">
        <f>$M$5</f>
        <v>2.7777777777777779E-3</v>
      </c>
      <c r="D918" s="498">
        <f>$N$5</f>
        <v>3.472222222222222E-3</v>
      </c>
      <c r="E918" s="498">
        <f>$O$5</f>
        <v>4.1666666666666666E-3</v>
      </c>
      <c r="F918" s="498">
        <f>$P$5</f>
        <v>2.7777777777777779E-3</v>
      </c>
      <c r="G918" s="498">
        <f>$Q$5</f>
        <v>2.0833333333333333E-3</v>
      </c>
      <c r="H918" s="498">
        <f>$R$5</f>
        <v>1.3888888888888889E-3</v>
      </c>
      <c r="I918" s="521"/>
    </row>
    <row r="919" spans="1:9" ht="48" customHeight="1" x14ac:dyDescent="0.25">
      <c r="A919" s="520" t="s">
        <v>223</v>
      </c>
      <c r="B919" s="501">
        <f>$C914+L$11</f>
        <v>0.70555555555555549</v>
      </c>
      <c r="C919" s="501">
        <f t="shared" ref="C919:H919" si="166">B920+M$11</f>
        <v>0.71111111111111103</v>
      </c>
      <c r="D919" s="501">
        <f t="shared" si="166"/>
        <v>0.71944444444444433</v>
      </c>
      <c r="E919" s="501">
        <f t="shared" si="166"/>
        <v>0.72847222222222208</v>
      </c>
      <c r="F919" s="501">
        <f t="shared" si="166"/>
        <v>0.73958333333333315</v>
      </c>
      <c r="G919" s="501">
        <f t="shared" si="166"/>
        <v>0.74583333333333313</v>
      </c>
      <c r="H919" s="501">
        <f t="shared" si="166"/>
        <v>0.75486111111111087</v>
      </c>
      <c r="I919" s="521"/>
    </row>
    <row r="920" spans="1:9" ht="48" customHeight="1" x14ac:dyDescent="0.25">
      <c r="A920" s="520" t="s">
        <v>225</v>
      </c>
      <c r="B920" s="501">
        <f>SUM(B919,B918)</f>
        <v>0.70694444444444438</v>
      </c>
      <c r="C920" s="501">
        <f>SUM(C919,C918)</f>
        <v>0.7138888888888888</v>
      </c>
      <c r="D920" s="501">
        <f>SUM(D919,D918)</f>
        <v>0.72291666666666654</v>
      </c>
      <c r="E920" s="501">
        <f>SUM(E919,E918)</f>
        <v>0.73263888888888873</v>
      </c>
      <c r="F920" s="501">
        <f t="shared" ref="F920:H920" si="167">SUM(F919,F918)</f>
        <v>0.74236111111111092</v>
      </c>
      <c r="G920" s="501">
        <f t="shared" si="167"/>
        <v>0.74791666666666645</v>
      </c>
      <c r="H920" s="501">
        <f t="shared" si="167"/>
        <v>0.75624999999999976</v>
      </c>
      <c r="I920" s="521"/>
    </row>
    <row r="921" spans="1:9" ht="48" customHeight="1" x14ac:dyDescent="0.25">
      <c r="A921" s="520" t="s">
        <v>226</v>
      </c>
      <c r="B921" s="504"/>
      <c r="C921" s="504"/>
      <c r="D921" s="504"/>
      <c r="E921" s="504"/>
      <c r="F921" s="504"/>
      <c r="G921" s="504"/>
      <c r="H921" s="504"/>
      <c r="I921" s="521"/>
    </row>
    <row r="922" spans="1:9" ht="48" customHeight="1" x14ac:dyDescent="0.25">
      <c r="A922" s="520" t="s">
        <v>228</v>
      </c>
      <c r="B922" s="505"/>
      <c r="C922" s="493"/>
      <c r="D922" s="493"/>
      <c r="E922" s="493"/>
      <c r="F922" s="493"/>
      <c r="G922" s="493"/>
      <c r="H922" s="493"/>
      <c r="I922" s="522"/>
    </row>
    <row r="923" spans="1:9" ht="48" customHeight="1" x14ac:dyDescent="0.25">
      <c r="A923" s="523" t="s">
        <v>230</v>
      </c>
      <c r="B923" s="508"/>
      <c r="C923" s="508"/>
      <c r="D923" s="508"/>
      <c r="E923" s="508"/>
      <c r="F923" s="508"/>
      <c r="G923" s="508"/>
      <c r="H923" s="515"/>
      <c r="I923" s="524"/>
    </row>
    <row r="924" spans="1:9" ht="48" customHeight="1" thickBot="1" x14ac:dyDescent="0.3">
      <c r="A924" s="645" t="s">
        <v>239</v>
      </c>
      <c r="B924" s="646"/>
      <c r="C924" s="646"/>
      <c r="D924" s="646"/>
      <c r="E924" s="646"/>
      <c r="F924" s="646"/>
      <c r="G924" s="646"/>
      <c r="H924" s="647"/>
      <c r="I924" s="648"/>
    </row>
    <row r="925" spans="1:9" ht="48" customHeight="1" x14ac:dyDescent="0.25">
      <c r="A925" s="526"/>
      <c r="B925" s="516" t="s">
        <v>215</v>
      </c>
      <c r="C925" s="517">
        <f>$P$6+$P$8*(B926-1)</f>
        <v>0.70833333333333326</v>
      </c>
      <c r="D925" s="516" t="s">
        <v>216</v>
      </c>
      <c r="E925" s="516"/>
      <c r="F925" s="517"/>
      <c r="G925" s="649">
        <f>H931+S$11</f>
        <v>0.76736111111111083</v>
      </c>
      <c r="H925" s="649"/>
      <c r="I925" s="527">
        <f>G925+T$11</f>
        <v>0.78124999999999967</v>
      </c>
    </row>
    <row r="926" spans="1:9" ht="48" customHeight="1" x14ac:dyDescent="0.25">
      <c r="A926" s="529" t="s">
        <v>217</v>
      </c>
      <c r="B926" s="514">
        <f>B915+1</f>
        <v>85</v>
      </c>
      <c r="C926" s="650" t="e">
        <f>VLOOKUP($B926,СтартОсобиста!$A$270:$E$517,4,0)</f>
        <v>#N/A</v>
      </c>
      <c r="D926" s="650"/>
      <c r="E926" s="650"/>
      <c r="F926" s="513" t="e">
        <f>VLOOKUP($B926,СтартОсобиста!$A$270:$E$517,2,0)</f>
        <v>#N/A</v>
      </c>
      <c r="G926" s="651" t="s">
        <v>218</v>
      </c>
      <c r="H926" s="651"/>
      <c r="I926" s="518" t="s">
        <v>219</v>
      </c>
    </row>
    <row r="927" spans="1:9" ht="48" customHeight="1" x14ac:dyDescent="0.25">
      <c r="A927" s="652" t="s">
        <v>220</v>
      </c>
      <c r="B927" s="493">
        <v>1</v>
      </c>
      <c r="C927" s="493">
        <v>2</v>
      </c>
      <c r="D927" s="493">
        <v>3</v>
      </c>
      <c r="E927" s="493">
        <v>4</v>
      </c>
      <c r="F927" s="493">
        <v>5</v>
      </c>
      <c r="G927" s="493">
        <v>6</v>
      </c>
      <c r="H927" s="493">
        <v>7</v>
      </c>
      <c r="I927" s="525">
        <v>8</v>
      </c>
    </row>
    <row r="928" spans="1:9" ht="143.25" customHeight="1" x14ac:dyDescent="0.25">
      <c r="A928" s="652"/>
      <c r="B928" s="495" t="str">
        <f>$L$4</f>
        <v>Навісна п-ва ч-з яр (судд.)</v>
      </c>
      <c r="C928" s="495" t="str">
        <f>$M$4</f>
        <v>Переправа по колоді через яр</v>
      </c>
      <c r="D928" s="495" t="str">
        <f>$N$4</f>
        <v>П-ва по мотузці з пер. ч-з яр</v>
      </c>
      <c r="E928" s="495" t="str">
        <f>$O$4</f>
        <v>Підйом по верт. пер. + крут. п-ва</v>
      </c>
      <c r="F928" s="495" t="str">
        <f>$P$4</f>
        <v>Підйом по схилу</v>
      </c>
      <c r="G928" s="495" t="str">
        <f>$Q$4</f>
        <v>Рух  по жердинах</v>
      </c>
      <c r="H928" s="495" t="str">
        <f>$R$4</f>
        <v>В'язання вузлів</v>
      </c>
      <c r="I928" s="519" t="str">
        <f>S$4</f>
        <v>Орієнтування</v>
      </c>
    </row>
    <row r="929" spans="1:9" ht="48" customHeight="1" x14ac:dyDescent="0.25">
      <c r="A929" s="520" t="s">
        <v>222</v>
      </c>
      <c r="B929" s="498">
        <f>$L$5</f>
        <v>1.3888888888888889E-3</v>
      </c>
      <c r="C929" s="498">
        <f>$M$5</f>
        <v>2.7777777777777779E-3</v>
      </c>
      <c r="D929" s="498">
        <f>$N$5</f>
        <v>3.472222222222222E-3</v>
      </c>
      <c r="E929" s="498">
        <f>$O$5</f>
        <v>4.1666666666666666E-3</v>
      </c>
      <c r="F929" s="498">
        <f>$P$5</f>
        <v>2.7777777777777779E-3</v>
      </c>
      <c r="G929" s="498">
        <f>$Q$5</f>
        <v>2.0833333333333333E-3</v>
      </c>
      <c r="H929" s="498">
        <f>$R$5</f>
        <v>1.3888888888888889E-3</v>
      </c>
      <c r="I929" s="521"/>
    </row>
    <row r="930" spans="1:9" ht="48" customHeight="1" x14ac:dyDescent="0.25">
      <c r="A930" s="520" t="s">
        <v>223</v>
      </c>
      <c r="B930" s="501">
        <f>$C925+L$11</f>
        <v>0.70972222222222214</v>
      </c>
      <c r="C930" s="501">
        <f t="shared" ref="C930:H930" si="168">B931+M$11</f>
        <v>0.71527777777777768</v>
      </c>
      <c r="D930" s="501">
        <f t="shared" si="168"/>
        <v>0.72361111111111098</v>
      </c>
      <c r="E930" s="501">
        <f t="shared" si="168"/>
        <v>0.73263888888888873</v>
      </c>
      <c r="F930" s="501">
        <f t="shared" si="168"/>
        <v>0.7437499999999998</v>
      </c>
      <c r="G930" s="501">
        <f t="shared" si="168"/>
        <v>0.74999999999999978</v>
      </c>
      <c r="H930" s="501">
        <f t="shared" si="168"/>
        <v>0.75902777777777752</v>
      </c>
      <c r="I930" s="521"/>
    </row>
    <row r="931" spans="1:9" ht="48" customHeight="1" x14ac:dyDescent="0.25">
      <c r="A931" s="520" t="s">
        <v>225</v>
      </c>
      <c r="B931" s="501">
        <f>SUM(B930,B929)</f>
        <v>0.71111111111111103</v>
      </c>
      <c r="C931" s="501">
        <f>SUM(C930,C929)</f>
        <v>0.71805555555555545</v>
      </c>
      <c r="D931" s="501">
        <f>SUM(D930,D929)</f>
        <v>0.72708333333333319</v>
      </c>
      <c r="E931" s="501">
        <f>SUM(E930,E929)</f>
        <v>0.73680555555555538</v>
      </c>
      <c r="F931" s="501">
        <f t="shared" ref="F931:H931" si="169">SUM(F930,F929)</f>
        <v>0.74652777777777757</v>
      </c>
      <c r="G931" s="501">
        <f t="shared" si="169"/>
        <v>0.7520833333333331</v>
      </c>
      <c r="H931" s="501">
        <f t="shared" si="169"/>
        <v>0.76041666666666641</v>
      </c>
      <c r="I931" s="521"/>
    </row>
    <row r="932" spans="1:9" ht="48" customHeight="1" x14ac:dyDescent="0.25">
      <c r="A932" s="520" t="s">
        <v>226</v>
      </c>
      <c r="B932" s="504"/>
      <c r="C932" s="504"/>
      <c r="D932" s="504"/>
      <c r="E932" s="504"/>
      <c r="F932" s="504"/>
      <c r="G932" s="504"/>
      <c r="H932" s="504"/>
      <c r="I932" s="521"/>
    </row>
    <row r="933" spans="1:9" ht="48" customHeight="1" x14ac:dyDescent="0.25">
      <c r="A933" s="520" t="s">
        <v>228</v>
      </c>
      <c r="B933" s="505"/>
      <c r="C933" s="493"/>
      <c r="D933" s="493"/>
      <c r="E933" s="493"/>
      <c r="F933" s="493"/>
      <c r="G933" s="493"/>
      <c r="H933" s="493"/>
      <c r="I933" s="522"/>
    </row>
    <row r="934" spans="1:9" ht="48" customHeight="1" x14ac:dyDescent="0.25">
      <c r="A934" s="523" t="s">
        <v>230</v>
      </c>
      <c r="B934" s="508"/>
      <c r="C934" s="508"/>
      <c r="D934" s="508"/>
      <c r="E934" s="508"/>
      <c r="F934" s="508"/>
      <c r="G934" s="508"/>
      <c r="H934" s="515"/>
      <c r="I934" s="524"/>
    </row>
    <row r="935" spans="1:9" ht="48" customHeight="1" thickBot="1" x14ac:dyDescent="0.3">
      <c r="A935" s="645" t="s">
        <v>239</v>
      </c>
      <c r="B935" s="646"/>
      <c r="C935" s="646"/>
      <c r="D935" s="646"/>
      <c r="E935" s="646"/>
      <c r="F935" s="646"/>
      <c r="G935" s="646"/>
      <c r="H935" s="647"/>
      <c r="I935" s="648"/>
    </row>
    <row r="936" spans="1:9" ht="48" customHeight="1" x14ac:dyDescent="0.25">
      <c r="A936" s="526"/>
      <c r="B936" s="516" t="s">
        <v>215</v>
      </c>
      <c r="C936" s="517">
        <f>$P$6+$P$8*(B937-1)</f>
        <v>0.71250000000000002</v>
      </c>
      <c r="D936" s="516" t="s">
        <v>216</v>
      </c>
      <c r="E936" s="516"/>
      <c r="F936" s="517"/>
      <c r="G936" s="649">
        <f>H942+S$11</f>
        <v>0.77152777777777759</v>
      </c>
      <c r="H936" s="649"/>
      <c r="I936" s="527">
        <f>G936+T$11</f>
        <v>0.78541666666666643</v>
      </c>
    </row>
    <row r="937" spans="1:9" ht="48" customHeight="1" x14ac:dyDescent="0.25">
      <c r="A937" s="529" t="s">
        <v>217</v>
      </c>
      <c r="B937" s="514">
        <f>B926+1</f>
        <v>86</v>
      </c>
      <c r="C937" s="650" t="e">
        <f>VLOOKUP($B937,СтартОсобиста!$A$270:$E$517,4,0)</f>
        <v>#N/A</v>
      </c>
      <c r="D937" s="650"/>
      <c r="E937" s="650"/>
      <c r="F937" s="513" t="e">
        <f>VLOOKUP($B937,СтартОсобиста!$A$270:$E$517,2,0)</f>
        <v>#N/A</v>
      </c>
      <c r="G937" s="651" t="s">
        <v>218</v>
      </c>
      <c r="H937" s="651"/>
      <c r="I937" s="518" t="s">
        <v>219</v>
      </c>
    </row>
    <row r="938" spans="1:9" ht="48" customHeight="1" x14ac:dyDescent="0.25">
      <c r="A938" s="652" t="s">
        <v>220</v>
      </c>
      <c r="B938" s="493">
        <v>1</v>
      </c>
      <c r="C938" s="493">
        <v>2</v>
      </c>
      <c r="D938" s="493">
        <v>3</v>
      </c>
      <c r="E938" s="493">
        <v>4</v>
      </c>
      <c r="F938" s="493">
        <v>5</v>
      </c>
      <c r="G938" s="493">
        <v>6</v>
      </c>
      <c r="H938" s="493">
        <v>7</v>
      </c>
      <c r="I938" s="525">
        <v>8</v>
      </c>
    </row>
    <row r="939" spans="1:9" ht="143.25" customHeight="1" x14ac:dyDescent="0.25">
      <c r="A939" s="652"/>
      <c r="B939" s="495" t="str">
        <f>$L$4</f>
        <v>Навісна п-ва ч-з яр (судд.)</v>
      </c>
      <c r="C939" s="495" t="str">
        <f>$M$4</f>
        <v>Переправа по колоді через яр</v>
      </c>
      <c r="D939" s="495" t="str">
        <f>$N$4</f>
        <v>П-ва по мотузці з пер. ч-з яр</v>
      </c>
      <c r="E939" s="495" t="str">
        <f>$O$4</f>
        <v>Підйом по верт. пер. + крут. п-ва</v>
      </c>
      <c r="F939" s="495" t="str">
        <f>$P$4</f>
        <v>Підйом по схилу</v>
      </c>
      <c r="G939" s="495" t="str">
        <f>$Q$4</f>
        <v>Рух  по жердинах</v>
      </c>
      <c r="H939" s="495" t="str">
        <f>$R$4</f>
        <v>В'язання вузлів</v>
      </c>
      <c r="I939" s="519" t="str">
        <f>S$4</f>
        <v>Орієнтування</v>
      </c>
    </row>
    <row r="940" spans="1:9" ht="48" customHeight="1" x14ac:dyDescent="0.25">
      <c r="A940" s="520" t="s">
        <v>222</v>
      </c>
      <c r="B940" s="498">
        <f>$L$5</f>
        <v>1.3888888888888889E-3</v>
      </c>
      <c r="C940" s="498">
        <f>$M$5</f>
        <v>2.7777777777777779E-3</v>
      </c>
      <c r="D940" s="498">
        <f>$N$5</f>
        <v>3.472222222222222E-3</v>
      </c>
      <c r="E940" s="498">
        <f>$O$5</f>
        <v>4.1666666666666666E-3</v>
      </c>
      <c r="F940" s="498">
        <f>$P$5</f>
        <v>2.7777777777777779E-3</v>
      </c>
      <c r="G940" s="498">
        <f>$Q$5</f>
        <v>2.0833333333333333E-3</v>
      </c>
      <c r="H940" s="498">
        <f>$R$5</f>
        <v>1.3888888888888889E-3</v>
      </c>
      <c r="I940" s="521"/>
    </row>
    <row r="941" spans="1:9" ht="48" customHeight="1" x14ac:dyDescent="0.25">
      <c r="A941" s="520" t="s">
        <v>223</v>
      </c>
      <c r="B941" s="501">
        <f>$C936+L$11</f>
        <v>0.71388888888888891</v>
      </c>
      <c r="C941" s="501">
        <f t="shared" ref="C941:H941" si="170">B942+M$11</f>
        <v>0.71944444444444444</v>
      </c>
      <c r="D941" s="501">
        <f t="shared" si="170"/>
        <v>0.72777777777777775</v>
      </c>
      <c r="E941" s="501">
        <f t="shared" si="170"/>
        <v>0.73680555555555549</v>
      </c>
      <c r="F941" s="501">
        <f t="shared" si="170"/>
        <v>0.74791666666666656</v>
      </c>
      <c r="G941" s="501">
        <f t="shared" si="170"/>
        <v>0.75416666666666654</v>
      </c>
      <c r="H941" s="501">
        <f t="shared" si="170"/>
        <v>0.76319444444444429</v>
      </c>
      <c r="I941" s="521"/>
    </row>
    <row r="942" spans="1:9" ht="48" customHeight="1" x14ac:dyDescent="0.25">
      <c r="A942" s="520" t="s">
        <v>225</v>
      </c>
      <c r="B942" s="501">
        <f>SUM(B941,B940)</f>
        <v>0.71527777777777779</v>
      </c>
      <c r="C942" s="501">
        <f>SUM(C941,C940)</f>
        <v>0.72222222222222221</v>
      </c>
      <c r="D942" s="501">
        <f>SUM(D941,D940)</f>
        <v>0.73124999999999996</v>
      </c>
      <c r="E942" s="501">
        <f>SUM(E941,E940)</f>
        <v>0.74097222222222214</v>
      </c>
      <c r="F942" s="501">
        <f t="shared" ref="F942:H942" si="171">SUM(F941,F940)</f>
        <v>0.75069444444444433</v>
      </c>
      <c r="G942" s="501">
        <f t="shared" si="171"/>
        <v>0.75624999999999987</v>
      </c>
      <c r="H942" s="501">
        <f t="shared" si="171"/>
        <v>0.76458333333333317</v>
      </c>
      <c r="I942" s="521"/>
    </row>
    <row r="943" spans="1:9" ht="48" customHeight="1" x14ac:dyDescent="0.25">
      <c r="A943" s="520" t="s">
        <v>226</v>
      </c>
      <c r="B943" s="504"/>
      <c r="C943" s="504"/>
      <c r="D943" s="504"/>
      <c r="E943" s="504"/>
      <c r="F943" s="504"/>
      <c r="G943" s="504"/>
      <c r="H943" s="504"/>
      <c r="I943" s="521"/>
    </row>
    <row r="944" spans="1:9" ht="48" customHeight="1" x14ac:dyDescent="0.25">
      <c r="A944" s="520" t="s">
        <v>228</v>
      </c>
      <c r="B944" s="505"/>
      <c r="C944" s="493"/>
      <c r="D944" s="493"/>
      <c r="E944" s="493"/>
      <c r="F944" s="493"/>
      <c r="G944" s="493"/>
      <c r="H944" s="493"/>
      <c r="I944" s="522"/>
    </row>
    <row r="945" spans="1:9" ht="48" customHeight="1" x14ac:dyDescent="0.25">
      <c r="A945" s="523" t="s">
        <v>230</v>
      </c>
      <c r="B945" s="508"/>
      <c r="C945" s="508"/>
      <c r="D945" s="508"/>
      <c r="E945" s="508"/>
      <c r="F945" s="508"/>
      <c r="G945" s="508"/>
      <c r="H945" s="515"/>
      <c r="I945" s="524"/>
    </row>
    <row r="946" spans="1:9" ht="48" customHeight="1" thickBot="1" x14ac:dyDescent="0.3">
      <c r="A946" s="645" t="s">
        <v>239</v>
      </c>
      <c r="B946" s="646"/>
      <c r="C946" s="646"/>
      <c r="D946" s="646"/>
      <c r="E946" s="646"/>
      <c r="F946" s="646"/>
      <c r="G946" s="646"/>
      <c r="H946" s="647"/>
      <c r="I946" s="648"/>
    </row>
    <row r="947" spans="1:9" ht="48" customHeight="1" x14ac:dyDescent="0.25">
      <c r="A947" s="526"/>
      <c r="B947" s="516" t="s">
        <v>215</v>
      </c>
      <c r="C947" s="517">
        <f>$P$6+$P$8*(B948-1)</f>
        <v>0.71666666666666667</v>
      </c>
      <c r="D947" s="516" t="s">
        <v>216</v>
      </c>
      <c r="E947" s="516"/>
      <c r="F947" s="517"/>
      <c r="G947" s="649">
        <f>H953+S$11</f>
        <v>0.77569444444444424</v>
      </c>
      <c r="H947" s="649"/>
      <c r="I947" s="527">
        <f>G947+T$11</f>
        <v>0.78958333333333308</v>
      </c>
    </row>
    <row r="948" spans="1:9" ht="48" customHeight="1" x14ac:dyDescent="0.25">
      <c r="A948" s="529" t="s">
        <v>217</v>
      </c>
      <c r="B948" s="514">
        <f>B937+1</f>
        <v>87</v>
      </c>
      <c r="C948" s="650" t="e">
        <f>VLOOKUP($B948,СтартОсобиста!$A$270:$E$517,4,0)</f>
        <v>#N/A</v>
      </c>
      <c r="D948" s="650"/>
      <c r="E948" s="650"/>
      <c r="F948" s="513" t="e">
        <f>VLOOKUP($B948,СтартОсобиста!$A$270:$E$517,2,0)</f>
        <v>#N/A</v>
      </c>
      <c r="G948" s="651" t="s">
        <v>218</v>
      </c>
      <c r="H948" s="651"/>
      <c r="I948" s="518" t="s">
        <v>219</v>
      </c>
    </row>
    <row r="949" spans="1:9" ht="48" customHeight="1" x14ac:dyDescent="0.25">
      <c r="A949" s="652" t="s">
        <v>220</v>
      </c>
      <c r="B949" s="493">
        <v>1</v>
      </c>
      <c r="C949" s="493">
        <v>2</v>
      </c>
      <c r="D949" s="493">
        <v>3</v>
      </c>
      <c r="E949" s="493">
        <v>4</v>
      </c>
      <c r="F949" s="493">
        <v>5</v>
      </c>
      <c r="G949" s="493">
        <v>6</v>
      </c>
      <c r="H949" s="493">
        <v>7</v>
      </c>
      <c r="I949" s="525">
        <v>8</v>
      </c>
    </row>
    <row r="950" spans="1:9" ht="143.25" customHeight="1" x14ac:dyDescent="0.25">
      <c r="A950" s="652"/>
      <c r="B950" s="495" t="str">
        <f>$L$4</f>
        <v>Навісна п-ва ч-з яр (судд.)</v>
      </c>
      <c r="C950" s="495" t="str">
        <f>$M$4</f>
        <v>Переправа по колоді через яр</v>
      </c>
      <c r="D950" s="495" t="str">
        <f>$N$4</f>
        <v>П-ва по мотузці з пер. ч-з яр</v>
      </c>
      <c r="E950" s="495" t="str">
        <f>$O$4</f>
        <v>Підйом по верт. пер. + крут. п-ва</v>
      </c>
      <c r="F950" s="495" t="str">
        <f>$P$4</f>
        <v>Підйом по схилу</v>
      </c>
      <c r="G950" s="495" t="str">
        <f>$Q$4</f>
        <v>Рух  по жердинах</v>
      </c>
      <c r="H950" s="495" t="str">
        <f>$R$4</f>
        <v>В'язання вузлів</v>
      </c>
      <c r="I950" s="519" t="str">
        <f>S$4</f>
        <v>Орієнтування</v>
      </c>
    </row>
    <row r="951" spans="1:9" ht="48" customHeight="1" x14ac:dyDescent="0.25">
      <c r="A951" s="520" t="s">
        <v>222</v>
      </c>
      <c r="B951" s="498">
        <f>$L$5</f>
        <v>1.3888888888888889E-3</v>
      </c>
      <c r="C951" s="498">
        <f>$M$5</f>
        <v>2.7777777777777779E-3</v>
      </c>
      <c r="D951" s="498">
        <f>$N$5</f>
        <v>3.472222222222222E-3</v>
      </c>
      <c r="E951" s="498">
        <f>$O$5</f>
        <v>4.1666666666666666E-3</v>
      </c>
      <c r="F951" s="498">
        <f>$P$5</f>
        <v>2.7777777777777779E-3</v>
      </c>
      <c r="G951" s="498">
        <f>$Q$5</f>
        <v>2.0833333333333333E-3</v>
      </c>
      <c r="H951" s="498">
        <f>$R$5</f>
        <v>1.3888888888888889E-3</v>
      </c>
      <c r="I951" s="521"/>
    </row>
    <row r="952" spans="1:9" ht="48" customHeight="1" x14ac:dyDescent="0.25">
      <c r="A952" s="520" t="s">
        <v>223</v>
      </c>
      <c r="B952" s="501">
        <f>$C947+L$11</f>
        <v>0.71805555555555556</v>
      </c>
      <c r="C952" s="501">
        <f t="shared" ref="C952:H952" si="172">B953+M$11</f>
        <v>0.72361111111111109</v>
      </c>
      <c r="D952" s="501">
        <f t="shared" si="172"/>
        <v>0.7319444444444444</v>
      </c>
      <c r="E952" s="501">
        <f t="shared" si="172"/>
        <v>0.74097222222222214</v>
      </c>
      <c r="F952" s="501">
        <f t="shared" si="172"/>
        <v>0.75208333333333321</v>
      </c>
      <c r="G952" s="501">
        <f t="shared" si="172"/>
        <v>0.75833333333333319</v>
      </c>
      <c r="H952" s="501">
        <f t="shared" si="172"/>
        <v>0.76736111111111094</v>
      </c>
      <c r="I952" s="521"/>
    </row>
    <row r="953" spans="1:9" ht="48" customHeight="1" x14ac:dyDescent="0.25">
      <c r="A953" s="520" t="s">
        <v>225</v>
      </c>
      <c r="B953" s="501">
        <f>SUM(B952,B951)</f>
        <v>0.71944444444444444</v>
      </c>
      <c r="C953" s="501">
        <f>SUM(C952,C951)</f>
        <v>0.72638888888888886</v>
      </c>
      <c r="D953" s="501">
        <f>SUM(D952,D951)</f>
        <v>0.73541666666666661</v>
      </c>
      <c r="E953" s="501">
        <f>SUM(E952,E951)</f>
        <v>0.7451388888888888</v>
      </c>
      <c r="F953" s="501">
        <f t="shared" ref="F953:H953" si="173">SUM(F952,F951)</f>
        <v>0.75486111111111098</v>
      </c>
      <c r="G953" s="501">
        <f t="shared" si="173"/>
        <v>0.76041666666666652</v>
      </c>
      <c r="H953" s="501">
        <f t="shared" si="173"/>
        <v>0.76874999999999982</v>
      </c>
      <c r="I953" s="521"/>
    </row>
    <row r="954" spans="1:9" ht="48" customHeight="1" x14ac:dyDescent="0.25">
      <c r="A954" s="520" t="s">
        <v>226</v>
      </c>
      <c r="B954" s="504"/>
      <c r="C954" s="504"/>
      <c r="D954" s="504"/>
      <c r="E954" s="504"/>
      <c r="F954" s="504"/>
      <c r="G954" s="504"/>
      <c r="H954" s="504"/>
      <c r="I954" s="521"/>
    </row>
    <row r="955" spans="1:9" ht="48" customHeight="1" x14ac:dyDescent="0.25">
      <c r="A955" s="520" t="s">
        <v>228</v>
      </c>
      <c r="B955" s="505"/>
      <c r="C955" s="493"/>
      <c r="D955" s="493"/>
      <c r="E955" s="493"/>
      <c r="F955" s="493"/>
      <c r="G955" s="493"/>
      <c r="H955" s="493"/>
      <c r="I955" s="522"/>
    </row>
    <row r="956" spans="1:9" ht="48" customHeight="1" x14ac:dyDescent="0.25">
      <c r="A956" s="523" t="s">
        <v>230</v>
      </c>
      <c r="B956" s="508"/>
      <c r="C956" s="508"/>
      <c r="D956" s="508"/>
      <c r="E956" s="508"/>
      <c r="F956" s="508"/>
      <c r="G956" s="508"/>
      <c r="H956" s="515"/>
      <c r="I956" s="524"/>
    </row>
    <row r="957" spans="1:9" ht="48" customHeight="1" thickBot="1" x14ac:dyDescent="0.3">
      <c r="A957" s="645" t="s">
        <v>239</v>
      </c>
      <c r="B957" s="646"/>
      <c r="C957" s="646"/>
      <c r="D957" s="646"/>
      <c r="E957" s="646"/>
      <c r="F957" s="646"/>
      <c r="G957" s="646"/>
      <c r="H957" s="647"/>
      <c r="I957" s="648"/>
    </row>
    <row r="958" spans="1:9" ht="48" customHeight="1" x14ac:dyDescent="0.25">
      <c r="A958" s="526"/>
      <c r="B958" s="516" t="s">
        <v>215</v>
      </c>
      <c r="C958" s="517">
        <f>$P$6+$P$8*(B959-1)</f>
        <v>0.72083333333333333</v>
      </c>
      <c r="D958" s="516" t="s">
        <v>216</v>
      </c>
      <c r="E958" s="516"/>
      <c r="F958" s="517"/>
      <c r="G958" s="649">
        <f>H964+S$11</f>
        <v>0.77986111111111089</v>
      </c>
      <c r="H958" s="649"/>
      <c r="I958" s="527">
        <f>G958+T$11</f>
        <v>0.79374999999999973</v>
      </c>
    </row>
    <row r="959" spans="1:9" ht="48" customHeight="1" x14ac:dyDescent="0.25">
      <c r="A959" s="529" t="s">
        <v>217</v>
      </c>
      <c r="B959" s="514">
        <f>B948+1</f>
        <v>88</v>
      </c>
      <c r="C959" s="650" t="e">
        <f>VLOOKUP($B959,СтартОсобиста!$A$270:$E$517,4,0)</f>
        <v>#N/A</v>
      </c>
      <c r="D959" s="650"/>
      <c r="E959" s="650"/>
      <c r="F959" s="513" t="e">
        <f>VLOOKUP($B959,СтартОсобиста!$A$270:$E$517,2,0)</f>
        <v>#N/A</v>
      </c>
      <c r="G959" s="651" t="s">
        <v>218</v>
      </c>
      <c r="H959" s="651"/>
      <c r="I959" s="518" t="s">
        <v>219</v>
      </c>
    </row>
    <row r="960" spans="1:9" ht="48" customHeight="1" x14ac:dyDescent="0.25">
      <c r="A960" s="652" t="s">
        <v>220</v>
      </c>
      <c r="B960" s="493">
        <v>1</v>
      </c>
      <c r="C960" s="493">
        <v>2</v>
      </c>
      <c r="D960" s="493">
        <v>3</v>
      </c>
      <c r="E960" s="493">
        <v>4</v>
      </c>
      <c r="F960" s="493">
        <v>5</v>
      </c>
      <c r="G960" s="493">
        <v>6</v>
      </c>
      <c r="H960" s="493">
        <v>7</v>
      </c>
      <c r="I960" s="525">
        <v>8</v>
      </c>
    </row>
    <row r="961" spans="1:9" ht="143.25" customHeight="1" x14ac:dyDescent="0.25">
      <c r="A961" s="652"/>
      <c r="B961" s="495" t="str">
        <f>$L$4</f>
        <v>Навісна п-ва ч-з яр (судд.)</v>
      </c>
      <c r="C961" s="495" t="str">
        <f>$M$4</f>
        <v>Переправа по колоді через яр</v>
      </c>
      <c r="D961" s="495" t="str">
        <f>$N$4</f>
        <v>П-ва по мотузці з пер. ч-з яр</v>
      </c>
      <c r="E961" s="495" t="str">
        <f>$O$4</f>
        <v>Підйом по верт. пер. + крут. п-ва</v>
      </c>
      <c r="F961" s="495" t="str">
        <f>$P$4</f>
        <v>Підйом по схилу</v>
      </c>
      <c r="G961" s="495" t="str">
        <f>$Q$4</f>
        <v>Рух  по жердинах</v>
      </c>
      <c r="H961" s="495" t="str">
        <f>$R$4</f>
        <v>В'язання вузлів</v>
      </c>
      <c r="I961" s="519" t="str">
        <f>S$4</f>
        <v>Орієнтування</v>
      </c>
    </row>
    <row r="962" spans="1:9" ht="48" customHeight="1" x14ac:dyDescent="0.25">
      <c r="A962" s="520" t="s">
        <v>222</v>
      </c>
      <c r="B962" s="498">
        <f>$L$5</f>
        <v>1.3888888888888889E-3</v>
      </c>
      <c r="C962" s="498">
        <f>$M$5</f>
        <v>2.7777777777777779E-3</v>
      </c>
      <c r="D962" s="498">
        <f>$N$5</f>
        <v>3.472222222222222E-3</v>
      </c>
      <c r="E962" s="498">
        <f>$O$5</f>
        <v>4.1666666666666666E-3</v>
      </c>
      <c r="F962" s="498">
        <f>$P$5</f>
        <v>2.7777777777777779E-3</v>
      </c>
      <c r="G962" s="498">
        <f>$Q$5</f>
        <v>2.0833333333333333E-3</v>
      </c>
      <c r="H962" s="498">
        <f>$R$5</f>
        <v>1.3888888888888889E-3</v>
      </c>
      <c r="I962" s="521"/>
    </row>
    <row r="963" spans="1:9" ht="48" customHeight="1" x14ac:dyDescent="0.25">
      <c r="A963" s="520" t="s">
        <v>223</v>
      </c>
      <c r="B963" s="501">
        <f>$C958+L$11</f>
        <v>0.72222222222222221</v>
      </c>
      <c r="C963" s="501">
        <f t="shared" ref="C963:H963" si="174">B964+M$11</f>
        <v>0.72777777777777775</v>
      </c>
      <c r="D963" s="501">
        <f t="shared" si="174"/>
        <v>0.73611111111111105</v>
      </c>
      <c r="E963" s="501">
        <f t="shared" si="174"/>
        <v>0.7451388888888888</v>
      </c>
      <c r="F963" s="501">
        <f t="shared" si="174"/>
        <v>0.75624999999999987</v>
      </c>
      <c r="G963" s="501">
        <f t="shared" si="174"/>
        <v>0.76249999999999984</v>
      </c>
      <c r="H963" s="501">
        <f t="shared" si="174"/>
        <v>0.77152777777777759</v>
      </c>
      <c r="I963" s="521"/>
    </row>
    <row r="964" spans="1:9" ht="48" customHeight="1" x14ac:dyDescent="0.25">
      <c r="A964" s="520" t="s">
        <v>225</v>
      </c>
      <c r="B964" s="501">
        <f>SUM(B963,B962)</f>
        <v>0.72361111111111109</v>
      </c>
      <c r="C964" s="501">
        <f>SUM(C963,C962)</f>
        <v>0.73055555555555551</v>
      </c>
      <c r="D964" s="501">
        <f>SUM(D963,D962)</f>
        <v>0.73958333333333326</v>
      </c>
      <c r="E964" s="501">
        <f>SUM(E963,E962)</f>
        <v>0.74930555555555545</v>
      </c>
      <c r="F964" s="501">
        <f t="shared" ref="F964:H964" si="175">SUM(F963,F962)</f>
        <v>0.75902777777777763</v>
      </c>
      <c r="G964" s="501">
        <f t="shared" si="175"/>
        <v>0.76458333333333317</v>
      </c>
      <c r="H964" s="501">
        <f t="shared" si="175"/>
        <v>0.77291666666666647</v>
      </c>
      <c r="I964" s="521"/>
    </row>
    <row r="965" spans="1:9" ht="48" customHeight="1" x14ac:dyDescent="0.25">
      <c r="A965" s="520" t="s">
        <v>226</v>
      </c>
      <c r="B965" s="504"/>
      <c r="C965" s="504"/>
      <c r="D965" s="504"/>
      <c r="E965" s="504"/>
      <c r="F965" s="504"/>
      <c r="G965" s="504"/>
      <c r="H965" s="504"/>
      <c r="I965" s="521"/>
    </row>
    <row r="966" spans="1:9" ht="48" customHeight="1" x14ac:dyDescent="0.25">
      <c r="A966" s="520" t="s">
        <v>228</v>
      </c>
      <c r="B966" s="505"/>
      <c r="C966" s="493"/>
      <c r="D966" s="493"/>
      <c r="E966" s="493"/>
      <c r="F966" s="493"/>
      <c r="G966" s="493"/>
      <c r="H966" s="493"/>
      <c r="I966" s="522"/>
    </row>
    <row r="967" spans="1:9" ht="48" customHeight="1" x14ac:dyDescent="0.25">
      <c r="A967" s="523" t="s">
        <v>230</v>
      </c>
      <c r="B967" s="508"/>
      <c r="C967" s="508"/>
      <c r="D967" s="508"/>
      <c r="E967" s="508"/>
      <c r="F967" s="508"/>
      <c r="G967" s="508"/>
      <c r="H967" s="515"/>
      <c r="I967" s="524"/>
    </row>
    <row r="968" spans="1:9" ht="48" customHeight="1" thickBot="1" x14ac:dyDescent="0.3">
      <c r="A968" s="645" t="s">
        <v>239</v>
      </c>
      <c r="B968" s="646"/>
      <c r="C968" s="646"/>
      <c r="D968" s="646"/>
      <c r="E968" s="646"/>
      <c r="F968" s="646"/>
      <c r="G968" s="646"/>
      <c r="H968" s="647"/>
      <c r="I968" s="648"/>
    </row>
    <row r="969" spans="1:9" ht="48" customHeight="1" x14ac:dyDescent="0.25">
      <c r="A969" s="526"/>
      <c r="B969" s="516" t="s">
        <v>215</v>
      </c>
      <c r="C969" s="517">
        <f>$P$6+$P$8*(B970-1)</f>
        <v>0.72499999999999998</v>
      </c>
      <c r="D969" s="516" t="s">
        <v>216</v>
      </c>
      <c r="E969" s="516"/>
      <c r="F969" s="517"/>
      <c r="G969" s="649">
        <f>H975+S$11</f>
        <v>0.78402777777777755</v>
      </c>
      <c r="H969" s="649"/>
      <c r="I969" s="527">
        <f>G969+T$11</f>
        <v>0.79791666666666639</v>
      </c>
    </row>
    <row r="970" spans="1:9" ht="48" customHeight="1" x14ac:dyDescent="0.25">
      <c r="A970" s="529" t="s">
        <v>217</v>
      </c>
      <c r="B970" s="514">
        <f>B959+1</f>
        <v>89</v>
      </c>
      <c r="C970" s="650" t="e">
        <f>VLOOKUP($B970,СтартОсобиста!$A$270:$E$517,4,0)</f>
        <v>#N/A</v>
      </c>
      <c r="D970" s="650"/>
      <c r="E970" s="650"/>
      <c r="F970" s="513" t="e">
        <f>VLOOKUP($B970,СтартОсобиста!$A$270:$E$517,2,0)</f>
        <v>#N/A</v>
      </c>
      <c r="G970" s="651" t="s">
        <v>218</v>
      </c>
      <c r="H970" s="651"/>
      <c r="I970" s="518" t="s">
        <v>219</v>
      </c>
    </row>
    <row r="971" spans="1:9" ht="48" customHeight="1" x14ac:dyDescent="0.25">
      <c r="A971" s="652" t="s">
        <v>220</v>
      </c>
      <c r="B971" s="493">
        <v>1</v>
      </c>
      <c r="C971" s="493">
        <v>2</v>
      </c>
      <c r="D971" s="493">
        <v>3</v>
      </c>
      <c r="E971" s="493">
        <v>4</v>
      </c>
      <c r="F971" s="493">
        <v>5</v>
      </c>
      <c r="G971" s="493">
        <v>6</v>
      </c>
      <c r="H971" s="493">
        <v>7</v>
      </c>
      <c r="I971" s="525">
        <v>8</v>
      </c>
    </row>
    <row r="972" spans="1:9" ht="143.25" customHeight="1" x14ac:dyDescent="0.25">
      <c r="A972" s="652"/>
      <c r="B972" s="495" t="str">
        <f>$L$4</f>
        <v>Навісна п-ва ч-з яр (судд.)</v>
      </c>
      <c r="C972" s="495" t="str">
        <f>$M$4</f>
        <v>Переправа по колоді через яр</v>
      </c>
      <c r="D972" s="495" t="str">
        <f>$N$4</f>
        <v>П-ва по мотузці з пер. ч-з яр</v>
      </c>
      <c r="E972" s="495" t="str">
        <f>$O$4</f>
        <v>Підйом по верт. пер. + крут. п-ва</v>
      </c>
      <c r="F972" s="495" t="str">
        <f>$P$4</f>
        <v>Підйом по схилу</v>
      </c>
      <c r="G972" s="495" t="str">
        <f>$Q$4</f>
        <v>Рух  по жердинах</v>
      </c>
      <c r="H972" s="495" t="str">
        <f>$R$4</f>
        <v>В'язання вузлів</v>
      </c>
      <c r="I972" s="519" t="str">
        <f>S$4</f>
        <v>Орієнтування</v>
      </c>
    </row>
    <row r="973" spans="1:9" ht="48" customHeight="1" x14ac:dyDescent="0.25">
      <c r="A973" s="520" t="s">
        <v>222</v>
      </c>
      <c r="B973" s="498">
        <f>$L$5</f>
        <v>1.3888888888888889E-3</v>
      </c>
      <c r="C973" s="498">
        <f>$M$5</f>
        <v>2.7777777777777779E-3</v>
      </c>
      <c r="D973" s="498">
        <f>$N$5</f>
        <v>3.472222222222222E-3</v>
      </c>
      <c r="E973" s="498">
        <f>$O$5</f>
        <v>4.1666666666666666E-3</v>
      </c>
      <c r="F973" s="498">
        <f>$P$5</f>
        <v>2.7777777777777779E-3</v>
      </c>
      <c r="G973" s="498">
        <f>$Q$5</f>
        <v>2.0833333333333333E-3</v>
      </c>
      <c r="H973" s="498">
        <f>$R$5</f>
        <v>1.3888888888888889E-3</v>
      </c>
      <c r="I973" s="521"/>
    </row>
    <row r="974" spans="1:9" ht="48" customHeight="1" x14ac:dyDescent="0.25">
      <c r="A974" s="520" t="s">
        <v>223</v>
      </c>
      <c r="B974" s="501">
        <f>$C969+L$11</f>
        <v>0.72638888888888886</v>
      </c>
      <c r="C974" s="501">
        <f t="shared" ref="C974:H974" si="176">B975+M$11</f>
        <v>0.7319444444444444</v>
      </c>
      <c r="D974" s="501">
        <f t="shared" si="176"/>
        <v>0.7402777777777777</v>
      </c>
      <c r="E974" s="501">
        <f t="shared" si="176"/>
        <v>0.74930555555555545</v>
      </c>
      <c r="F974" s="501">
        <f t="shared" si="176"/>
        <v>0.76041666666666652</v>
      </c>
      <c r="G974" s="501">
        <f t="shared" si="176"/>
        <v>0.7666666666666665</v>
      </c>
      <c r="H974" s="501">
        <f t="shared" si="176"/>
        <v>0.77569444444444424</v>
      </c>
      <c r="I974" s="521"/>
    </row>
    <row r="975" spans="1:9" ht="48" customHeight="1" x14ac:dyDescent="0.25">
      <c r="A975" s="520" t="s">
        <v>225</v>
      </c>
      <c r="B975" s="501">
        <f>SUM(B974,B973)</f>
        <v>0.72777777777777775</v>
      </c>
      <c r="C975" s="501">
        <f>SUM(C974,C973)</f>
        <v>0.73472222222222217</v>
      </c>
      <c r="D975" s="501">
        <f>SUM(D974,D973)</f>
        <v>0.74374999999999991</v>
      </c>
      <c r="E975" s="501">
        <f>SUM(E974,E973)</f>
        <v>0.7534722222222221</v>
      </c>
      <c r="F975" s="501">
        <f t="shared" ref="F975:H975" si="177">SUM(F974,F973)</f>
        <v>0.76319444444444429</v>
      </c>
      <c r="G975" s="501">
        <f t="shared" si="177"/>
        <v>0.76874999999999982</v>
      </c>
      <c r="H975" s="501">
        <f t="shared" si="177"/>
        <v>0.77708333333333313</v>
      </c>
      <c r="I975" s="521"/>
    </row>
    <row r="976" spans="1:9" ht="48" customHeight="1" x14ac:dyDescent="0.25">
      <c r="A976" s="520" t="s">
        <v>226</v>
      </c>
      <c r="B976" s="504"/>
      <c r="C976" s="504"/>
      <c r="D976" s="504"/>
      <c r="E976" s="504"/>
      <c r="F976" s="504"/>
      <c r="G976" s="504"/>
      <c r="H976" s="504"/>
      <c r="I976" s="521"/>
    </row>
    <row r="977" spans="1:9" ht="48" customHeight="1" x14ac:dyDescent="0.25">
      <c r="A977" s="520" t="s">
        <v>228</v>
      </c>
      <c r="B977" s="505"/>
      <c r="C977" s="493"/>
      <c r="D977" s="493"/>
      <c r="E977" s="493"/>
      <c r="F977" s="493"/>
      <c r="G977" s="493"/>
      <c r="H977" s="493"/>
      <c r="I977" s="522"/>
    </row>
    <row r="978" spans="1:9" ht="48" customHeight="1" x14ac:dyDescent="0.25">
      <c r="A978" s="523" t="s">
        <v>230</v>
      </c>
      <c r="B978" s="508"/>
      <c r="C978" s="508"/>
      <c r="D978" s="508"/>
      <c r="E978" s="508"/>
      <c r="F978" s="508"/>
      <c r="G978" s="508"/>
      <c r="H978" s="515"/>
      <c r="I978" s="524"/>
    </row>
    <row r="979" spans="1:9" ht="48" customHeight="1" thickBot="1" x14ac:dyDescent="0.3">
      <c r="A979" s="645" t="s">
        <v>239</v>
      </c>
      <c r="B979" s="646"/>
      <c r="C979" s="646"/>
      <c r="D979" s="646"/>
      <c r="E979" s="646"/>
      <c r="F979" s="646"/>
      <c r="G979" s="646"/>
      <c r="H979" s="647"/>
      <c r="I979" s="648"/>
    </row>
    <row r="980" spans="1:9" ht="48" customHeight="1" x14ac:dyDescent="0.25">
      <c r="A980" s="526"/>
      <c r="B980" s="516" t="s">
        <v>215</v>
      </c>
      <c r="C980" s="517">
        <f>$P$6+$P$8*(B981-1)</f>
        <v>0.72916666666666674</v>
      </c>
      <c r="D980" s="516" t="s">
        <v>216</v>
      </c>
      <c r="E980" s="516"/>
      <c r="F980" s="517"/>
      <c r="G980" s="649">
        <f>H986+S$11</f>
        <v>0.78819444444444431</v>
      </c>
      <c r="H980" s="649"/>
      <c r="I980" s="527">
        <f>G980+T$11</f>
        <v>0.80208333333333315</v>
      </c>
    </row>
    <row r="981" spans="1:9" ht="48" customHeight="1" x14ac:dyDescent="0.25">
      <c r="A981" s="529" t="s">
        <v>217</v>
      </c>
      <c r="B981" s="514">
        <f>B970+1</f>
        <v>90</v>
      </c>
      <c r="C981" s="650" t="e">
        <f>VLOOKUP($B981,СтартОсобиста!$A$270:$E$517,4,0)</f>
        <v>#N/A</v>
      </c>
      <c r="D981" s="650"/>
      <c r="E981" s="650"/>
      <c r="F981" s="513" t="e">
        <f>VLOOKUP($B981,СтартОсобиста!$A$270:$E$517,2,0)</f>
        <v>#N/A</v>
      </c>
      <c r="G981" s="651" t="s">
        <v>218</v>
      </c>
      <c r="H981" s="651"/>
      <c r="I981" s="518" t="s">
        <v>219</v>
      </c>
    </row>
    <row r="982" spans="1:9" ht="48" customHeight="1" x14ac:dyDescent="0.25">
      <c r="A982" s="652" t="s">
        <v>220</v>
      </c>
      <c r="B982" s="493">
        <v>1</v>
      </c>
      <c r="C982" s="493">
        <v>2</v>
      </c>
      <c r="D982" s="493">
        <v>3</v>
      </c>
      <c r="E982" s="493">
        <v>4</v>
      </c>
      <c r="F982" s="493">
        <v>5</v>
      </c>
      <c r="G982" s="493">
        <v>6</v>
      </c>
      <c r="H982" s="493">
        <v>7</v>
      </c>
      <c r="I982" s="525">
        <v>8</v>
      </c>
    </row>
    <row r="983" spans="1:9" ht="143.25" customHeight="1" x14ac:dyDescent="0.25">
      <c r="A983" s="652"/>
      <c r="B983" s="495" t="str">
        <f>$L$4</f>
        <v>Навісна п-ва ч-з яр (судд.)</v>
      </c>
      <c r="C983" s="495" t="str">
        <f>$M$4</f>
        <v>Переправа по колоді через яр</v>
      </c>
      <c r="D983" s="495" t="str">
        <f>$N$4</f>
        <v>П-ва по мотузці з пер. ч-з яр</v>
      </c>
      <c r="E983" s="495" t="str">
        <f>$O$4</f>
        <v>Підйом по верт. пер. + крут. п-ва</v>
      </c>
      <c r="F983" s="495" t="str">
        <f>$P$4</f>
        <v>Підйом по схилу</v>
      </c>
      <c r="G983" s="495" t="str">
        <f>$Q$4</f>
        <v>Рух  по жердинах</v>
      </c>
      <c r="H983" s="495" t="str">
        <f>$R$4</f>
        <v>В'язання вузлів</v>
      </c>
      <c r="I983" s="519" t="str">
        <f>S$4</f>
        <v>Орієнтування</v>
      </c>
    </row>
    <row r="984" spans="1:9" ht="48" customHeight="1" x14ac:dyDescent="0.25">
      <c r="A984" s="520" t="s">
        <v>222</v>
      </c>
      <c r="B984" s="498">
        <f>$L$5</f>
        <v>1.3888888888888889E-3</v>
      </c>
      <c r="C984" s="498">
        <f>$M$5</f>
        <v>2.7777777777777779E-3</v>
      </c>
      <c r="D984" s="498">
        <f>$N$5</f>
        <v>3.472222222222222E-3</v>
      </c>
      <c r="E984" s="498">
        <f>$O$5</f>
        <v>4.1666666666666666E-3</v>
      </c>
      <c r="F984" s="498">
        <f>$P$5</f>
        <v>2.7777777777777779E-3</v>
      </c>
      <c r="G984" s="498">
        <f>$Q$5</f>
        <v>2.0833333333333333E-3</v>
      </c>
      <c r="H984" s="498">
        <f>$R$5</f>
        <v>1.3888888888888889E-3</v>
      </c>
      <c r="I984" s="521"/>
    </row>
    <row r="985" spans="1:9" ht="48" customHeight="1" x14ac:dyDescent="0.25">
      <c r="A985" s="520" t="s">
        <v>223</v>
      </c>
      <c r="B985" s="501">
        <f>$C980+L$11</f>
        <v>0.73055555555555562</v>
      </c>
      <c r="C985" s="501">
        <f t="shared" ref="C985:H985" si="178">B986+M$11</f>
        <v>0.73611111111111116</v>
      </c>
      <c r="D985" s="501">
        <f t="shared" si="178"/>
        <v>0.74444444444444446</v>
      </c>
      <c r="E985" s="501">
        <f t="shared" si="178"/>
        <v>0.75347222222222221</v>
      </c>
      <c r="F985" s="501">
        <f t="shared" si="178"/>
        <v>0.76458333333333328</v>
      </c>
      <c r="G985" s="501">
        <f t="shared" si="178"/>
        <v>0.77083333333333326</v>
      </c>
      <c r="H985" s="501">
        <f t="shared" si="178"/>
        <v>0.77986111111111101</v>
      </c>
      <c r="I985" s="521"/>
    </row>
    <row r="986" spans="1:9" ht="48" customHeight="1" x14ac:dyDescent="0.25">
      <c r="A986" s="520" t="s">
        <v>225</v>
      </c>
      <c r="B986" s="501">
        <f>SUM(B985,B984)</f>
        <v>0.73194444444444451</v>
      </c>
      <c r="C986" s="501">
        <f>SUM(C985,C984)</f>
        <v>0.73888888888888893</v>
      </c>
      <c r="D986" s="501">
        <f>SUM(D985,D984)</f>
        <v>0.74791666666666667</v>
      </c>
      <c r="E986" s="501">
        <f>SUM(E985,E984)</f>
        <v>0.75763888888888886</v>
      </c>
      <c r="F986" s="501">
        <f t="shared" ref="F986:H986" si="179">SUM(F985,F984)</f>
        <v>0.76736111111111105</v>
      </c>
      <c r="G986" s="501">
        <f t="shared" si="179"/>
        <v>0.77291666666666659</v>
      </c>
      <c r="H986" s="501">
        <f t="shared" si="179"/>
        <v>0.78124999999999989</v>
      </c>
      <c r="I986" s="521"/>
    </row>
    <row r="987" spans="1:9" ht="48" customHeight="1" x14ac:dyDescent="0.25">
      <c r="A987" s="520" t="s">
        <v>226</v>
      </c>
      <c r="B987" s="504"/>
      <c r="C987" s="504"/>
      <c r="D987" s="504"/>
      <c r="E987" s="504"/>
      <c r="F987" s="504"/>
      <c r="G987" s="504"/>
      <c r="H987" s="504"/>
      <c r="I987" s="521"/>
    </row>
    <row r="988" spans="1:9" ht="48" customHeight="1" x14ac:dyDescent="0.25">
      <c r="A988" s="520" t="s">
        <v>228</v>
      </c>
      <c r="B988" s="505"/>
      <c r="C988" s="493"/>
      <c r="D988" s="493"/>
      <c r="E988" s="493"/>
      <c r="F988" s="493"/>
      <c r="G988" s="493"/>
      <c r="H988" s="493"/>
      <c r="I988" s="522"/>
    </row>
    <row r="989" spans="1:9" ht="48" customHeight="1" x14ac:dyDescent="0.25">
      <c r="A989" s="523" t="s">
        <v>230</v>
      </c>
      <c r="B989" s="508"/>
      <c r="C989" s="508"/>
      <c r="D989" s="508"/>
      <c r="E989" s="508"/>
      <c r="F989" s="508"/>
      <c r="G989" s="508"/>
      <c r="H989" s="515"/>
      <c r="I989" s="524"/>
    </row>
    <row r="990" spans="1:9" ht="48" customHeight="1" thickBot="1" x14ac:dyDescent="0.3">
      <c r="A990" s="645" t="s">
        <v>239</v>
      </c>
      <c r="B990" s="646"/>
      <c r="C990" s="646"/>
      <c r="D990" s="646"/>
      <c r="E990" s="646"/>
      <c r="F990" s="646"/>
      <c r="G990" s="646"/>
      <c r="H990" s="647"/>
      <c r="I990" s="648"/>
    </row>
    <row r="991" spans="1:9" ht="48" customHeight="1" x14ac:dyDescent="0.25">
      <c r="A991" s="526"/>
      <c r="B991" s="516" t="s">
        <v>215</v>
      </c>
      <c r="C991" s="517">
        <f>$P$6+$P$8*(B992-1)</f>
        <v>0.73333333333333339</v>
      </c>
      <c r="D991" s="516" t="s">
        <v>216</v>
      </c>
      <c r="E991" s="516"/>
      <c r="F991" s="517"/>
      <c r="G991" s="649">
        <f>H997+S$11</f>
        <v>0.79236111111111096</v>
      </c>
      <c r="H991" s="649"/>
      <c r="I991" s="527">
        <f>G991+T$11</f>
        <v>0.8062499999999998</v>
      </c>
    </row>
    <row r="992" spans="1:9" ht="48" customHeight="1" x14ac:dyDescent="0.25">
      <c r="A992" s="529" t="s">
        <v>217</v>
      </c>
      <c r="B992" s="514">
        <f>B981+1</f>
        <v>91</v>
      </c>
      <c r="C992" s="650" t="e">
        <f>VLOOKUP($B992,СтартОсобиста!$A$270:$E$517,4,0)</f>
        <v>#N/A</v>
      </c>
      <c r="D992" s="650"/>
      <c r="E992" s="650"/>
      <c r="F992" s="513" t="e">
        <f>VLOOKUP($B992,СтартОсобиста!$A$270:$E$517,2,0)</f>
        <v>#N/A</v>
      </c>
      <c r="G992" s="651" t="s">
        <v>218</v>
      </c>
      <c r="H992" s="651"/>
      <c r="I992" s="518" t="s">
        <v>219</v>
      </c>
    </row>
    <row r="993" spans="1:9" ht="48" customHeight="1" x14ac:dyDescent="0.25">
      <c r="A993" s="652" t="s">
        <v>220</v>
      </c>
      <c r="B993" s="493">
        <v>1</v>
      </c>
      <c r="C993" s="493">
        <v>2</v>
      </c>
      <c r="D993" s="493">
        <v>3</v>
      </c>
      <c r="E993" s="493">
        <v>4</v>
      </c>
      <c r="F993" s="493">
        <v>5</v>
      </c>
      <c r="G993" s="493">
        <v>6</v>
      </c>
      <c r="H993" s="493">
        <v>7</v>
      </c>
      <c r="I993" s="525">
        <v>8</v>
      </c>
    </row>
    <row r="994" spans="1:9" ht="143.25" customHeight="1" x14ac:dyDescent="0.25">
      <c r="A994" s="652"/>
      <c r="B994" s="495" t="str">
        <f>$L$4</f>
        <v>Навісна п-ва ч-з яр (судд.)</v>
      </c>
      <c r="C994" s="495" t="str">
        <f>$M$4</f>
        <v>Переправа по колоді через яр</v>
      </c>
      <c r="D994" s="495" t="str">
        <f>$N$4</f>
        <v>П-ва по мотузці з пер. ч-з яр</v>
      </c>
      <c r="E994" s="495" t="str">
        <f>$O$4</f>
        <v>Підйом по верт. пер. + крут. п-ва</v>
      </c>
      <c r="F994" s="495" t="str">
        <f>$P$4</f>
        <v>Підйом по схилу</v>
      </c>
      <c r="G994" s="495" t="str">
        <f>$Q$4</f>
        <v>Рух  по жердинах</v>
      </c>
      <c r="H994" s="495" t="str">
        <f>$R$4</f>
        <v>В'язання вузлів</v>
      </c>
      <c r="I994" s="519" t="str">
        <f>S$4</f>
        <v>Орієнтування</v>
      </c>
    </row>
    <row r="995" spans="1:9" ht="48" customHeight="1" x14ac:dyDescent="0.25">
      <c r="A995" s="520" t="s">
        <v>222</v>
      </c>
      <c r="B995" s="498">
        <f>$L$5</f>
        <v>1.3888888888888889E-3</v>
      </c>
      <c r="C995" s="498">
        <f>$M$5</f>
        <v>2.7777777777777779E-3</v>
      </c>
      <c r="D995" s="498">
        <f>$N$5</f>
        <v>3.472222222222222E-3</v>
      </c>
      <c r="E995" s="498">
        <f>$O$5</f>
        <v>4.1666666666666666E-3</v>
      </c>
      <c r="F995" s="498">
        <f>$P$5</f>
        <v>2.7777777777777779E-3</v>
      </c>
      <c r="G995" s="498">
        <f>$Q$5</f>
        <v>2.0833333333333333E-3</v>
      </c>
      <c r="H995" s="498">
        <f>$R$5</f>
        <v>1.3888888888888889E-3</v>
      </c>
      <c r="I995" s="521"/>
    </row>
    <row r="996" spans="1:9" ht="48" customHeight="1" x14ac:dyDescent="0.25">
      <c r="A996" s="520" t="s">
        <v>223</v>
      </c>
      <c r="B996" s="501">
        <f>$C991+L$11</f>
        <v>0.73472222222222228</v>
      </c>
      <c r="C996" s="501">
        <f t="shared" ref="C996:H996" si="180">B997+M$11</f>
        <v>0.74027777777777781</v>
      </c>
      <c r="D996" s="501">
        <f t="shared" si="180"/>
        <v>0.74861111111111112</v>
      </c>
      <c r="E996" s="501">
        <f t="shared" si="180"/>
        <v>0.75763888888888886</v>
      </c>
      <c r="F996" s="501">
        <f t="shared" si="180"/>
        <v>0.76874999999999993</v>
      </c>
      <c r="G996" s="501">
        <f t="shared" si="180"/>
        <v>0.77499999999999991</v>
      </c>
      <c r="H996" s="501">
        <f t="shared" si="180"/>
        <v>0.78402777777777766</v>
      </c>
      <c r="I996" s="521"/>
    </row>
    <row r="997" spans="1:9" ht="48" customHeight="1" x14ac:dyDescent="0.25">
      <c r="A997" s="520" t="s">
        <v>225</v>
      </c>
      <c r="B997" s="501">
        <f>SUM(B996,B995)</f>
        <v>0.73611111111111116</v>
      </c>
      <c r="C997" s="501">
        <f>SUM(C996,C995)</f>
        <v>0.74305555555555558</v>
      </c>
      <c r="D997" s="501">
        <f>SUM(D996,D995)</f>
        <v>0.75208333333333333</v>
      </c>
      <c r="E997" s="501">
        <f>SUM(E996,E995)</f>
        <v>0.76180555555555551</v>
      </c>
      <c r="F997" s="501">
        <f t="shared" ref="F997:H997" si="181">SUM(F996,F995)</f>
        <v>0.7715277777777777</v>
      </c>
      <c r="G997" s="501">
        <f t="shared" si="181"/>
        <v>0.77708333333333324</v>
      </c>
      <c r="H997" s="501">
        <f t="shared" si="181"/>
        <v>0.78541666666666654</v>
      </c>
      <c r="I997" s="521"/>
    </row>
    <row r="998" spans="1:9" ht="48" customHeight="1" x14ac:dyDescent="0.25">
      <c r="A998" s="520" t="s">
        <v>226</v>
      </c>
      <c r="B998" s="504"/>
      <c r="C998" s="504"/>
      <c r="D998" s="504"/>
      <c r="E998" s="504"/>
      <c r="F998" s="504"/>
      <c r="G998" s="504"/>
      <c r="H998" s="504"/>
      <c r="I998" s="521"/>
    </row>
    <row r="999" spans="1:9" ht="48" customHeight="1" x14ac:dyDescent="0.25">
      <c r="A999" s="520" t="s">
        <v>228</v>
      </c>
      <c r="B999" s="505"/>
      <c r="C999" s="493"/>
      <c r="D999" s="493"/>
      <c r="E999" s="493"/>
      <c r="F999" s="493"/>
      <c r="G999" s="493"/>
      <c r="H999" s="493"/>
      <c r="I999" s="522"/>
    </row>
    <row r="1000" spans="1:9" ht="48" customHeight="1" x14ac:dyDescent="0.25">
      <c r="A1000" s="523" t="s">
        <v>230</v>
      </c>
      <c r="B1000" s="508"/>
      <c r="C1000" s="508"/>
      <c r="D1000" s="508"/>
      <c r="E1000" s="508"/>
      <c r="F1000" s="508"/>
      <c r="G1000" s="508"/>
      <c r="H1000" s="515"/>
      <c r="I1000" s="524"/>
    </row>
    <row r="1001" spans="1:9" ht="48" customHeight="1" thickBot="1" x14ac:dyDescent="0.3">
      <c r="A1001" s="645" t="s">
        <v>239</v>
      </c>
      <c r="B1001" s="646"/>
      <c r="C1001" s="646"/>
      <c r="D1001" s="646"/>
      <c r="E1001" s="646"/>
      <c r="F1001" s="646"/>
      <c r="G1001" s="646"/>
      <c r="H1001" s="647"/>
      <c r="I1001" s="648"/>
    </row>
    <row r="1002" spans="1:9" ht="48" customHeight="1" x14ac:dyDescent="0.25">
      <c r="A1002" s="526"/>
      <c r="B1002" s="516" t="s">
        <v>215</v>
      </c>
      <c r="C1002" s="517">
        <f>$P$6+$P$8*(B1003-1)</f>
        <v>0.73750000000000004</v>
      </c>
      <c r="D1002" s="516" t="s">
        <v>216</v>
      </c>
      <c r="E1002" s="516"/>
      <c r="F1002" s="517"/>
      <c r="G1002" s="649">
        <f>H1008+S$11</f>
        <v>0.79652777777777761</v>
      </c>
      <c r="H1002" s="649"/>
      <c r="I1002" s="527">
        <f>G1002+T$11</f>
        <v>0.81041666666666645</v>
      </c>
    </row>
    <row r="1003" spans="1:9" ht="48" customHeight="1" x14ac:dyDescent="0.25">
      <c r="A1003" s="529" t="s">
        <v>217</v>
      </c>
      <c r="B1003" s="514">
        <f>B992+1</f>
        <v>92</v>
      </c>
      <c r="C1003" s="650" t="e">
        <f>VLOOKUP($B1003,СтартОсобиста!$A$270:$E$517,4,0)</f>
        <v>#N/A</v>
      </c>
      <c r="D1003" s="650"/>
      <c r="E1003" s="650"/>
      <c r="F1003" s="513" t="e">
        <f>VLOOKUP($B1003,СтартОсобиста!$A$270:$E$517,2,0)</f>
        <v>#N/A</v>
      </c>
      <c r="G1003" s="651" t="s">
        <v>218</v>
      </c>
      <c r="H1003" s="651"/>
      <c r="I1003" s="518" t="s">
        <v>219</v>
      </c>
    </row>
    <row r="1004" spans="1:9" ht="48" customHeight="1" x14ac:dyDescent="0.25">
      <c r="A1004" s="652" t="s">
        <v>220</v>
      </c>
      <c r="B1004" s="493">
        <v>1</v>
      </c>
      <c r="C1004" s="493">
        <v>2</v>
      </c>
      <c r="D1004" s="493">
        <v>3</v>
      </c>
      <c r="E1004" s="493">
        <v>4</v>
      </c>
      <c r="F1004" s="493">
        <v>5</v>
      </c>
      <c r="G1004" s="493">
        <v>6</v>
      </c>
      <c r="H1004" s="493">
        <v>7</v>
      </c>
      <c r="I1004" s="525">
        <v>8</v>
      </c>
    </row>
    <row r="1005" spans="1:9" ht="143.25" customHeight="1" x14ac:dyDescent="0.25">
      <c r="A1005" s="652"/>
      <c r="B1005" s="495" t="str">
        <f>$L$4</f>
        <v>Навісна п-ва ч-з яр (судд.)</v>
      </c>
      <c r="C1005" s="495" t="str">
        <f>$M$4</f>
        <v>Переправа по колоді через яр</v>
      </c>
      <c r="D1005" s="495" t="str">
        <f>$N$4</f>
        <v>П-ва по мотузці з пер. ч-з яр</v>
      </c>
      <c r="E1005" s="495" t="str">
        <f>$O$4</f>
        <v>Підйом по верт. пер. + крут. п-ва</v>
      </c>
      <c r="F1005" s="495" t="str">
        <f>$P$4</f>
        <v>Підйом по схилу</v>
      </c>
      <c r="G1005" s="495" t="str">
        <f>$Q$4</f>
        <v>Рух  по жердинах</v>
      </c>
      <c r="H1005" s="495" t="str">
        <f>$R$4</f>
        <v>В'язання вузлів</v>
      </c>
      <c r="I1005" s="519" t="str">
        <f>S$4</f>
        <v>Орієнтування</v>
      </c>
    </row>
    <row r="1006" spans="1:9" ht="48" customHeight="1" x14ac:dyDescent="0.25">
      <c r="A1006" s="520" t="s">
        <v>222</v>
      </c>
      <c r="B1006" s="498">
        <f>$L$5</f>
        <v>1.3888888888888889E-3</v>
      </c>
      <c r="C1006" s="498">
        <f>$M$5</f>
        <v>2.7777777777777779E-3</v>
      </c>
      <c r="D1006" s="498">
        <f>$N$5</f>
        <v>3.472222222222222E-3</v>
      </c>
      <c r="E1006" s="498">
        <f>$O$5</f>
        <v>4.1666666666666666E-3</v>
      </c>
      <c r="F1006" s="498">
        <f>$P$5</f>
        <v>2.7777777777777779E-3</v>
      </c>
      <c r="G1006" s="498">
        <f>$Q$5</f>
        <v>2.0833333333333333E-3</v>
      </c>
      <c r="H1006" s="498">
        <f>$R$5</f>
        <v>1.3888888888888889E-3</v>
      </c>
      <c r="I1006" s="521"/>
    </row>
    <row r="1007" spans="1:9" ht="48" customHeight="1" x14ac:dyDescent="0.25">
      <c r="A1007" s="520" t="s">
        <v>223</v>
      </c>
      <c r="B1007" s="501">
        <f>$C1002+L$11</f>
        <v>0.73888888888888893</v>
      </c>
      <c r="C1007" s="501">
        <f t="shared" ref="C1007:H1007" si="182">B1008+M$11</f>
        <v>0.74444444444444446</v>
      </c>
      <c r="D1007" s="501">
        <f t="shared" si="182"/>
        <v>0.75277777777777777</v>
      </c>
      <c r="E1007" s="501">
        <f t="shared" si="182"/>
        <v>0.76180555555555551</v>
      </c>
      <c r="F1007" s="501">
        <f t="shared" si="182"/>
        <v>0.77291666666666659</v>
      </c>
      <c r="G1007" s="501">
        <f t="shared" si="182"/>
        <v>0.77916666666666656</v>
      </c>
      <c r="H1007" s="501">
        <f t="shared" si="182"/>
        <v>0.78819444444444431</v>
      </c>
      <c r="I1007" s="521"/>
    </row>
    <row r="1008" spans="1:9" ht="48" customHeight="1" x14ac:dyDescent="0.25">
      <c r="A1008" s="520" t="s">
        <v>225</v>
      </c>
      <c r="B1008" s="501">
        <f>SUM(B1007,B1006)</f>
        <v>0.74027777777777781</v>
      </c>
      <c r="C1008" s="501">
        <f>SUM(C1007,C1006)</f>
        <v>0.74722222222222223</v>
      </c>
      <c r="D1008" s="501">
        <f>SUM(D1007,D1006)</f>
        <v>0.75624999999999998</v>
      </c>
      <c r="E1008" s="501">
        <f>SUM(E1007,E1006)</f>
        <v>0.76597222222222217</v>
      </c>
      <c r="F1008" s="501">
        <f t="shared" ref="F1008:H1008" si="183">SUM(F1007,F1006)</f>
        <v>0.77569444444444435</v>
      </c>
      <c r="G1008" s="501">
        <f t="shared" si="183"/>
        <v>0.78124999999999989</v>
      </c>
      <c r="H1008" s="501">
        <f t="shared" si="183"/>
        <v>0.78958333333333319</v>
      </c>
      <c r="I1008" s="521"/>
    </row>
    <row r="1009" spans="1:9" ht="48" customHeight="1" x14ac:dyDescent="0.25">
      <c r="A1009" s="520" t="s">
        <v>226</v>
      </c>
      <c r="B1009" s="504"/>
      <c r="C1009" s="504"/>
      <c r="D1009" s="504"/>
      <c r="E1009" s="504"/>
      <c r="F1009" s="504"/>
      <c r="G1009" s="504"/>
      <c r="H1009" s="504"/>
      <c r="I1009" s="521"/>
    </row>
    <row r="1010" spans="1:9" ht="48" customHeight="1" x14ac:dyDescent="0.25">
      <c r="A1010" s="520" t="s">
        <v>228</v>
      </c>
      <c r="B1010" s="505"/>
      <c r="C1010" s="493"/>
      <c r="D1010" s="493"/>
      <c r="E1010" s="493"/>
      <c r="F1010" s="493"/>
      <c r="G1010" s="493"/>
      <c r="H1010" s="493"/>
      <c r="I1010" s="522"/>
    </row>
    <row r="1011" spans="1:9" ht="48" customHeight="1" x14ac:dyDescent="0.25">
      <c r="A1011" s="523" t="s">
        <v>230</v>
      </c>
      <c r="B1011" s="508"/>
      <c r="C1011" s="508"/>
      <c r="D1011" s="508"/>
      <c r="E1011" s="508"/>
      <c r="F1011" s="508"/>
      <c r="G1011" s="508"/>
      <c r="H1011" s="515"/>
      <c r="I1011" s="524"/>
    </row>
    <row r="1012" spans="1:9" ht="48" customHeight="1" thickBot="1" x14ac:dyDescent="0.3">
      <c r="A1012" s="645" t="s">
        <v>239</v>
      </c>
      <c r="B1012" s="646"/>
      <c r="C1012" s="646"/>
      <c r="D1012" s="646"/>
      <c r="E1012" s="646"/>
      <c r="F1012" s="646"/>
      <c r="G1012" s="646"/>
      <c r="H1012" s="647"/>
      <c r="I1012" s="648"/>
    </row>
    <row r="1013" spans="1:9" ht="48" customHeight="1" x14ac:dyDescent="0.25">
      <c r="A1013" s="526"/>
      <c r="B1013" s="516" t="s">
        <v>215</v>
      </c>
      <c r="C1013" s="517">
        <f>$P$6+$P$8*(B1014-1)</f>
        <v>0.7416666666666667</v>
      </c>
      <c r="D1013" s="516" t="s">
        <v>216</v>
      </c>
      <c r="E1013" s="516"/>
      <c r="F1013" s="517"/>
      <c r="G1013" s="649">
        <f>H1019+S$11</f>
        <v>0.80069444444444426</v>
      </c>
      <c r="H1013" s="649"/>
      <c r="I1013" s="527">
        <f>G1013+T$11</f>
        <v>0.8145833333333331</v>
      </c>
    </row>
    <row r="1014" spans="1:9" ht="48" customHeight="1" x14ac:dyDescent="0.25">
      <c r="A1014" s="529" t="s">
        <v>217</v>
      </c>
      <c r="B1014" s="514">
        <f>B1003+1</f>
        <v>93</v>
      </c>
      <c r="C1014" s="650" t="e">
        <f>VLOOKUP($B1014,СтартОсобиста!$A$270:$E$517,4,0)</f>
        <v>#N/A</v>
      </c>
      <c r="D1014" s="650"/>
      <c r="E1014" s="650"/>
      <c r="F1014" s="513" t="e">
        <f>VLOOKUP($B1014,СтартОсобиста!$A$270:$E$517,2,0)</f>
        <v>#N/A</v>
      </c>
      <c r="G1014" s="651" t="s">
        <v>218</v>
      </c>
      <c r="H1014" s="651"/>
      <c r="I1014" s="518" t="s">
        <v>219</v>
      </c>
    </row>
    <row r="1015" spans="1:9" ht="48" customHeight="1" x14ac:dyDescent="0.25">
      <c r="A1015" s="652" t="s">
        <v>220</v>
      </c>
      <c r="B1015" s="493">
        <v>1</v>
      </c>
      <c r="C1015" s="493">
        <v>2</v>
      </c>
      <c r="D1015" s="493">
        <v>3</v>
      </c>
      <c r="E1015" s="493">
        <v>4</v>
      </c>
      <c r="F1015" s="493">
        <v>5</v>
      </c>
      <c r="G1015" s="493">
        <v>6</v>
      </c>
      <c r="H1015" s="493">
        <v>7</v>
      </c>
      <c r="I1015" s="525">
        <v>8</v>
      </c>
    </row>
    <row r="1016" spans="1:9" ht="143.25" customHeight="1" x14ac:dyDescent="0.25">
      <c r="A1016" s="652"/>
      <c r="B1016" s="495" t="str">
        <f>$L$4</f>
        <v>Навісна п-ва ч-з яр (судд.)</v>
      </c>
      <c r="C1016" s="495" t="str">
        <f>$M$4</f>
        <v>Переправа по колоді через яр</v>
      </c>
      <c r="D1016" s="495" t="str">
        <f>$N$4</f>
        <v>П-ва по мотузці з пер. ч-з яр</v>
      </c>
      <c r="E1016" s="495" t="str">
        <f>$O$4</f>
        <v>Підйом по верт. пер. + крут. п-ва</v>
      </c>
      <c r="F1016" s="495" t="str">
        <f>$P$4</f>
        <v>Підйом по схилу</v>
      </c>
      <c r="G1016" s="495" t="str">
        <f>$Q$4</f>
        <v>Рух  по жердинах</v>
      </c>
      <c r="H1016" s="495" t="str">
        <f>$R$4</f>
        <v>В'язання вузлів</v>
      </c>
      <c r="I1016" s="519" t="str">
        <f>S$4</f>
        <v>Орієнтування</v>
      </c>
    </row>
    <row r="1017" spans="1:9" ht="48" customHeight="1" x14ac:dyDescent="0.25">
      <c r="A1017" s="520" t="s">
        <v>222</v>
      </c>
      <c r="B1017" s="498">
        <f>$L$5</f>
        <v>1.3888888888888889E-3</v>
      </c>
      <c r="C1017" s="498">
        <f>$M$5</f>
        <v>2.7777777777777779E-3</v>
      </c>
      <c r="D1017" s="498">
        <f>$N$5</f>
        <v>3.472222222222222E-3</v>
      </c>
      <c r="E1017" s="498">
        <f>$O$5</f>
        <v>4.1666666666666666E-3</v>
      </c>
      <c r="F1017" s="498">
        <f>$P$5</f>
        <v>2.7777777777777779E-3</v>
      </c>
      <c r="G1017" s="498">
        <f>$Q$5</f>
        <v>2.0833333333333333E-3</v>
      </c>
      <c r="H1017" s="498">
        <f>$R$5</f>
        <v>1.3888888888888889E-3</v>
      </c>
      <c r="I1017" s="521"/>
    </row>
    <row r="1018" spans="1:9" ht="48" customHeight="1" x14ac:dyDescent="0.25">
      <c r="A1018" s="520" t="s">
        <v>223</v>
      </c>
      <c r="B1018" s="501">
        <f>$C1013+L$11</f>
        <v>0.74305555555555558</v>
      </c>
      <c r="C1018" s="501">
        <f t="shared" ref="C1018:H1018" si="184">B1019+M$11</f>
        <v>0.74861111111111112</v>
      </c>
      <c r="D1018" s="501">
        <f t="shared" si="184"/>
        <v>0.75694444444444442</v>
      </c>
      <c r="E1018" s="501">
        <f t="shared" si="184"/>
        <v>0.76597222222222217</v>
      </c>
      <c r="F1018" s="501">
        <f t="shared" si="184"/>
        <v>0.77708333333333324</v>
      </c>
      <c r="G1018" s="501">
        <f t="shared" si="184"/>
        <v>0.78333333333333321</v>
      </c>
      <c r="H1018" s="501">
        <f t="shared" si="184"/>
        <v>0.79236111111111096</v>
      </c>
      <c r="I1018" s="521"/>
    </row>
    <row r="1019" spans="1:9" ht="48" customHeight="1" x14ac:dyDescent="0.25">
      <c r="A1019" s="520" t="s">
        <v>225</v>
      </c>
      <c r="B1019" s="501">
        <f>SUM(B1018,B1017)</f>
        <v>0.74444444444444446</v>
      </c>
      <c r="C1019" s="501">
        <f>SUM(C1018,C1017)</f>
        <v>0.75138888888888888</v>
      </c>
      <c r="D1019" s="501">
        <f>SUM(D1018,D1017)</f>
        <v>0.76041666666666663</v>
      </c>
      <c r="E1019" s="501">
        <f>SUM(E1018,E1017)</f>
        <v>0.77013888888888882</v>
      </c>
      <c r="F1019" s="501">
        <f t="shared" ref="F1019:H1019" si="185">SUM(F1018,F1017)</f>
        <v>0.77986111111111101</v>
      </c>
      <c r="G1019" s="501">
        <f t="shared" si="185"/>
        <v>0.78541666666666654</v>
      </c>
      <c r="H1019" s="501">
        <f t="shared" si="185"/>
        <v>0.79374999999999984</v>
      </c>
      <c r="I1019" s="521"/>
    </row>
    <row r="1020" spans="1:9" ht="48" customHeight="1" x14ac:dyDescent="0.25">
      <c r="A1020" s="520" t="s">
        <v>226</v>
      </c>
      <c r="B1020" s="504"/>
      <c r="C1020" s="504"/>
      <c r="D1020" s="504"/>
      <c r="E1020" s="504"/>
      <c r="F1020" s="504"/>
      <c r="G1020" s="504"/>
      <c r="H1020" s="504"/>
      <c r="I1020" s="521"/>
    </row>
    <row r="1021" spans="1:9" ht="48" customHeight="1" x14ac:dyDescent="0.25">
      <c r="A1021" s="520" t="s">
        <v>228</v>
      </c>
      <c r="B1021" s="505"/>
      <c r="C1021" s="493"/>
      <c r="D1021" s="493"/>
      <c r="E1021" s="493"/>
      <c r="F1021" s="493"/>
      <c r="G1021" s="493"/>
      <c r="H1021" s="493"/>
      <c r="I1021" s="522"/>
    </row>
    <row r="1022" spans="1:9" ht="48" customHeight="1" x14ac:dyDescent="0.25">
      <c r="A1022" s="523" t="s">
        <v>230</v>
      </c>
      <c r="B1022" s="508"/>
      <c r="C1022" s="508"/>
      <c r="D1022" s="508"/>
      <c r="E1022" s="508"/>
      <c r="F1022" s="508"/>
      <c r="G1022" s="508"/>
      <c r="H1022" s="515"/>
      <c r="I1022" s="524"/>
    </row>
    <row r="1023" spans="1:9" ht="48" customHeight="1" thickBot="1" x14ac:dyDescent="0.3">
      <c r="A1023" s="645" t="s">
        <v>239</v>
      </c>
      <c r="B1023" s="646"/>
      <c r="C1023" s="646"/>
      <c r="D1023" s="646"/>
      <c r="E1023" s="646"/>
      <c r="F1023" s="646"/>
      <c r="G1023" s="646"/>
      <c r="H1023" s="647"/>
      <c r="I1023" s="648"/>
    </row>
    <row r="1024" spans="1:9" ht="48" customHeight="1" x14ac:dyDescent="0.25">
      <c r="A1024" s="526"/>
      <c r="B1024" s="516" t="s">
        <v>215</v>
      </c>
      <c r="C1024" s="517">
        <f>$P$6+$P$8*(B1025-1)</f>
        <v>0.74583333333333335</v>
      </c>
      <c r="D1024" s="516" t="s">
        <v>216</v>
      </c>
      <c r="E1024" s="516"/>
      <c r="F1024" s="517"/>
      <c r="G1024" s="649">
        <f>H1030+S$11</f>
        <v>0.80486111111111092</v>
      </c>
      <c r="H1024" s="649"/>
      <c r="I1024" s="527">
        <f>G1024+T$11</f>
        <v>0.81874999999999976</v>
      </c>
    </row>
    <row r="1025" spans="1:9" ht="48" customHeight="1" x14ac:dyDescent="0.25">
      <c r="A1025" s="529" t="s">
        <v>217</v>
      </c>
      <c r="B1025" s="514">
        <f>B1014+1</f>
        <v>94</v>
      </c>
      <c r="C1025" s="650" t="e">
        <f>VLOOKUP($B1025,СтартОсобиста!$A$270:$E$517,4,0)</f>
        <v>#N/A</v>
      </c>
      <c r="D1025" s="650"/>
      <c r="E1025" s="650"/>
      <c r="F1025" s="513" t="e">
        <f>VLOOKUP($B1025,СтартОсобиста!$A$270:$E$517,2,0)</f>
        <v>#N/A</v>
      </c>
      <c r="G1025" s="651" t="s">
        <v>218</v>
      </c>
      <c r="H1025" s="651"/>
      <c r="I1025" s="518" t="s">
        <v>219</v>
      </c>
    </row>
    <row r="1026" spans="1:9" ht="48" customHeight="1" x14ac:dyDescent="0.25">
      <c r="A1026" s="652" t="s">
        <v>220</v>
      </c>
      <c r="B1026" s="493">
        <v>1</v>
      </c>
      <c r="C1026" s="493">
        <v>2</v>
      </c>
      <c r="D1026" s="493">
        <v>3</v>
      </c>
      <c r="E1026" s="493">
        <v>4</v>
      </c>
      <c r="F1026" s="493">
        <v>5</v>
      </c>
      <c r="G1026" s="493">
        <v>6</v>
      </c>
      <c r="H1026" s="493">
        <v>7</v>
      </c>
      <c r="I1026" s="525">
        <v>8</v>
      </c>
    </row>
    <row r="1027" spans="1:9" ht="143.25" customHeight="1" x14ac:dyDescent="0.25">
      <c r="A1027" s="652"/>
      <c r="B1027" s="495" t="str">
        <f>$L$4</f>
        <v>Навісна п-ва ч-з яр (судд.)</v>
      </c>
      <c r="C1027" s="495" t="str">
        <f>$M$4</f>
        <v>Переправа по колоді через яр</v>
      </c>
      <c r="D1027" s="495" t="str">
        <f>$N$4</f>
        <v>П-ва по мотузці з пер. ч-з яр</v>
      </c>
      <c r="E1027" s="495" t="str">
        <f>$O$4</f>
        <v>Підйом по верт. пер. + крут. п-ва</v>
      </c>
      <c r="F1027" s="495" t="str">
        <f>$P$4</f>
        <v>Підйом по схилу</v>
      </c>
      <c r="G1027" s="495" t="str">
        <f>$Q$4</f>
        <v>Рух  по жердинах</v>
      </c>
      <c r="H1027" s="495" t="str">
        <f>$R$4</f>
        <v>В'язання вузлів</v>
      </c>
      <c r="I1027" s="519" t="str">
        <f>S$4</f>
        <v>Орієнтування</v>
      </c>
    </row>
    <row r="1028" spans="1:9" ht="48" customHeight="1" x14ac:dyDescent="0.25">
      <c r="A1028" s="520" t="s">
        <v>222</v>
      </c>
      <c r="B1028" s="498">
        <f>$L$5</f>
        <v>1.3888888888888889E-3</v>
      </c>
      <c r="C1028" s="498">
        <f>$M$5</f>
        <v>2.7777777777777779E-3</v>
      </c>
      <c r="D1028" s="498">
        <f>$N$5</f>
        <v>3.472222222222222E-3</v>
      </c>
      <c r="E1028" s="498">
        <f>$O$5</f>
        <v>4.1666666666666666E-3</v>
      </c>
      <c r="F1028" s="498">
        <f>$P$5</f>
        <v>2.7777777777777779E-3</v>
      </c>
      <c r="G1028" s="498">
        <f>$Q$5</f>
        <v>2.0833333333333333E-3</v>
      </c>
      <c r="H1028" s="498">
        <f>$R$5</f>
        <v>1.3888888888888889E-3</v>
      </c>
      <c r="I1028" s="521"/>
    </row>
    <row r="1029" spans="1:9" ht="48" customHeight="1" x14ac:dyDescent="0.25">
      <c r="A1029" s="520" t="s">
        <v>223</v>
      </c>
      <c r="B1029" s="501">
        <f>$C1024+L$11</f>
        <v>0.74722222222222223</v>
      </c>
      <c r="C1029" s="501">
        <f t="shared" ref="C1029:H1029" si="186">B1030+M$11</f>
        <v>0.75277777777777777</v>
      </c>
      <c r="D1029" s="501">
        <f t="shared" si="186"/>
        <v>0.76111111111111107</v>
      </c>
      <c r="E1029" s="501">
        <f t="shared" si="186"/>
        <v>0.77013888888888882</v>
      </c>
      <c r="F1029" s="501">
        <f t="shared" si="186"/>
        <v>0.78124999999999989</v>
      </c>
      <c r="G1029" s="501">
        <f t="shared" si="186"/>
        <v>0.78749999999999987</v>
      </c>
      <c r="H1029" s="501">
        <f t="shared" si="186"/>
        <v>0.79652777777777761</v>
      </c>
      <c r="I1029" s="521"/>
    </row>
    <row r="1030" spans="1:9" ht="48" customHeight="1" x14ac:dyDescent="0.25">
      <c r="A1030" s="520" t="s">
        <v>225</v>
      </c>
      <c r="B1030" s="501">
        <f>SUM(B1029,B1028)</f>
        <v>0.74861111111111112</v>
      </c>
      <c r="C1030" s="501">
        <f>SUM(C1029,C1028)</f>
        <v>0.75555555555555554</v>
      </c>
      <c r="D1030" s="501">
        <f>SUM(D1029,D1028)</f>
        <v>0.76458333333333328</v>
      </c>
      <c r="E1030" s="501">
        <f>SUM(E1029,E1028)</f>
        <v>0.77430555555555547</v>
      </c>
      <c r="F1030" s="501">
        <f t="shared" ref="F1030:H1030" si="187">SUM(F1029,F1028)</f>
        <v>0.78402777777777766</v>
      </c>
      <c r="G1030" s="501">
        <f t="shared" si="187"/>
        <v>0.78958333333333319</v>
      </c>
      <c r="H1030" s="501">
        <f t="shared" si="187"/>
        <v>0.7979166666666665</v>
      </c>
      <c r="I1030" s="521"/>
    </row>
    <row r="1031" spans="1:9" ht="48" customHeight="1" x14ac:dyDescent="0.25">
      <c r="A1031" s="520" t="s">
        <v>226</v>
      </c>
      <c r="B1031" s="504"/>
      <c r="C1031" s="504"/>
      <c r="D1031" s="504"/>
      <c r="E1031" s="504"/>
      <c r="F1031" s="504"/>
      <c r="G1031" s="504"/>
      <c r="H1031" s="504"/>
      <c r="I1031" s="521"/>
    </row>
    <row r="1032" spans="1:9" ht="48" customHeight="1" x14ac:dyDescent="0.25">
      <c r="A1032" s="520" t="s">
        <v>228</v>
      </c>
      <c r="B1032" s="505"/>
      <c r="C1032" s="493"/>
      <c r="D1032" s="493"/>
      <c r="E1032" s="493"/>
      <c r="F1032" s="493"/>
      <c r="G1032" s="493"/>
      <c r="H1032" s="493"/>
      <c r="I1032" s="522"/>
    </row>
    <row r="1033" spans="1:9" ht="48" customHeight="1" x14ac:dyDescent="0.25">
      <c r="A1033" s="523" t="s">
        <v>230</v>
      </c>
      <c r="B1033" s="508"/>
      <c r="C1033" s="508"/>
      <c r="D1033" s="508"/>
      <c r="E1033" s="508"/>
      <c r="F1033" s="508"/>
      <c r="G1033" s="508"/>
      <c r="H1033" s="515"/>
      <c r="I1033" s="524"/>
    </row>
    <row r="1034" spans="1:9" ht="48" customHeight="1" thickBot="1" x14ac:dyDescent="0.3">
      <c r="A1034" s="645" t="s">
        <v>239</v>
      </c>
      <c r="B1034" s="646"/>
      <c r="C1034" s="646"/>
      <c r="D1034" s="646"/>
      <c r="E1034" s="646"/>
      <c r="F1034" s="646"/>
      <c r="G1034" s="646"/>
      <c r="H1034" s="647"/>
      <c r="I1034" s="648"/>
    </row>
    <row r="1035" spans="1:9" ht="48" customHeight="1" x14ac:dyDescent="0.25">
      <c r="A1035" s="526"/>
      <c r="B1035" s="516" t="s">
        <v>215</v>
      </c>
      <c r="C1035" s="517">
        <f>$P$6+$P$8*(B1036-1)</f>
        <v>0.75</v>
      </c>
      <c r="D1035" s="516" t="s">
        <v>216</v>
      </c>
      <c r="E1035" s="516"/>
      <c r="F1035" s="517"/>
      <c r="G1035" s="649">
        <f>H1041+S$11</f>
        <v>0.80902777777777757</v>
      </c>
      <c r="H1035" s="649"/>
      <c r="I1035" s="527">
        <f>G1035+T$11</f>
        <v>0.82291666666666641</v>
      </c>
    </row>
    <row r="1036" spans="1:9" ht="48" customHeight="1" x14ac:dyDescent="0.25">
      <c r="A1036" s="529" t="s">
        <v>217</v>
      </c>
      <c r="B1036" s="514">
        <f>B1025+1</f>
        <v>95</v>
      </c>
      <c r="C1036" s="650" t="e">
        <f>VLOOKUP($B1036,СтартОсобиста!$A$270:$E$517,4,0)</f>
        <v>#N/A</v>
      </c>
      <c r="D1036" s="650"/>
      <c r="E1036" s="650"/>
      <c r="F1036" s="513" t="e">
        <f>VLOOKUP($B1036,СтартОсобиста!$A$270:$E$517,2,0)</f>
        <v>#N/A</v>
      </c>
      <c r="G1036" s="651" t="s">
        <v>218</v>
      </c>
      <c r="H1036" s="651"/>
      <c r="I1036" s="518" t="s">
        <v>219</v>
      </c>
    </row>
    <row r="1037" spans="1:9" ht="48" customHeight="1" x14ac:dyDescent="0.25">
      <c r="A1037" s="652" t="s">
        <v>220</v>
      </c>
      <c r="B1037" s="493">
        <v>1</v>
      </c>
      <c r="C1037" s="493">
        <v>2</v>
      </c>
      <c r="D1037" s="493">
        <v>3</v>
      </c>
      <c r="E1037" s="493">
        <v>4</v>
      </c>
      <c r="F1037" s="493">
        <v>5</v>
      </c>
      <c r="G1037" s="493">
        <v>6</v>
      </c>
      <c r="H1037" s="493">
        <v>7</v>
      </c>
      <c r="I1037" s="525">
        <v>8</v>
      </c>
    </row>
    <row r="1038" spans="1:9" ht="143.25" customHeight="1" x14ac:dyDescent="0.25">
      <c r="A1038" s="652"/>
      <c r="B1038" s="495" t="str">
        <f>$L$4</f>
        <v>Навісна п-ва ч-з яр (судд.)</v>
      </c>
      <c r="C1038" s="495" t="str">
        <f>$M$4</f>
        <v>Переправа по колоді через яр</v>
      </c>
      <c r="D1038" s="495" t="str">
        <f>$N$4</f>
        <v>П-ва по мотузці з пер. ч-з яр</v>
      </c>
      <c r="E1038" s="495" t="str">
        <f>$O$4</f>
        <v>Підйом по верт. пер. + крут. п-ва</v>
      </c>
      <c r="F1038" s="495" t="str">
        <f>$P$4</f>
        <v>Підйом по схилу</v>
      </c>
      <c r="G1038" s="495" t="str">
        <f>$Q$4</f>
        <v>Рух  по жердинах</v>
      </c>
      <c r="H1038" s="495" t="str">
        <f>$R$4</f>
        <v>В'язання вузлів</v>
      </c>
      <c r="I1038" s="519" t="str">
        <f>S$4</f>
        <v>Орієнтування</v>
      </c>
    </row>
    <row r="1039" spans="1:9" ht="48" customHeight="1" x14ac:dyDescent="0.25">
      <c r="A1039" s="520" t="s">
        <v>222</v>
      </c>
      <c r="B1039" s="498">
        <f>$L$5</f>
        <v>1.3888888888888889E-3</v>
      </c>
      <c r="C1039" s="498">
        <f>$M$5</f>
        <v>2.7777777777777779E-3</v>
      </c>
      <c r="D1039" s="498">
        <f>$N$5</f>
        <v>3.472222222222222E-3</v>
      </c>
      <c r="E1039" s="498">
        <f>$O$5</f>
        <v>4.1666666666666666E-3</v>
      </c>
      <c r="F1039" s="498">
        <f>$P$5</f>
        <v>2.7777777777777779E-3</v>
      </c>
      <c r="G1039" s="498">
        <f>$Q$5</f>
        <v>2.0833333333333333E-3</v>
      </c>
      <c r="H1039" s="498">
        <f>$R$5</f>
        <v>1.3888888888888889E-3</v>
      </c>
      <c r="I1039" s="521"/>
    </row>
    <row r="1040" spans="1:9" ht="48" customHeight="1" x14ac:dyDescent="0.25">
      <c r="A1040" s="520" t="s">
        <v>223</v>
      </c>
      <c r="B1040" s="501">
        <f>$C1035+L$11</f>
        <v>0.75138888888888888</v>
      </c>
      <c r="C1040" s="501">
        <f t="shared" ref="C1040:H1040" si="188">B1041+M$11</f>
        <v>0.75694444444444442</v>
      </c>
      <c r="D1040" s="501">
        <f t="shared" si="188"/>
        <v>0.76527777777777772</v>
      </c>
      <c r="E1040" s="501">
        <f t="shared" si="188"/>
        <v>0.77430555555555547</v>
      </c>
      <c r="F1040" s="501">
        <f t="shared" si="188"/>
        <v>0.78541666666666654</v>
      </c>
      <c r="G1040" s="501">
        <f t="shared" si="188"/>
        <v>0.79166666666666652</v>
      </c>
      <c r="H1040" s="501">
        <f t="shared" si="188"/>
        <v>0.80069444444444426</v>
      </c>
      <c r="I1040" s="521"/>
    </row>
    <row r="1041" spans="1:9" ht="48" customHeight="1" x14ac:dyDescent="0.25">
      <c r="A1041" s="520" t="s">
        <v>225</v>
      </c>
      <c r="B1041" s="501">
        <f>SUM(B1040,B1039)</f>
        <v>0.75277777777777777</v>
      </c>
      <c r="C1041" s="501">
        <f>SUM(C1040,C1039)</f>
        <v>0.75972222222222219</v>
      </c>
      <c r="D1041" s="501">
        <f>SUM(D1040,D1039)</f>
        <v>0.76874999999999993</v>
      </c>
      <c r="E1041" s="501">
        <f>SUM(E1040,E1039)</f>
        <v>0.77847222222222212</v>
      </c>
      <c r="F1041" s="501">
        <f t="shared" ref="F1041:H1041" si="189">SUM(F1040,F1039)</f>
        <v>0.78819444444444431</v>
      </c>
      <c r="G1041" s="501">
        <f t="shared" si="189"/>
        <v>0.79374999999999984</v>
      </c>
      <c r="H1041" s="501">
        <f t="shared" si="189"/>
        <v>0.80208333333333315</v>
      </c>
      <c r="I1041" s="521"/>
    </row>
    <row r="1042" spans="1:9" ht="48" customHeight="1" x14ac:dyDescent="0.25">
      <c r="A1042" s="520" t="s">
        <v>226</v>
      </c>
      <c r="B1042" s="504"/>
      <c r="C1042" s="504"/>
      <c r="D1042" s="504"/>
      <c r="E1042" s="504"/>
      <c r="F1042" s="504"/>
      <c r="G1042" s="504"/>
      <c r="H1042" s="504"/>
      <c r="I1042" s="521"/>
    </row>
    <row r="1043" spans="1:9" ht="48" customHeight="1" x14ac:dyDescent="0.25">
      <c r="A1043" s="520" t="s">
        <v>228</v>
      </c>
      <c r="B1043" s="505"/>
      <c r="C1043" s="493"/>
      <c r="D1043" s="493"/>
      <c r="E1043" s="493"/>
      <c r="F1043" s="493"/>
      <c r="G1043" s="493"/>
      <c r="H1043" s="493"/>
      <c r="I1043" s="522"/>
    </row>
    <row r="1044" spans="1:9" ht="48" customHeight="1" x14ac:dyDescent="0.25">
      <c r="A1044" s="523" t="s">
        <v>230</v>
      </c>
      <c r="B1044" s="508"/>
      <c r="C1044" s="508"/>
      <c r="D1044" s="508"/>
      <c r="E1044" s="508"/>
      <c r="F1044" s="508"/>
      <c r="G1044" s="508"/>
      <c r="H1044" s="515"/>
      <c r="I1044" s="524"/>
    </row>
    <row r="1045" spans="1:9" ht="48" customHeight="1" thickBot="1" x14ac:dyDescent="0.3">
      <c r="A1045" s="645" t="s">
        <v>239</v>
      </c>
      <c r="B1045" s="646"/>
      <c r="C1045" s="646"/>
      <c r="D1045" s="646"/>
      <c r="E1045" s="646"/>
      <c r="F1045" s="646"/>
      <c r="G1045" s="646"/>
      <c r="H1045" s="647"/>
      <c r="I1045" s="648"/>
    </row>
    <row r="1046" spans="1:9" ht="48" customHeight="1" x14ac:dyDescent="0.25">
      <c r="A1046" s="526"/>
      <c r="B1046" s="516" t="s">
        <v>215</v>
      </c>
      <c r="C1046" s="517">
        <f>$P$6+$P$8*(B1047-1)</f>
        <v>0.75416666666666665</v>
      </c>
      <c r="D1046" s="516" t="s">
        <v>216</v>
      </c>
      <c r="E1046" s="516"/>
      <c r="F1046" s="517"/>
      <c r="G1046" s="649">
        <f>H1052+S$11</f>
        <v>0.81319444444444422</v>
      </c>
      <c r="H1046" s="649"/>
      <c r="I1046" s="527">
        <f>G1046+T$11</f>
        <v>0.82708333333333306</v>
      </c>
    </row>
    <row r="1047" spans="1:9" ht="48" customHeight="1" x14ac:dyDescent="0.25">
      <c r="A1047" s="529" t="s">
        <v>217</v>
      </c>
      <c r="B1047" s="514">
        <f>B1036+1</f>
        <v>96</v>
      </c>
      <c r="C1047" s="650" t="e">
        <f>VLOOKUP($B1047,СтартОсобиста!$A$270:$E$517,4,0)</f>
        <v>#N/A</v>
      </c>
      <c r="D1047" s="650"/>
      <c r="E1047" s="650"/>
      <c r="F1047" s="513" t="e">
        <f>VLOOKUP($B1047,СтартОсобиста!$A$270:$E$517,2,0)</f>
        <v>#N/A</v>
      </c>
      <c r="G1047" s="651" t="s">
        <v>218</v>
      </c>
      <c r="H1047" s="651"/>
      <c r="I1047" s="518" t="s">
        <v>219</v>
      </c>
    </row>
    <row r="1048" spans="1:9" ht="48" customHeight="1" x14ac:dyDescent="0.25">
      <c r="A1048" s="652" t="s">
        <v>220</v>
      </c>
      <c r="B1048" s="493">
        <v>1</v>
      </c>
      <c r="C1048" s="493">
        <v>2</v>
      </c>
      <c r="D1048" s="493">
        <v>3</v>
      </c>
      <c r="E1048" s="493">
        <v>4</v>
      </c>
      <c r="F1048" s="493">
        <v>5</v>
      </c>
      <c r="G1048" s="493">
        <v>6</v>
      </c>
      <c r="H1048" s="493">
        <v>7</v>
      </c>
      <c r="I1048" s="525">
        <v>8</v>
      </c>
    </row>
    <row r="1049" spans="1:9" ht="143.25" customHeight="1" x14ac:dyDescent="0.25">
      <c r="A1049" s="652"/>
      <c r="B1049" s="495" t="str">
        <f>$L$4</f>
        <v>Навісна п-ва ч-з яр (судд.)</v>
      </c>
      <c r="C1049" s="495" t="str">
        <f>$M$4</f>
        <v>Переправа по колоді через яр</v>
      </c>
      <c r="D1049" s="495" t="str">
        <f>$N$4</f>
        <v>П-ва по мотузці з пер. ч-з яр</v>
      </c>
      <c r="E1049" s="495" t="str">
        <f>$O$4</f>
        <v>Підйом по верт. пер. + крут. п-ва</v>
      </c>
      <c r="F1049" s="495" t="str">
        <f>$P$4</f>
        <v>Підйом по схилу</v>
      </c>
      <c r="G1049" s="495" t="str">
        <f>$Q$4</f>
        <v>Рух  по жердинах</v>
      </c>
      <c r="H1049" s="495" t="str">
        <f>$R$4</f>
        <v>В'язання вузлів</v>
      </c>
      <c r="I1049" s="519" t="str">
        <f>S$4</f>
        <v>Орієнтування</v>
      </c>
    </row>
    <row r="1050" spans="1:9" ht="48" customHeight="1" x14ac:dyDescent="0.25">
      <c r="A1050" s="520" t="s">
        <v>222</v>
      </c>
      <c r="B1050" s="498">
        <f>$L$5</f>
        <v>1.3888888888888889E-3</v>
      </c>
      <c r="C1050" s="498">
        <f>$M$5</f>
        <v>2.7777777777777779E-3</v>
      </c>
      <c r="D1050" s="498">
        <f>$N$5</f>
        <v>3.472222222222222E-3</v>
      </c>
      <c r="E1050" s="498">
        <f>$O$5</f>
        <v>4.1666666666666666E-3</v>
      </c>
      <c r="F1050" s="498">
        <f>$P$5</f>
        <v>2.7777777777777779E-3</v>
      </c>
      <c r="G1050" s="498">
        <f>$Q$5</f>
        <v>2.0833333333333333E-3</v>
      </c>
      <c r="H1050" s="498">
        <f>$R$5</f>
        <v>1.3888888888888889E-3</v>
      </c>
      <c r="I1050" s="521"/>
    </row>
    <row r="1051" spans="1:9" ht="48" customHeight="1" x14ac:dyDescent="0.25">
      <c r="A1051" s="520" t="s">
        <v>223</v>
      </c>
      <c r="B1051" s="501">
        <f>$C1046+L$11</f>
        <v>0.75555555555555554</v>
      </c>
      <c r="C1051" s="501">
        <f t="shared" ref="C1051:H1051" si="190">B1052+M$11</f>
        <v>0.76111111111111107</v>
      </c>
      <c r="D1051" s="501">
        <f t="shared" si="190"/>
        <v>0.76944444444444438</v>
      </c>
      <c r="E1051" s="501">
        <f t="shared" si="190"/>
        <v>0.77847222222222212</v>
      </c>
      <c r="F1051" s="501">
        <f t="shared" si="190"/>
        <v>0.78958333333333319</v>
      </c>
      <c r="G1051" s="501">
        <f t="shared" si="190"/>
        <v>0.79583333333333317</v>
      </c>
      <c r="H1051" s="501">
        <f t="shared" si="190"/>
        <v>0.80486111111111092</v>
      </c>
      <c r="I1051" s="521"/>
    </row>
    <row r="1052" spans="1:9" ht="48" customHeight="1" x14ac:dyDescent="0.25">
      <c r="A1052" s="520" t="s">
        <v>225</v>
      </c>
      <c r="B1052" s="501">
        <f>SUM(B1051,B1050)</f>
        <v>0.75694444444444442</v>
      </c>
      <c r="C1052" s="501">
        <f>SUM(C1051,C1050)</f>
        <v>0.76388888888888884</v>
      </c>
      <c r="D1052" s="501">
        <f>SUM(D1051,D1050)</f>
        <v>0.77291666666666659</v>
      </c>
      <c r="E1052" s="501">
        <f>SUM(E1051,E1050)</f>
        <v>0.78263888888888877</v>
      </c>
      <c r="F1052" s="501">
        <f t="shared" ref="F1052:H1052" si="191">SUM(F1051,F1050)</f>
        <v>0.79236111111111096</v>
      </c>
      <c r="G1052" s="501">
        <f t="shared" si="191"/>
        <v>0.7979166666666665</v>
      </c>
      <c r="H1052" s="501">
        <f t="shared" si="191"/>
        <v>0.8062499999999998</v>
      </c>
      <c r="I1052" s="521"/>
    </row>
    <row r="1053" spans="1:9" ht="48" customHeight="1" x14ac:dyDescent="0.25">
      <c r="A1053" s="520" t="s">
        <v>226</v>
      </c>
      <c r="B1053" s="504"/>
      <c r="C1053" s="504"/>
      <c r="D1053" s="504"/>
      <c r="E1053" s="504"/>
      <c r="F1053" s="504"/>
      <c r="G1053" s="504"/>
      <c r="H1053" s="504"/>
      <c r="I1053" s="521"/>
    </row>
    <row r="1054" spans="1:9" ht="48" customHeight="1" x14ac:dyDescent="0.25">
      <c r="A1054" s="520" t="s">
        <v>228</v>
      </c>
      <c r="B1054" s="505"/>
      <c r="C1054" s="493"/>
      <c r="D1054" s="493"/>
      <c r="E1054" s="493"/>
      <c r="F1054" s="493"/>
      <c r="G1054" s="493"/>
      <c r="H1054" s="493"/>
      <c r="I1054" s="522"/>
    </row>
    <row r="1055" spans="1:9" ht="48" customHeight="1" x14ac:dyDescent="0.25">
      <c r="A1055" s="523" t="s">
        <v>230</v>
      </c>
      <c r="B1055" s="508"/>
      <c r="C1055" s="508"/>
      <c r="D1055" s="508"/>
      <c r="E1055" s="508"/>
      <c r="F1055" s="508"/>
      <c r="G1055" s="508"/>
      <c r="H1055" s="515"/>
      <c r="I1055" s="524"/>
    </row>
    <row r="1056" spans="1:9" ht="48" customHeight="1" thickBot="1" x14ac:dyDescent="0.3">
      <c r="A1056" s="645" t="s">
        <v>239</v>
      </c>
      <c r="B1056" s="646"/>
      <c r="C1056" s="646"/>
      <c r="D1056" s="646"/>
      <c r="E1056" s="646"/>
      <c r="F1056" s="646"/>
      <c r="G1056" s="646"/>
      <c r="H1056" s="647"/>
      <c r="I1056" s="648"/>
    </row>
    <row r="1057" spans="1:9" ht="48" customHeight="1" x14ac:dyDescent="0.25">
      <c r="A1057" s="526"/>
      <c r="B1057" s="516" t="s">
        <v>215</v>
      </c>
      <c r="C1057" s="517">
        <f>$P$6+$P$8*(B1058-1)</f>
        <v>0.7583333333333333</v>
      </c>
      <c r="D1057" s="516" t="s">
        <v>216</v>
      </c>
      <c r="E1057" s="516"/>
      <c r="F1057" s="517"/>
      <c r="G1057" s="649">
        <f>H1063+S$11</f>
        <v>0.81736111111111087</v>
      </c>
      <c r="H1057" s="649"/>
      <c r="I1057" s="527">
        <f>G1057+T$11</f>
        <v>0.83124999999999971</v>
      </c>
    </row>
    <row r="1058" spans="1:9" ht="48" customHeight="1" x14ac:dyDescent="0.25">
      <c r="A1058" s="529" t="s">
        <v>217</v>
      </c>
      <c r="B1058" s="514">
        <f>B1047+1</f>
        <v>97</v>
      </c>
      <c r="C1058" s="650" t="e">
        <f>VLOOKUP($B1058,СтартОсобиста!$A$270:$E$517,4,0)</f>
        <v>#N/A</v>
      </c>
      <c r="D1058" s="650"/>
      <c r="E1058" s="650"/>
      <c r="F1058" s="513" t="e">
        <f>VLOOKUP($B1058,СтартОсобиста!$A$270:$E$517,2,0)</f>
        <v>#N/A</v>
      </c>
      <c r="G1058" s="651" t="s">
        <v>218</v>
      </c>
      <c r="H1058" s="651"/>
      <c r="I1058" s="518" t="s">
        <v>219</v>
      </c>
    </row>
    <row r="1059" spans="1:9" ht="48" customHeight="1" x14ac:dyDescent="0.25">
      <c r="A1059" s="652" t="s">
        <v>220</v>
      </c>
      <c r="B1059" s="493">
        <v>1</v>
      </c>
      <c r="C1059" s="493">
        <v>2</v>
      </c>
      <c r="D1059" s="493">
        <v>3</v>
      </c>
      <c r="E1059" s="493">
        <v>4</v>
      </c>
      <c r="F1059" s="493">
        <v>5</v>
      </c>
      <c r="G1059" s="493">
        <v>6</v>
      </c>
      <c r="H1059" s="493">
        <v>7</v>
      </c>
      <c r="I1059" s="525">
        <v>8</v>
      </c>
    </row>
    <row r="1060" spans="1:9" ht="143.25" customHeight="1" x14ac:dyDescent="0.25">
      <c r="A1060" s="652"/>
      <c r="B1060" s="495" t="str">
        <f>$L$4</f>
        <v>Навісна п-ва ч-з яр (судд.)</v>
      </c>
      <c r="C1060" s="495" t="str">
        <f>$M$4</f>
        <v>Переправа по колоді через яр</v>
      </c>
      <c r="D1060" s="495" t="str">
        <f>$N$4</f>
        <v>П-ва по мотузці з пер. ч-з яр</v>
      </c>
      <c r="E1060" s="495" t="str">
        <f>$O$4</f>
        <v>Підйом по верт. пер. + крут. п-ва</v>
      </c>
      <c r="F1060" s="495" t="str">
        <f>$P$4</f>
        <v>Підйом по схилу</v>
      </c>
      <c r="G1060" s="495" t="str">
        <f>$Q$4</f>
        <v>Рух  по жердинах</v>
      </c>
      <c r="H1060" s="495" t="str">
        <f>$R$4</f>
        <v>В'язання вузлів</v>
      </c>
      <c r="I1060" s="519" t="str">
        <f>S$4</f>
        <v>Орієнтування</v>
      </c>
    </row>
    <row r="1061" spans="1:9" ht="48" customHeight="1" x14ac:dyDescent="0.25">
      <c r="A1061" s="520" t="s">
        <v>222</v>
      </c>
      <c r="B1061" s="498">
        <f>$L$5</f>
        <v>1.3888888888888889E-3</v>
      </c>
      <c r="C1061" s="498">
        <f>$M$5</f>
        <v>2.7777777777777779E-3</v>
      </c>
      <c r="D1061" s="498">
        <f>$N$5</f>
        <v>3.472222222222222E-3</v>
      </c>
      <c r="E1061" s="498">
        <f>$O$5</f>
        <v>4.1666666666666666E-3</v>
      </c>
      <c r="F1061" s="498">
        <f>$P$5</f>
        <v>2.7777777777777779E-3</v>
      </c>
      <c r="G1061" s="498">
        <f>$Q$5</f>
        <v>2.0833333333333333E-3</v>
      </c>
      <c r="H1061" s="498">
        <f>$R$5</f>
        <v>1.3888888888888889E-3</v>
      </c>
      <c r="I1061" s="521"/>
    </row>
    <row r="1062" spans="1:9" ht="48" customHeight="1" x14ac:dyDescent="0.25">
      <c r="A1062" s="520" t="s">
        <v>223</v>
      </c>
      <c r="B1062" s="501">
        <f>$C1057+L$11</f>
        <v>0.75972222222222219</v>
      </c>
      <c r="C1062" s="501">
        <f t="shared" ref="C1062:H1062" si="192">B1063+M$11</f>
        <v>0.76527777777777772</v>
      </c>
      <c r="D1062" s="501">
        <f t="shared" si="192"/>
        <v>0.77361111111111103</v>
      </c>
      <c r="E1062" s="501">
        <f t="shared" si="192"/>
        <v>0.78263888888888877</v>
      </c>
      <c r="F1062" s="501">
        <f t="shared" si="192"/>
        <v>0.79374999999999984</v>
      </c>
      <c r="G1062" s="501">
        <f t="shared" si="192"/>
        <v>0.79999999999999982</v>
      </c>
      <c r="H1062" s="501">
        <f t="shared" si="192"/>
        <v>0.80902777777777757</v>
      </c>
      <c r="I1062" s="521"/>
    </row>
    <row r="1063" spans="1:9" ht="48" customHeight="1" x14ac:dyDescent="0.25">
      <c r="A1063" s="520" t="s">
        <v>225</v>
      </c>
      <c r="B1063" s="501">
        <f>SUM(B1062,B1061)</f>
        <v>0.76111111111111107</v>
      </c>
      <c r="C1063" s="501">
        <f>SUM(C1062,C1061)</f>
        <v>0.76805555555555549</v>
      </c>
      <c r="D1063" s="501">
        <f>SUM(D1062,D1061)</f>
        <v>0.77708333333333324</v>
      </c>
      <c r="E1063" s="501">
        <f>SUM(E1062,E1061)</f>
        <v>0.78680555555555542</v>
      </c>
      <c r="F1063" s="501">
        <f t="shared" ref="F1063:H1063" si="193">SUM(F1062,F1061)</f>
        <v>0.79652777777777761</v>
      </c>
      <c r="G1063" s="501">
        <f t="shared" si="193"/>
        <v>0.80208333333333315</v>
      </c>
      <c r="H1063" s="501">
        <f t="shared" si="193"/>
        <v>0.81041666666666645</v>
      </c>
      <c r="I1063" s="521"/>
    </row>
    <row r="1064" spans="1:9" ht="48" customHeight="1" x14ac:dyDescent="0.25">
      <c r="A1064" s="520" t="s">
        <v>226</v>
      </c>
      <c r="B1064" s="504"/>
      <c r="C1064" s="504"/>
      <c r="D1064" s="504"/>
      <c r="E1064" s="504"/>
      <c r="F1064" s="504"/>
      <c r="G1064" s="504"/>
      <c r="H1064" s="504"/>
      <c r="I1064" s="521"/>
    </row>
    <row r="1065" spans="1:9" ht="48" customHeight="1" x14ac:dyDescent="0.25">
      <c r="A1065" s="520" t="s">
        <v>228</v>
      </c>
      <c r="B1065" s="505"/>
      <c r="C1065" s="493"/>
      <c r="D1065" s="493"/>
      <c r="E1065" s="493"/>
      <c r="F1065" s="493"/>
      <c r="G1065" s="493"/>
      <c r="H1065" s="493"/>
      <c r="I1065" s="522"/>
    </row>
    <row r="1066" spans="1:9" ht="48" customHeight="1" x14ac:dyDescent="0.25">
      <c r="A1066" s="523" t="s">
        <v>230</v>
      </c>
      <c r="B1066" s="508"/>
      <c r="C1066" s="508"/>
      <c r="D1066" s="508"/>
      <c r="E1066" s="508"/>
      <c r="F1066" s="508"/>
      <c r="G1066" s="508"/>
      <c r="H1066" s="515"/>
      <c r="I1066" s="524"/>
    </row>
    <row r="1067" spans="1:9" ht="48" customHeight="1" thickBot="1" x14ac:dyDescent="0.3">
      <c r="A1067" s="645" t="s">
        <v>239</v>
      </c>
      <c r="B1067" s="646"/>
      <c r="C1067" s="646"/>
      <c r="D1067" s="646"/>
      <c r="E1067" s="646"/>
      <c r="F1067" s="646"/>
      <c r="G1067" s="646"/>
      <c r="H1067" s="647"/>
      <c r="I1067" s="648"/>
    </row>
    <row r="1068" spans="1:9" ht="48" customHeight="1" x14ac:dyDescent="0.25">
      <c r="A1068" s="526"/>
      <c r="B1068" s="516" t="s">
        <v>215</v>
      </c>
      <c r="C1068" s="517">
        <f>$P$6+$P$8*(B1069-1)</f>
        <v>0.76249999999999996</v>
      </c>
      <c r="D1068" s="516" t="s">
        <v>216</v>
      </c>
      <c r="E1068" s="516"/>
      <c r="F1068" s="517"/>
      <c r="G1068" s="649">
        <f>H1074+S$11</f>
        <v>0.82152777777777752</v>
      </c>
      <c r="H1068" s="649"/>
      <c r="I1068" s="527">
        <f>G1068+T$11</f>
        <v>0.83541666666666636</v>
      </c>
    </row>
    <row r="1069" spans="1:9" ht="48" customHeight="1" x14ac:dyDescent="0.25">
      <c r="A1069" s="529" t="s">
        <v>217</v>
      </c>
      <c r="B1069" s="514">
        <f>B1058+1</f>
        <v>98</v>
      </c>
      <c r="C1069" s="650" t="e">
        <f>VLOOKUP($B1069,СтартОсобиста!$A$270:$E$517,4,0)</f>
        <v>#N/A</v>
      </c>
      <c r="D1069" s="650"/>
      <c r="E1069" s="650"/>
      <c r="F1069" s="513" t="e">
        <f>VLOOKUP($B1069,СтартОсобиста!$A$270:$E$517,2,0)</f>
        <v>#N/A</v>
      </c>
      <c r="G1069" s="651" t="s">
        <v>218</v>
      </c>
      <c r="H1069" s="651"/>
      <c r="I1069" s="518" t="s">
        <v>219</v>
      </c>
    </row>
    <row r="1070" spans="1:9" ht="48" customHeight="1" x14ac:dyDescent="0.25">
      <c r="A1070" s="652" t="s">
        <v>220</v>
      </c>
      <c r="B1070" s="493">
        <v>1</v>
      </c>
      <c r="C1070" s="493">
        <v>2</v>
      </c>
      <c r="D1070" s="493">
        <v>3</v>
      </c>
      <c r="E1070" s="493">
        <v>4</v>
      </c>
      <c r="F1070" s="493">
        <v>5</v>
      </c>
      <c r="G1070" s="493">
        <v>6</v>
      </c>
      <c r="H1070" s="493">
        <v>7</v>
      </c>
      <c r="I1070" s="525">
        <v>8</v>
      </c>
    </row>
    <row r="1071" spans="1:9" ht="143.25" customHeight="1" x14ac:dyDescent="0.25">
      <c r="A1071" s="652"/>
      <c r="B1071" s="495" t="str">
        <f>$L$4</f>
        <v>Навісна п-ва ч-з яр (судд.)</v>
      </c>
      <c r="C1071" s="495" t="str">
        <f>$M$4</f>
        <v>Переправа по колоді через яр</v>
      </c>
      <c r="D1071" s="495" t="str">
        <f>$N$4</f>
        <v>П-ва по мотузці з пер. ч-з яр</v>
      </c>
      <c r="E1071" s="495" t="str">
        <f>$O$4</f>
        <v>Підйом по верт. пер. + крут. п-ва</v>
      </c>
      <c r="F1071" s="495" t="str">
        <f>$P$4</f>
        <v>Підйом по схилу</v>
      </c>
      <c r="G1071" s="495" t="str">
        <f>$Q$4</f>
        <v>Рух  по жердинах</v>
      </c>
      <c r="H1071" s="495" t="str">
        <f>$R$4</f>
        <v>В'язання вузлів</v>
      </c>
      <c r="I1071" s="519" t="str">
        <f>S$4</f>
        <v>Орієнтування</v>
      </c>
    </row>
    <row r="1072" spans="1:9" ht="48" customHeight="1" x14ac:dyDescent="0.25">
      <c r="A1072" s="520" t="s">
        <v>222</v>
      </c>
      <c r="B1072" s="498">
        <f>$L$5</f>
        <v>1.3888888888888889E-3</v>
      </c>
      <c r="C1072" s="498">
        <f>$M$5</f>
        <v>2.7777777777777779E-3</v>
      </c>
      <c r="D1072" s="498">
        <f>$N$5</f>
        <v>3.472222222222222E-3</v>
      </c>
      <c r="E1072" s="498">
        <f>$O$5</f>
        <v>4.1666666666666666E-3</v>
      </c>
      <c r="F1072" s="498">
        <f>$P$5</f>
        <v>2.7777777777777779E-3</v>
      </c>
      <c r="G1072" s="498">
        <f>$Q$5</f>
        <v>2.0833333333333333E-3</v>
      </c>
      <c r="H1072" s="498">
        <f>$R$5</f>
        <v>1.3888888888888889E-3</v>
      </c>
      <c r="I1072" s="521"/>
    </row>
    <row r="1073" spans="1:9" ht="48" customHeight="1" x14ac:dyDescent="0.25">
      <c r="A1073" s="520" t="s">
        <v>223</v>
      </c>
      <c r="B1073" s="501">
        <f>$C1068+L$11</f>
        <v>0.76388888888888884</v>
      </c>
      <c r="C1073" s="501">
        <f t="shared" ref="C1073:H1073" si="194">B1074+M$11</f>
        <v>0.76944444444444438</v>
      </c>
      <c r="D1073" s="501">
        <f t="shared" si="194"/>
        <v>0.77777777777777768</v>
      </c>
      <c r="E1073" s="501">
        <f t="shared" si="194"/>
        <v>0.78680555555555542</v>
      </c>
      <c r="F1073" s="501">
        <f t="shared" si="194"/>
        <v>0.7979166666666665</v>
      </c>
      <c r="G1073" s="501">
        <f t="shared" si="194"/>
        <v>0.80416666666666647</v>
      </c>
      <c r="H1073" s="501">
        <f t="shared" si="194"/>
        <v>0.81319444444444422</v>
      </c>
      <c r="I1073" s="521"/>
    </row>
    <row r="1074" spans="1:9" ht="48" customHeight="1" x14ac:dyDescent="0.25">
      <c r="A1074" s="520" t="s">
        <v>225</v>
      </c>
      <c r="B1074" s="501">
        <f>SUM(B1073,B1072)</f>
        <v>0.76527777777777772</v>
      </c>
      <c r="C1074" s="501">
        <f>SUM(C1073,C1072)</f>
        <v>0.77222222222222214</v>
      </c>
      <c r="D1074" s="501">
        <f>SUM(D1073,D1072)</f>
        <v>0.78124999999999989</v>
      </c>
      <c r="E1074" s="501">
        <f>SUM(E1073,E1072)</f>
        <v>0.79097222222222208</v>
      </c>
      <c r="F1074" s="501">
        <f t="shared" ref="F1074:H1074" si="195">SUM(F1073,F1072)</f>
        <v>0.80069444444444426</v>
      </c>
      <c r="G1074" s="501">
        <f t="shared" si="195"/>
        <v>0.8062499999999998</v>
      </c>
      <c r="H1074" s="501">
        <f t="shared" si="195"/>
        <v>0.8145833333333331</v>
      </c>
      <c r="I1074" s="521"/>
    </row>
    <row r="1075" spans="1:9" ht="48" customHeight="1" x14ac:dyDescent="0.25">
      <c r="A1075" s="520" t="s">
        <v>226</v>
      </c>
      <c r="B1075" s="504"/>
      <c r="C1075" s="504"/>
      <c r="D1075" s="504"/>
      <c r="E1075" s="504"/>
      <c r="F1075" s="504"/>
      <c r="G1075" s="504"/>
      <c r="H1075" s="504"/>
      <c r="I1075" s="521"/>
    </row>
    <row r="1076" spans="1:9" ht="48" customHeight="1" x14ac:dyDescent="0.25">
      <c r="A1076" s="520" t="s">
        <v>228</v>
      </c>
      <c r="B1076" s="505"/>
      <c r="C1076" s="493"/>
      <c r="D1076" s="493"/>
      <c r="E1076" s="493"/>
      <c r="F1076" s="493"/>
      <c r="G1076" s="493"/>
      <c r="H1076" s="493"/>
      <c r="I1076" s="522"/>
    </row>
    <row r="1077" spans="1:9" ht="48" customHeight="1" x14ac:dyDescent="0.25">
      <c r="A1077" s="523" t="s">
        <v>230</v>
      </c>
      <c r="B1077" s="508"/>
      <c r="C1077" s="508"/>
      <c r="D1077" s="508"/>
      <c r="E1077" s="508"/>
      <c r="F1077" s="508"/>
      <c r="G1077" s="508"/>
      <c r="H1077" s="515"/>
      <c r="I1077" s="524"/>
    </row>
    <row r="1078" spans="1:9" ht="48" customHeight="1" thickBot="1" x14ac:dyDescent="0.3">
      <c r="A1078" s="645" t="s">
        <v>239</v>
      </c>
      <c r="B1078" s="646"/>
      <c r="C1078" s="646"/>
      <c r="D1078" s="646"/>
      <c r="E1078" s="646"/>
      <c r="F1078" s="646"/>
      <c r="G1078" s="646"/>
      <c r="H1078" s="647"/>
      <c r="I1078" s="648"/>
    </row>
    <row r="1079" spans="1:9" ht="48" customHeight="1" x14ac:dyDescent="0.25">
      <c r="A1079" s="526"/>
      <c r="B1079" s="516" t="s">
        <v>215</v>
      </c>
      <c r="C1079" s="517">
        <f>$P$6+$P$8*(B1080-1)</f>
        <v>0.76666666666666661</v>
      </c>
      <c r="D1079" s="516" t="s">
        <v>216</v>
      </c>
      <c r="E1079" s="516"/>
      <c r="F1079" s="517"/>
      <c r="G1079" s="649">
        <f>H1085+S$11</f>
        <v>0.82569444444444418</v>
      </c>
      <c r="H1079" s="649"/>
      <c r="I1079" s="527">
        <f>G1079+T$11</f>
        <v>0.83958333333333302</v>
      </c>
    </row>
    <row r="1080" spans="1:9" ht="48" customHeight="1" x14ac:dyDescent="0.25">
      <c r="A1080" s="529" t="s">
        <v>217</v>
      </c>
      <c r="B1080" s="514">
        <f>B1069+1</f>
        <v>99</v>
      </c>
      <c r="C1080" s="650" t="e">
        <f>VLOOKUP($B1080,СтартОсобиста!$A$270:$E$517,4,0)</f>
        <v>#N/A</v>
      </c>
      <c r="D1080" s="650"/>
      <c r="E1080" s="650"/>
      <c r="F1080" s="513" t="e">
        <f>VLOOKUP($B1080,СтартОсобиста!$A$270:$E$517,2,0)</f>
        <v>#N/A</v>
      </c>
      <c r="G1080" s="651" t="s">
        <v>218</v>
      </c>
      <c r="H1080" s="651"/>
      <c r="I1080" s="518" t="s">
        <v>219</v>
      </c>
    </row>
    <row r="1081" spans="1:9" ht="48" customHeight="1" x14ac:dyDescent="0.25">
      <c r="A1081" s="652" t="s">
        <v>220</v>
      </c>
      <c r="B1081" s="493">
        <v>1</v>
      </c>
      <c r="C1081" s="493">
        <v>2</v>
      </c>
      <c r="D1081" s="493">
        <v>3</v>
      </c>
      <c r="E1081" s="493">
        <v>4</v>
      </c>
      <c r="F1081" s="493">
        <v>5</v>
      </c>
      <c r="G1081" s="493">
        <v>6</v>
      </c>
      <c r="H1081" s="493">
        <v>7</v>
      </c>
      <c r="I1081" s="525">
        <v>8</v>
      </c>
    </row>
    <row r="1082" spans="1:9" ht="143.25" customHeight="1" x14ac:dyDescent="0.25">
      <c r="A1082" s="652"/>
      <c r="B1082" s="495" t="str">
        <f>$L$4</f>
        <v>Навісна п-ва ч-з яр (судд.)</v>
      </c>
      <c r="C1082" s="495" t="str">
        <f>$M$4</f>
        <v>Переправа по колоді через яр</v>
      </c>
      <c r="D1082" s="495" t="str">
        <f>$N$4</f>
        <v>П-ва по мотузці з пер. ч-з яр</v>
      </c>
      <c r="E1082" s="495" t="str">
        <f>$O$4</f>
        <v>Підйом по верт. пер. + крут. п-ва</v>
      </c>
      <c r="F1082" s="495" t="str">
        <f>$P$4</f>
        <v>Підйом по схилу</v>
      </c>
      <c r="G1082" s="495" t="str">
        <f>$Q$4</f>
        <v>Рух  по жердинах</v>
      </c>
      <c r="H1082" s="495" t="str">
        <f>$R$4</f>
        <v>В'язання вузлів</v>
      </c>
      <c r="I1082" s="519" t="str">
        <f>S$4</f>
        <v>Орієнтування</v>
      </c>
    </row>
    <row r="1083" spans="1:9" ht="48" customHeight="1" x14ac:dyDescent="0.25">
      <c r="A1083" s="520" t="s">
        <v>222</v>
      </c>
      <c r="B1083" s="498">
        <f>$L$5</f>
        <v>1.3888888888888889E-3</v>
      </c>
      <c r="C1083" s="498">
        <f>$M$5</f>
        <v>2.7777777777777779E-3</v>
      </c>
      <c r="D1083" s="498">
        <f>$N$5</f>
        <v>3.472222222222222E-3</v>
      </c>
      <c r="E1083" s="498">
        <f>$O$5</f>
        <v>4.1666666666666666E-3</v>
      </c>
      <c r="F1083" s="498">
        <f>$P$5</f>
        <v>2.7777777777777779E-3</v>
      </c>
      <c r="G1083" s="498">
        <f>$Q$5</f>
        <v>2.0833333333333333E-3</v>
      </c>
      <c r="H1083" s="498">
        <f>$R$5</f>
        <v>1.3888888888888889E-3</v>
      </c>
      <c r="I1083" s="521"/>
    </row>
    <row r="1084" spans="1:9" ht="48" customHeight="1" x14ac:dyDescent="0.25">
      <c r="A1084" s="520" t="s">
        <v>223</v>
      </c>
      <c r="B1084" s="501">
        <f>$C1079+L$11</f>
        <v>0.76805555555555549</v>
      </c>
      <c r="C1084" s="501">
        <f t="shared" ref="C1084:H1084" si="196">B1085+M$11</f>
        <v>0.77361111111111103</v>
      </c>
      <c r="D1084" s="501">
        <f t="shared" si="196"/>
        <v>0.78194444444444433</v>
      </c>
      <c r="E1084" s="501">
        <f t="shared" si="196"/>
        <v>0.79097222222222208</v>
      </c>
      <c r="F1084" s="501">
        <f t="shared" si="196"/>
        <v>0.80208333333333315</v>
      </c>
      <c r="G1084" s="501">
        <f t="shared" si="196"/>
        <v>0.80833333333333313</v>
      </c>
      <c r="H1084" s="501">
        <f t="shared" si="196"/>
        <v>0.81736111111111087</v>
      </c>
      <c r="I1084" s="521"/>
    </row>
    <row r="1085" spans="1:9" ht="48" customHeight="1" x14ac:dyDescent="0.25">
      <c r="A1085" s="520" t="s">
        <v>225</v>
      </c>
      <c r="B1085" s="501">
        <f>SUM(B1084,B1083)</f>
        <v>0.76944444444444438</v>
      </c>
      <c r="C1085" s="501">
        <f>SUM(C1084,C1083)</f>
        <v>0.7763888888888888</v>
      </c>
      <c r="D1085" s="501">
        <f>SUM(D1084,D1083)</f>
        <v>0.78541666666666654</v>
      </c>
      <c r="E1085" s="501">
        <f>SUM(E1084,E1083)</f>
        <v>0.79513888888888873</v>
      </c>
      <c r="F1085" s="501">
        <f t="shared" ref="F1085:H1085" si="197">SUM(F1084,F1083)</f>
        <v>0.80486111111111092</v>
      </c>
      <c r="G1085" s="501">
        <f t="shared" si="197"/>
        <v>0.81041666666666645</v>
      </c>
      <c r="H1085" s="501">
        <f t="shared" si="197"/>
        <v>0.81874999999999976</v>
      </c>
      <c r="I1085" s="521"/>
    </row>
    <row r="1086" spans="1:9" ht="48" customHeight="1" x14ac:dyDescent="0.25">
      <c r="A1086" s="520" t="s">
        <v>226</v>
      </c>
      <c r="B1086" s="504"/>
      <c r="C1086" s="504"/>
      <c r="D1086" s="504"/>
      <c r="E1086" s="504"/>
      <c r="F1086" s="504"/>
      <c r="G1086" s="504"/>
      <c r="H1086" s="504"/>
      <c r="I1086" s="521"/>
    </row>
    <row r="1087" spans="1:9" ht="48" customHeight="1" x14ac:dyDescent="0.25">
      <c r="A1087" s="520" t="s">
        <v>228</v>
      </c>
      <c r="B1087" s="505"/>
      <c r="C1087" s="493"/>
      <c r="D1087" s="493"/>
      <c r="E1087" s="493"/>
      <c r="F1087" s="493"/>
      <c r="G1087" s="493"/>
      <c r="H1087" s="493"/>
      <c r="I1087" s="522"/>
    </row>
    <row r="1088" spans="1:9" ht="48" customHeight="1" x14ac:dyDescent="0.25">
      <c r="A1088" s="523" t="s">
        <v>230</v>
      </c>
      <c r="B1088" s="508"/>
      <c r="C1088" s="508"/>
      <c r="D1088" s="508"/>
      <c r="E1088" s="508"/>
      <c r="F1088" s="508"/>
      <c r="G1088" s="508"/>
      <c r="H1088" s="515"/>
      <c r="I1088" s="524"/>
    </row>
    <row r="1089" spans="1:9" ht="48" customHeight="1" thickBot="1" x14ac:dyDescent="0.3">
      <c r="A1089" s="645" t="s">
        <v>239</v>
      </c>
      <c r="B1089" s="646"/>
      <c r="C1089" s="646"/>
      <c r="D1089" s="646"/>
      <c r="E1089" s="646"/>
      <c r="F1089" s="646"/>
      <c r="G1089" s="646"/>
      <c r="H1089" s="647"/>
      <c r="I1089" s="648"/>
    </row>
    <row r="1090" spans="1:9" ht="48" customHeight="1" x14ac:dyDescent="0.25">
      <c r="A1090" s="526"/>
      <c r="B1090" s="516" t="s">
        <v>215</v>
      </c>
      <c r="C1090" s="517">
        <f>$P$6+$P$8*(B1091-1)</f>
        <v>0.77083333333333326</v>
      </c>
      <c r="D1090" s="516" t="s">
        <v>216</v>
      </c>
      <c r="E1090" s="516"/>
      <c r="F1090" s="517"/>
      <c r="G1090" s="649">
        <f>H1096+S$11</f>
        <v>0.82986111111111083</v>
      </c>
      <c r="H1090" s="649"/>
      <c r="I1090" s="527">
        <f>G1090+T$11</f>
        <v>0.84374999999999967</v>
      </c>
    </row>
    <row r="1091" spans="1:9" ht="48" customHeight="1" x14ac:dyDescent="0.25">
      <c r="A1091" s="529" t="s">
        <v>217</v>
      </c>
      <c r="B1091" s="514">
        <f>B1080+1</f>
        <v>100</v>
      </c>
      <c r="C1091" s="650" t="e">
        <f>VLOOKUP($B1091,СтартОсобиста!$A$270:$E$517,4,0)</f>
        <v>#N/A</v>
      </c>
      <c r="D1091" s="650"/>
      <c r="E1091" s="650"/>
      <c r="F1091" s="513" t="e">
        <f>VLOOKUP($B1091,СтартОсобиста!$A$270:$E$517,2,0)</f>
        <v>#N/A</v>
      </c>
      <c r="G1091" s="651" t="s">
        <v>218</v>
      </c>
      <c r="H1091" s="651"/>
      <c r="I1091" s="518" t="s">
        <v>219</v>
      </c>
    </row>
    <row r="1092" spans="1:9" ht="48" customHeight="1" x14ac:dyDescent="0.25">
      <c r="A1092" s="652" t="s">
        <v>220</v>
      </c>
      <c r="B1092" s="493">
        <v>1</v>
      </c>
      <c r="C1092" s="493">
        <v>2</v>
      </c>
      <c r="D1092" s="493">
        <v>3</v>
      </c>
      <c r="E1092" s="493">
        <v>4</v>
      </c>
      <c r="F1092" s="493">
        <v>5</v>
      </c>
      <c r="G1092" s="493">
        <v>6</v>
      </c>
      <c r="H1092" s="493">
        <v>7</v>
      </c>
      <c r="I1092" s="525">
        <v>8</v>
      </c>
    </row>
    <row r="1093" spans="1:9" ht="143.25" customHeight="1" x14ac:dyDescent="0.25">
      <c r="A1093" s="652"/>
      <c r="B1093" s="495" t="str">
        <f>$L$4</f>
        <v>Навісна п-ва ч-з яр (судд.)</v>
      </c>
      <c r="C1093" s="495" t="str">
        <f>$M$4</f>
        <v>Переправа по колоді через яр</v>
      </c>
      <c r="D1093" s="495" t="str">
        <f>$N$4</f>
        <v>П-ва по мотузці з пер. ч-з яр</v>
      </c>
      <c r="E1093" s="495" t="str">
        <f>$O$4</f>
        <v>Підйом по верт. пер. + крут. п-ва</v>
      </c>
      <c r="F1093" s="495" t="str">
        <f>$P$4</f>
        <v>Підйом по схилу</v>
      </c>
      <c r="G1093" s="495" t="str">
        <f>$Q$4</f>
        <v>Рух  по жердинах</v>
      </c>
      <c r="H1093" s="495" t="str">
        <f>$R$4</f>
        <v>В'язання вузлів</v>
      </c>
      <c r="I1093" s="519" t="str">
        <f>S$4</f>
        <v>Орієнтування</v>
      </c>
    </row>
    <row r="1094" spans="1:9" ht="48" customHeight="1" x14ac:dyDescent="0.25">
      <c r="A1094" s="520" t="s">
        <v>222</v>
      </c>
      <c r="B1094" s="498">
        <f>$L$5</f>
        <v>1.3888888888888889E-3</v>
      </c>
      <c r="C1094" s="498">
        <f>$M$5</f>
        <v>2.7777777777777779E-3</v>
      </c>
      <c r="D1094" s="498">
        <f>$N$5</f>
        <v>3.472222222222222E-3</v>
      </c>
      <c r="E1094" s="498">
        <f>$O$5</f>
        <v>4.1666666666666666E-3</v>
      </c>
      <c r="F1094" s="498">
        <f>$P$5</f>
        <v>2.7777777777777779E-3</v>
      </c>
      <c r="G1094" s="498">
        <f>$Q$5</f>
        <v>2.0833333333333333E-3</v>
      </c>
      <c r="H1094" s="498">
        <f>$R$5</f>
        <v>1.3888888888888889E-3</v>
      </c>
      <c r="I1094" s="521"/>
    </row>
    <row r="1095" spans="1:9" ht="48" customHeight="1" x14ac:dyDescent="0.25">
      <c r="A1095" s="520" t="s">
        <v>223</v>
      </c>
      <c r="B1095" s="501">
        <f>$C1090+L$11</f>
        <v>0.77222222222222214</v>
      </c>
      <c r="C1095" s="501">
        <f t="shared" ref="C1095:H1095" si="198">B1096+M$11</f>
        <v>0.77777777777777768</v>
      </c>
      <c r="D1095" s="501">
        <f t="shared" si="198"/>
        <v>0.78611111111111098</v>
      </c>
      <c r="E1095" s="501">
        <f t="shared" si="198"/>
        <v>0.79513888888888873</v>
      </c>
      <c r="F1095" s="501">
        <f t="shared" si="198"/>
        <v>0.8062499999999998</v>
      </c>
      <c r="G1095" s="501">
        <f t="shared" si="198"/>
        <v>0.81249999999999978</v>
      </c>
      <c r="H1095" s="501">
        <f t="shared" si="198"/>
        <v>0.82152777777777752</v>
      </c>
      <c r="I1095" s="521"/>
    </row>
    <row r="1096" spans="1:9" ht="48" customHeight="1" x14ac:dyDescent="0.25">
      <c r="A1096" s="520" t="s">
        <v>225</v>
      </c>
      <c r="B1096" s="501">
        <f>SUM(B1095,B1094)</f>
        <v>0.77361111111111103</v>
      </c>
      <c r="C1096" s="501">
        <f>SUM(C1095,C1094)</f>
        <v>0.78055555555555545</v>
      </c>
      <c r="D1096" s="501">
        <f>SUM(D1095,D1094)</f>
        <v>0.78958333333333319</v>
      </c>
      <c r="E1096" s="501">
        <f>SUM(E1095,E1094)</f>
        <v>0.79930555555555538</v>
      </c>
      <c r="F1096" s="501">
        <f t="shared" ref="F1096:H1096" si="199">SUM(F1095,F1094)</f>
        <v>0.80902777777777757</v>
      </c>
      <c r="G1096" s="501">
        <f t="shared" si="199"/>
        <v>0.8145833333333331</v>
      </c>
      <c r="H1096" s="501">
        <f t="shared" si="199"/>
        <v>0.82291666666666641</v>
      </c>
      <c r="I1096" s="521"/>
    </row>
    <row r="1097" spans="1:9" ht="48" customHeight="1" x14ac:dyDescent="0.25">
      <c r="A1097" s="520" t="s">
        <v>226</v>
      </c>
      <c r="B1097" s="504"/>
      <c r="C1097" s="504"/>
      <c r="D1097" s="504"/>
      <c r="E1097" s="504"/>
      <c r="F1097" s="504"/>
      <c r="G1097" s="504"/>
      <c r="H1097" s="504"/>
      <c r="I1097" s="521"/>
    </row>
    <row r="1098" spans="1:9" ht="48" customHeight="1" x14ac:dyDescent="0.25">
      <c r="A1098" s="520" t="s">
        <v>228</v>
      </c>
      <c r="B1098" s="505"/>
      <c r="C1098" s="493"/>
      <c r="D1098" s="493"/>
      <c r="E1098" s="493"/>
      <c r="F1098" s="493"/>
      <c r="G1098" s="493"/>
      <c r="H1098" s="493"/>
      <c r="I1098" s="522"/>
    </row>
    <row r="1099" spans="1:9" ht="48" customHeight="1" x14ac:dyDescent="0.25">
      <c r="A1099" s="523" t="s">
        <v>230</v>
      </c>
      <c r="B1099" s="508"/>
      <c r="C1099" s="508"/>
      <c r="D1099" s="508"/>
      <c r="E1099" s="508"/>
      <c r="F1099" s="508"/>
      <c r="G1099" s="508"/>
      <c r="H1099" s="515"/>
      <c r="I1099" s="524"/>
    </row>
    <row r="1100" spans="1:9" ht="48" customHeight="1" thickBot="1" x14ac:dyDescent="0.3">
      <c r="A1100" s="645" t="s">
        <v>239</v>
      </c>
      <c r="B1100" s="646"/>
      <c r="C1100" s="646"/>
      <c r="D1100" s="646"/>
      <c r="E1100" s="646"/>
      <c r="F1100" s="646"/>
      <c r="G1100" s="646"/>
      <c r="H1100" s="647"/>
      <c r="I1100" s="648"/>
    </row>
    <row r="1101" spans="1:9" ht="48" customHeight="1" x14ac:dyDescent="0.25">
      <c r="A1101" s="526"/>
      <c r="B1101" s="516" t="s">
        <v>215</v>
      </c>
      <c r="C1101" s="517">
        <f>$P$6+$P$8*(B1102-1)</f>
        <v>0.77500000000000002</v>
      </c>
      <c r="D1101" s="516" t="s">
        <v>216</v>
      </c>
      <c r="E1101" s="516"/>
      <c r="F1101" s="517"/>
      <c r="G1101" s="649">
        <f>H1107+S$11</f>
        <v>0.83402777777777759</v>
      </c>
      <c r="H1101" s="649"/>
      <c r="I1101" s="527">
        <f>G1101+T$11</f>
        <v>0.84791666666666643</v>
      </c>
    </row>
    <row r="1102" spans="1:9" ht="48" customHeight="1" x14ac:dyDescent="0.25">
      <c r="A1102" s="529" t="s">
        <v>217</v>
      </c>
      <c r="B1102" s="514">
        <f>B1091+1</f>
        <v>101</v>
      </c>
      <c r="C1102" s="650" t="e">
        <f>VLOOKUP($B1102,СтартОсобиста!$A$270:$E$517,4,0)</f>
        <v>#N/A</v>
      </c>
      <c r="D1102" s="650"/>
      <c r="E1102" s="650"/>
      <c r="F1102" s="513" t="e">
        <f>VLOOKUP($B1102,СтартОсобиста!$A$270:$E$517,2,0)</f>
        <v>#N/A</v>
      </c>
      <c r="G1102" s="651" t="s">
        <v>218</v>
      </c>
      <c r="H1102" s="651"/>
      <c r="I1102" s="518" t="s">
        <v>219</v>
      </c>
    </row>
    <row r="1103" spans="1:9" ht="48" customHeight="1" x14ac:dyDescent="0.25">
      <c r="A1103" s="652" t="s">
        <v>220</v>
      </c>
      <c r="B1103" s="493">
        <v>1</v>
      </c>
      <c r="C1103" s="493">
        <v>2</v>
      </c>
      <c r="D1103" s="493">
        <v>3</v>
      </c>
      <c r="E1103" s="493">
        <v>4</v>
      </c>
      <c r="F1103" s="493">
        <v>5</v>
      </c>
      <c r="G1103" s="493">
        <v>6</v>
      </c>
      <c r="H1103" s="493">
        <v>7</v>
      </c>
      <c r="I1103" s="525">
        <v>8</v>
      </c>
    </row>
    <row r="1104" spans="1:9" ht="143.25" customHeight="1" x14ac:dyDescent="0.25">
      <c r="A1104" s="652"/>
      <c r="B1104" s="495" t="str">
        <f>$L$4</f>
        <v>Навісна п-ва ч-з яр (судд.)</v>
      </c>
      <c r="C1104" s="495" t="str">
        <f>$M$4</f>
        <v>Переправа по колоді через яр</v>
      </c>
      <c r="D1104" s="495" t="str">
        <f>$N$4</f>
        <v>П-ва по мотузці з пер. ч-з яр</v>
      </c>
      <c r="E1104" s="495" t="str">
        <f>$O$4</f>
        <v>Підйом по верт. пер. + крут. п-ва</v>
      </c>
      <c r="F1104" s="495" t="str">
        <f>$P$4</f>
        <v>Підйом по схилу</v>
      </c>
      <c r="G1104" s="495" t="str">
        <f>$Q$4</f>
        <v>Рух  по жердинах</v>
      </c>
      <c r="H1104" s="495" t="str">
        <f>$R$4</f>
        <v>В'язання вузлів</v>
      </c>
      <c r="I1104" s="519" t="str">
        <f>S$4</f>
        <v>Орієнтування</v>
      </c>
    </row>
    <row r="1105" spans="1:9" ht="48" customHeight="1" x14ac:dyDescent="0.25">
      <c r="A1105" s="520" t="s">
        <v>222</v>
      </c>
      <c r="B1105" s="498">
        <f>$L$5</f>
        <v>1.3888888888888889E-3</v>
      </c>
      <c r="C1105" s="498">
        <f>$M$5</f>
        <v>2.7777777777777779E-3</v>
      </c>
      <c r="D1105" s="498">
        <f>$N$5</f>
        <v>3.472222222222222E-3</v>
      </c>
      <c r="E1105" s="498">
        <f>$O$5</f>
        <v>4.1666666666666666E-3</v>
      </c>
      <c r="F1105" s="498">
        <f>$P$5</f>
        <v>2.7777777777777779E-3</v>
      </c>
      <c r="G1105" s="498">
        <f>$Q$5</f>
        <v>2.0833333333333333E-3</v>
      </c>
      <c r="H1105" s="498">
        <f>$R$5</f>
        <v>1.3888888888888889E-3</v>
      </c>
      <c r="I1105" s="521"/>
    </row>
    <row r="1106" spans="1:9" ht="48" customHeight="1" x14ac:dyDescent="0.25">
      <c r="A1106" s="520" t="s">
        <v>223</v>
      </c>
      <c r="B1106" s="501">
        <f>$C1101+L$11</f>
        <v>0.77638888888888891</v>
      </c>
      <c r="C1106" s="501">
        <f t="shared" ref="C1106:H1106" si="200">B1107+M$11</f>
        <v>0.78194444444444444</v>
      </c>
      <c r="D1106" s="501">
        <f t="shared" si="200"/>
        <v>0.79027777777777775</v>
      </c>
      <c r="E1106" s="501">
        <f t="shared" si="200"/>
        <v>0.79930555555555549</v>
      </c>
      <c r="F1106" s="501">
        <f t="shared" si="200"/>
        <v>0.81041666666666656</v>
      </c>
      <c r="G1106" s="501">
        <f t="shared" si="200"/>
        <v>0.81666666666666654</v>
      </c>
      <c r="H1106" s="501">
        <f t="shared" si="200"/>
        <v>0.82569444444444429</v>
      </c>
      <c r="I1106" s="521"/>
    </row>
    <row r="1107" spans="1:9" ht="48" customHeight="1" x14ac:dyDescent="0.25">
      <c r="A1107" s="520" t="s">
        <v>225</v>
      </c>
      <c r="B1107" s="501">
        <f>SUM(B1106,B1105)</f>
        <v>0.77777777777777779</v>
      </c>
      <c r="C1107" s="501">
        <f>SUM(C1106,C1105)</f>
        <v>0.78472222222222221</v>
      </c>
      <c r="D1107" s="501">
        <f>SUM(D1106,D1105)</f>
        <v>0.79374999999999996</v>
      </c>
      <c r="E1107" s="501">
        <f>SUM(E1106,E1105)</f>
        <v>0.80347222222222214</v>
      </c>
      <c r="F1107" s="501">
        <f t="shared" ref="F1107:H1107" si="201">SUM(F1106,F1105)</f>
        <v>0.81319444444444433</v>
      </c>
      <c r="G1107" s="501">
        <f t="shared" si="201"/>
        <v>0.81874999999999987</v>
      </c>
      <c r="H1107" s="501">
        <f t="shared" si="201"/>
        <v>0.82708333333333317</v>
      </c>
      <c r="I1107" s="521"/>
    </row>
    <row r="1108" spans="1:9" ht="48" customHeight="1" x14ac:dyDescent="0.25">
      <c r="A1108" s="520" t="s">
        <v>226</v>
      </c>
      <c r="B1108" s="504"/>
      <c r="C1108" s="504"/>
      <c r="D1108" s="504"/>
      <c r="E1108" s="504"/>
      <c r="F1108" s="504"/>
      <c r="G1108" s="504"/>
      <c r="H1108" s="504"/>
      <c r="I1108" s="521"/>
    </row>
    <row r="1109" spans="1:9" ht="48" customHeight="1" x14ac:dyDescent="0.25">
      <c r="A1109" s="520" t="s">
        <v>228</v>
      </c>
      <c r="B1109" s="505"/>
      <c r="C1109" s="493"/>
      <c r="D1109" s="493"/>
      <c r="E1109" s="493"/>
      <c r="F1109" s="493"/>
      <c r="G1109" s="493"/>
      <c r="H1109" s="493"/>
      <c r="I1109" s="522"/>
    </row>
    <row r="1110" spans="1:9" ht="48" customHeight="1" x14ac:dyDescent="0.25">
      <c r="A1110" s="523" t="s">
        <v>230</v>
      </c>
      <c r="B1110" s="508"/>
      <c r="C1110" s="508"/>
      <c r="D1110" s="508"/>
      <c r="E1110" s="508"/>
      <c r="F1110" s="508"/>
      <c r="G1110" s="508"/>
      <c r="H1110" s="515"/>
      <c r="I1110" s="524"/>
    </row>
    <row r="1111" spans="1:9" ht="48" customHeight="1" thickBot="1" x14ac:dyDescent="0.3">
      <c r="A1111" s="645" t="s">
        <v>239</v>
      </c>
      <c r="B1111" s="646"/>
      <c r="C1111" s="646"/>
      <c r="D1111" s="646"/>
      <c r="E1111" s="646"/>
      <c r="F1111" s="646"/>
      <c r="G1111" s="646"/>
      <c r="H1111" s="647"/>
      <c r="I1111" s="648"/>
    </row>
    <row r="1112" spans="1:9" ht="48" customHeight="1" x14ac:dyDescent="0.25">
      <c r="A1112" s="526"/>
      <c r="B1112" s="516" t="s">
        <v>215</v>
      </c>
      <c r="C1112" s="517">
        <f>$P$6+$P$8*(B1113-1)</f>
        <v>0.77916666666666667</v>
      </c>
      <c r="D1112" s="516" t="s">
        <v>216</v>
      </c>
      <c r="E1112" s="516"/>
      <c r="F1112" s="517"/>
      <c r="G1112" s="649">
        <f>H1118+S$11</f>
        <v>0.83819444444444424</v>
      </c>
      <c r="H1112" s="649"/>
      <c r="I1112" s="527">
        <f>G1112+T$11</f>
        <v>0.85208333333333308</v>
      </c>
    </row>
    <row r="1113" spans="1:9" ht="48" customHeight="1" x14ac:dyDescent="0.25">
      <c r="A1113" s="529" t="s">
        <v>217</v>
      </c>
      <c r="B1113" s="514">
        <f>B1102+1</f>
        <v>102</v>
      </c>
      <c r="C1113" s="650" t="e">
        <f>VLOOKUP($B1113,СтартОсобиста!$A$270:$E$517,4,0)</f>
        <v>#N/A</v>
      </c>
      <c r="D1113" s="650"/>
      <c r="E1113" s="650"/>
      <c r="F1113" s="513" t="e">
        <f>VLOOKUP($B1113,СтартОсобиста!$A$270:$E$517,2,0)</f>
        <v>#N/A</v>
      </c>
      <c r="G1113" s="651" t="s">
        <v>218</v>
      </c>
      <c r="H1113" s="651"/>
      <c r="I1113" s="518" t="s">
        <v>219</v>
      </c>
    </row>
    <row r="1114" spans="1:9" ht="48" customHeight="1" x14ac:dyDescent="0.25">
      <c r="A1114" s="652" t="s">
        <v>220</v>
      </c>
      <c r="B1114" s="493">
        <v>1</v>
      </c>
      <c r="C1114" s="493">
        <v>2</v>
      </c>
      <c r="D1114" s="493">
        <v>3</v>
      </c>
      <c r="E1114" s="493">
        <v>4</v>
      </c>
      <c r="F1114" s="493">
        <v>5</v>
      </c>
      <c r="G1114" s="493">
        <v>6</v>
      </c>
      <c r="H1114" s="493">
        <v>7</v>
      </c>
      <c r="I1114" s="525">
        <v>8</v>
      </c>
    </row>
    <row r="1115" spans="1:9" ht="143.25" customHeight="1" x14ac:dyDescent="0.25">
      <c r="A1115" s="652"/>
      <c r="B1115" s="495" t="str">
        <f>$L$4</f>
        <v>Навісна п-ва ч-з яр (судд.)</v>
      </c>
      <c r="C1115" s="495" t="str">
        <f>$M$4</f>
        <v>Переправа по колоді через яр</v>
      </c>
      <c r="D1115" s="495" t="str">
        <f>$N$4</f>
        <v>П-ва по мотузці з пер. ч-з яр</v>
      </c>
      <c r="E1115" s="495" t="str">
        <f>$O$4</f>
        <v>Підйом по верт. пер. + крут. п-ва</v>
      </c>
      <c r="F1115" s="495" t="str">
        <f>$P$4</f>
        <v>Підйом по схилу</v>
      </c>
      <c r="G1115" s="495" t="str">
        <f>$Q$4</f>
        <v>Рух  по жердинах</v>
      </c>
      <c r="H1115" s="495" t="str">
        <f>$R$4</f>
        <v>В'язання вузлів</v>
      </c>
      <c r="I1115" s="519" t="str">
        <f>S$4</f>
        <v>Орієнтування</v>
      </c>
    </row>
    <row r="1116" spans="1:9" ht="48" customHeight="1" x14ac:dyDescent="0.25">
      <c r="A1116" s="520" t="s">
        <v>222</v>
      </c>
      <c r="B1116" s="498">
        <f>$L$5</f>
        <v>1.3888888888888889E-3</v>
      </c>
      <c r="C1116" s="498">
        <f>$M$5</f>
        <v>2.7777777777777779E-3</v>
      </c>
      <c r="D1116" s="498">
        <f>$N$5</f>
        <v>3.472222222222222E-3</v>
      </c>
      <c r="E1116" s="498">
        <f>$O$5</f>
        <v>4.1666666666666666E-3</v>
      </c>
      <c r="F1116" s="498">
        <f>$P$5</f>
        <v>2.7777777777777779E-3</v>
      </c>
      <c r="G1116" s="498">
        <f>$Q$5</f>
        <v>2.0833333333333333E-3</v>
      </c>
      <c r="H1116" s="498">
        <f>$R$5</f>
        <v>1.3888888888888889E-3</v>
      </c>
      <c r="I1116" s="521"/>
    </row>
    <row r="1117" spans="1:9" ht="48" customHeight="1" x14ac:dyDescent="0.25">
      <c r="A1117" s="520" t="s">
        <v>223</v>
      </c>
      <c r="B1117" s="501">
        <f>$C1112+L$11</f>
        <v>0.78055555555555556</v>
      </c>
      <c r="C1117" s="501">
        <f t="shared" ref="C1117:H1117" si="202">B1118+M$11</f>
        <v>0.78611111111111109</v>
      </c>
      <c r="D1117" s="501">
        <f t="shared" si="202"/>
        <v>0.7944444444444444</v>
      </c>
      <c r="E1117" s="501">
        <f t="shared" si="202"/>
        <v>0.80347222222222214</v>
      </c>
      <c r="F1117" s="501">
        <f t="shared" si="202"/>
        <v>0.81458333333333321</v>
      </c>
      <c r="G1117" s="501">
        <f t="shared" si="202"/>
        <v>0.82083333333333319</v>
      </c>
      <c r="H1117" s="501">
        <f t="shared" si="202"/>
        <v>0.82986111111111094</v>
      </c>
      <c r="I1117" s="521"/>
    </row>
    <row r="1118" spans="1:9" ht="48" customHeight="1" x14ac:dyDescent="0.25">
      <c r="A1118" s="520" t="s">
        <v>225</v>
      </c>
      <c r="B1118" s="501">
        <f>SUM(B1117,B1116)</f>
        <v>0.78194444444444444</v>
      </c>
      <c r="C1118" s="501">
        <f>SUM(C1117,C1116)</f>
        <v>0.78888888888888886</v>
      </c>
      <c r="D1118" s="501">
        <f>SUM(D1117,D1116)</f>
        <v>0.79791666666666661</v>
      </c>
      <c r="E1118" s="501">
        <f>SUM(E1117,E1116)</f>
        <v>0.8076388888888888</v>
      </c>
      <c r="F1118" s="501">
        <f t="shared" ref="F1118:H1118" si="203">SUM(F1117,F1116)</f>
        <v>0.81736111111111098</v>
      </c>
      <c r="G1118" s="501">
        <f t="shared" si="203"/>
        <v>0.82291666666666652</v>
      </c>
      <c r="H1118" s="501">
        <f t="shared" si="203"/>
        <v>0.83124999999999982</v>
      </c>
      <c r="I1118" s="521"/>
    </row>
    <row r="1119" spans="1:9" ht="48" customHeight="1" x14ac:dyDescent="0.25">
      <c r="A1119" s="520" t="s">
        <v>226</v>
      </c>
      <c r="B1119" s="504"/>
      <c r="C1119" s="504"/>
      <c r="D1119" s="504"/>
      <c r="E1119" s="504"/>
      <c r="F1119" s="504"/>
      <c r="G1119" s="504"/>
      <c r="H1119" s="504"/>
      <c r="I1119" s="521"/>
    </row>
    <row r="1120" spans="1:9" ht="48" customHeight="1" x14ac:dyDescent="0.25">
      <c r="A1120" s="520" t="s">
        <v>228</v>
      </c>
      <c r="B1120" s="505"/>
      <c r="C1120" s="493"/>
      <c r="D1120" s="493"/>
      <c r="E1120" s="493"/>
      <c r="F1120" s="493"/>
      <c r="G1120" s="493"/>
      <c r="H1120" s="493"/>
      <c r="I1120" s="522"/>
    </row>
    <row r="1121" spans="1:9" ht="48" customHeight="1" x14ac:dyDescent="0.25">
      <c r="A1121" s="523" t="s">
        <v>230</v>
      </c>
      <c r="B1121" s="508"/>
      <c r="C1121" s="508"/>
      <c r="D1121" s="508"/>
      <c r="E1121" s="508"/>
      <c r="F1121" s="508"/>
      <c r="G1121" s="508"/>
      <c r="H1121" s="515"/>
      <c r="I1121" s="524"/>
    </row>
    <row r="1122" spans="1:9" ht="48" customHeight="1" thickBot="1" x14ac:dyDescent="0.3">
      <c r="A1122" s="645" t="s">
        <v>239</v>
      </c>
      <c r="B1122" s="646"/>
      <c r="C1122" s="646"/>
      <c r="D1122" s="646"/>
      <c r="E1122" s="646"/>
      <c r="F1122" s="646"/>
      <c r="G1122" s="646"/>
      <c r="H1122" s="647"/>
      <c r="I1122" s="648"/>
    </row>
    <row r="1123" spans="1:9" ht="48" customHeight="1" x14ac:dyDescent="0.25">
      <c r="A1123" s="526"/>
      <c r="B1123" s="516" t="s">
        <v>215</v>
      </c>
      <c r="C1123" s="517">
        <f>$P$6+$P$8*(B1124-1)</f>
        <v>0.78333333333333333</v>
      </c>
      <c r="D1123" s="516" t="s">
        <v>216</v>
      </c>
      <c r="E1123" s="516"/>
      <c r="F1123" s="517"/>
      <c r="G1123" s="649">
        <f>H1129+S$11</f>
        <v>0.84236111111111089</v>
      </c>
      <c r="H1123" s="649"/>
      <c r="I1123" s="527">
        <f>G1123+T$11</f>
        <v>0.85624999999999973</v>
      </c>
    </row>
    <row r="1124" spans="1:9" ht="48" customHeight="1" x14ac:dyDescent="0.25">
      <c r="A1124" s="529" t="s">
        <v>217</v>
      </c>
      <c r="B1124" s="514">
        <f>B1113+1</f>
        <v>103</v>
      </c>
      <c r="C1124" s="650" t="e">
        <f>VLOOKUP($B1124,СтартОсобиста!$A$270:$E$517,4,0)</f>
        <v>#N/A</v>
      </c>
      <c r="D1124" s="650"/>
      <c r="E1124" s="650"/>
      <c r="F1124" s="513" t="e">
        <f>VLOOKUP($B1124,СтартОсобиста!$A$270:$E$517,2,0)</f>
        <v>#N/A</v>
      </c>
      <c r="G1124" s="651" t="s">
        <v>218</v>
      </c>
      <c r="H1124" s="651"/>
      <c r="I1124" s="518" t="s">
        <v>219</v>
      </c>
    </row>
    <row r="1125" spans="1:9" ht="48" customHeight="1" x14ac:dyDescent="0.25">
      <c r="A1125" s="652" t="s">
        <v>220</v>
      </c>
      <c r="B1125" s="493">
        <v>1</v>
      </c>
      <c r="C1125" s="493">
        <v>2</v>
      </c>
      <c r="D1125" s="493">
        <v>3</v>
      </c>
      <c r="E1125" s="493">
        <v>4</v>
      </c>
      <c r="F1125" s="493">
        <v>5</v>
      </c>
      <c r="G1125" s="493">
        <v>6</v>
      </c>
      <c r="H1125" s="493">
        <v>7</v>
      </c>
      <c r="I1125" s="525">
        <v>8</v>
      </c>
    </row>
    <row r="1126" spans="1:9" ht="143.25" customHeight="1" x14ac:dyDescent="0.25">
      <c r="A1126" s="652"/>
      <c r="B1126" s="495" t="str">
        <f>$L$4</f>
        <v>Навісна п-ва ч-з яр (судд.)</v>
      </c>
      <c r="C1126" s="495" t="str">
        <f>$M$4</f>
        <v>Переправа по колоді через яр</v>
      </c>
      <c r="D1126" s="495" t="str">
        <f>$N$4</f>
        <v>П-ва по мотузці з пер. ч-з яр</v>
      </c>
      <c r="E1126" s="495" t="str">
        <f>$O$4</f>
        <v>Підйом по верт. пер. + крут. п-ва</v>
      </c>
      <c r="F1126" s="495" t="str">
        <f>$P$4</f>
        <v>Підйом по схилу</v>
      </c>
      <c r="G1126" s="495" t="str">
        <f>$Q$4</f>
        <v>Рух  по жердинах</v>
      </c>
      <c r="H1126" s="495" t="str">
        <f>$R$4</f>
        <v>В'язання вузлів</v>
      </c>
      <c r="I1126" s="519" t="str">
        <f>S$4</f>
        <v>Орієнтування</v>
      </c>
    </row>
    <row r="1127" spans="1:9" ht="48" customHeight="1" x14ac:dyDescent="0.25">
      <c r="A1127" s="520" t="s">
        <v>222</v>
      </c>
      <c r="B1127" s="498">
        <f>$L$5</f>
        <v>1.3888888888888889E-3</v>
      </c>
      <c r="C1127" s="498">
        <f>$M$5</f>
        <v>2.7777777777777779E-3</v>
      </c>
      <c r="D1127" s="498">
        <f>$N$5</f>
        <v>3.472222222222222E-3</v>
      </c>
      <c r="E1127" s="498">
        <f>$O$5</f>
        <v>4.1666666666666666E-3</v>
      </c>
      <c r="F1127" s="498">
        <f>$P$5</f>
        <v>2.7777777777777779E-3</v>
      </c>
      <c r="G1127" s="498">
        <f>$Q$5</f>
        <v>2.0833333333333333E-3</v>
      </c>
      <c r="H1127" s="498">
        <f>$R$5</f>
        <v>1.3888888888888889E-3</v>
      </c>
      <c r="I1127" s="521"/>
    </row>
    <row r="1128" spans="1:9" ht="48" customHeight="1" x14ac:dyDescent="0.25">
      <c r="A1128" s="520" t="s">
        <v>223</v>
      </c>
      <c r="B1128" s="501">
        <f>$C1123+L$11</f>
        <v>0.78472222222222221</v>
      </c>
      <c r="C1128" s="501">
        <f t="shared" ref="C1128:H1128" si="204">B1129+M$11</f>
        <v>0.79027777777777775</v>
      </c>
      <c r="D1128" s="501">
        <f t="shared" si="204"/>
        <v>0.79861111111111105</v>
      </c>
      <c r="E1128" s="501">
        <f t="shared" si="204"/>
        <v>0.8076388888888888</v>
      </c>
      <c r="F1128" s="501">
        <f t="shared" si="204"/>
        <v>0.81874999999999987</v>
      </c>
      <c r="G1128" s="501">
        <f t="shared" si="204"/>
        <v>0.82499999999999984</v>
      </c>
      <c r="H1128" s="501">
        <f t="shared" si="204"/>
        <v>0.83402777777777759</v>
      </c>
      <c r="I1128" s="521"/>
    </row>
    <row r="1129" spans="1:9" ht="48" customHeight="1" x14ac:dyDescent="0.25">
      <c r="A1129" s="520" t="s">
        <v>225</v>
      </c>
      <c r="B1129" s="501">
        <f>SUM(B1128,B1127)</f>
        <v>0.78611111111111109</v>
      </c>
      <c r="C1129" s="501">
        <f>SUM(C1128,C1127)</f>
        <v>0.79305555555555551</v>
      </c>
      <c r="D1129" s="501">
        <f>SUM(D1128,D1127)</f>
        <v>0.80208333333333326</v>
      </c>
      <c r="E1129" s="501">
        <f>SUM(E1128,E1127)</f>
        <v>0.81180555555555545</v>
      </c>
      <c r="F1129" s="501">
        <f t="shared" ref="F1129:H1129" si="205">SUM(F1128,F1127)</f>
        <v>0.82152777777777763</v>
      </c>
      <c r="G1129" s="501">
        <f t="shared" si="205"/>
        <v>0.82708333333333317</v>
      </c>
      <c r="H1129" s="501">
        <f t="shared" si="205"/>
        <v>0.83541666666666647</v>
      </c>
      <c r="I1129" s="521"/>
    </row>
    <row r="1130" spans="1:9" ht="48" customHeight="1" x14ac:dyDescent="0.25">
      <c r="A1130" s="520" t="s">
        <v>226</v>
      </c>
      <c r="B1130" s="504"/>
      <c r="C1130" s="504"/>
      <c r="D1130" s="504"/>
      <c r="E1130" s="504"/>
      <c r="F1130" s="504"/>
      <c r="G1130" s="504"/>
      <c r="H1130" s="504"/>
      <c r="I1130" s="521"/>
    </row>
    <row r="1131" spans="1:9" ht="48" customHeight="1" x14ac:dyDescent="0.25">
      <c r="A1131" s="520" t="s">
        <v>228</v>
      </c>
      <c r="B1131" s="505"/>
      <c r="C1131" s="493"/>
      <c r="D1131" s="493"/>
      <c r="E1131" s="493"/>
      <c r="F1131" s="493"/>
      <c r="G1131" s="493"/>
      <c r="H1131" s="493"/>
      <c r="I1131" s="522"/>
    </row>
    <row r="1132" spans="1:9" ht="48" customHeight="1" x14ac:dyDescent="0.25">
      <c r="A1132" s="523" t="s">
        <v>230</v>
      </c>
      <c r="B1132" s="508"/>
      <c r="C1132" s="508"/>
      <c r="D1132" s="508"/>
      <c r="E1132" s="508"/>
      <c r="F1132" s="508"/>
      <c r="G1132" s="508"/>
      <c r="H1132" s="515"/>
      <c r="I1132" s="524"/>
    </row>
    <row r="1133" spans="1:9" ht="48" customHeight="1" thickBot="1" x14ac:dyDescent="0.3">
      <c r="A1133" s="645" t="s">
        <v>239</v>
      </c>
      <c r="B1133" s="646"/>
      <c r="C1133" s="646"/>
      <c r="D1133" s="646"/>
      <c r="E1133" s="646"/>
      <c r="F1133" s="646"/>
      <c r="G1133" s="646"/>
      <c r="H1133" s="647"/>
      <c r="I1133" s="648"/>
    </row>
    <row r="1134" spans="1:9" ht="48" customHeight="1" x14ac:dyDescent="0.25">
      <c r="A1134" s="526"/>
      <c r="B1134" s="516" t="s">
        <v>215</v>
      </c>
      <c r="C1134" s="517">
        <f>$P$6+$P$8*(B1135-1)</f>
        <v>0.78749999999999998</v>
      </c>
      <c r="D1134" s="516" t="s">
        <v>216</v>
      </c>
      <c r="E1134" s="516"/>
      <c r="F1134" s="517"/>
      <c r="G1134" s="649">
        <f>H1140+S$11</f>
        <v>0.84652777777777755</v>
      </c>
      <c r="H1134" s="649"/>
      <c r="I1134" s="527">
        <f>G1134+T$11</f>
        <v>0.86041666666666639</v>
      </c>
    </row>
    <row r="1135" spans="1:9" ht="48" customHeight="1" x14ac:dyDescent="0.25">
      <c r="A1135" s="529" t="s">
        <v>217</v>
      </c>
      <c r="B1135" s="514">
        <f>B1124+1</f>
        <v>104</v>
      </c>
      <c r="C1135" s="650" t="e">
        <f>VLOOKUP($B1135,СтартОсобиста!$A$270:$E$517,4,0)</f>
        <v>#N/A</v>
      </c>
      <c r="D1135" s="650"/>
      <c r="E1135" s="650"/>
      <c r="F1135" s="513" t="e">
        <f>VLOOKUP($B1135,СтартОсобиста!$A$270:$E$517,2,0)</f>
        <v>#N/A</v>
      </c>
      <c r="G1135" s="651" t="s">
        <v>218</v>
      </c>
      <c r="H1135" s="651"/>
      <c r="I1135" s="518" t="s">
        <v>219</v>
      </c>
    </row>
    <row r="1136" spans="1:9" ht="48" customHeight="1" x14ac:dyDescent="0.25">
      <c r="A1136" s="652" t="s">
        <v>220</v>
      </c>
      <c r="B1136" s="493">
        <v>1</v>
      </c>
      <c r="C1136" s="493">
        <v>2</v>
      </c>
      <c r="D1136" s="493">
        <v>3</v>
      </c>
      <c r="E1136" s="493">
        <v>4</v>
      </c>
      <c r="F1136" s="493">
        <v>5</v>
      </c>
      <c r="G1136" s="493">
        <v>6</v>
      </c>
      <c r="H1136" s="493">
        <v>7</v>
      </c>
      <c r="I1136" s="525">
        <v>8</v>
      </c>
    </row>
    <row r="1137" spans="1:9" ht="143.25" customHeight="1" x14ac:dyDescent="0.25">
      <c r="A1137" s="652"/>
      <c r="B1137" s="495" t="str">
        <f>$L$4</f>
        <v>Навісна п-ва ч-з яр (судд.)</v>
      </c>
      <c r="C1137" s="495" t="str">
        <f>$M$4</f>
        <v>Переправа по колоді через яр</v>
      </c>
      <c r="D1137" s="495" t="str">
        <f>$N$4</f>
        <v>П-ва по мотузці з пер. ч-з яр</v>
      </c>
      <c r="E1137" s="495" t="str">
        <f>$O$4</f>
        <v>Підйом по верт. пер. + крут. п-ва</v>
      </c>
      <c r="F1137" s="495" t="str">
        <f>$P$4</f>
        <v>Підйом по схилу</v>
      </c>
      <c r="G1137" s="495" t="str">
        <f>$Q$4</f>
        <v>Рух  по жердинах</v>
      </c>
      <c r="H1137" s="495" t="str">
        <f>$R$4</f>
        <v>В'язання вузлів</v>
      </c>
      <c r="I1137" s="519" t="str">
        <f>S$4</f>
        <v>Орієнтування</v>
      </c>
    </row>
    <row r="1138" spans="1:9" ht="48" customHeight="1" x14ac:dyDescent="0.25">
      <c r="A1138" s="520" t="s">
        <v>222</v>
      </c>
      <c r="B1138" s="498">
        <f>$L$5</f>
        <v>1.3888888888888889E-3</v>
      </c>
      <c r="C1138" s="498">
        <f>$M$5</f>
        <v>2.7777777777777779E-3</v>
      </c>
      <c r="D1138" s="498">
        <f>$N$5</f>
        <v>3.472222222222222E-3</v>
      </c>
      <c r="E1138" s="498">
        <f>$O$5</f>
        <v>4.1666666666666666E-3</v>
      </c>
      <c r="F1138" s="498">
        <f>$P$5</f>
        <v>2.7777777777777779E-3</v>
      </c>
      <c r="G1138" s="498">
        <f>$Q$5</f>
        <v>2.0833333333333333E-3</v>
      </c>
      <c r="H1138" s="498">
        <f>$R$5</f>
        <v>1.3888888888888889E-3</v>
      </c>
      <c r="I1138" s="521"/>
    </row>
    <row r="1139" spans="1:9" ht="48" customHeight="1" x14ac:dyDescent="0.25">
      <c r="A1139" s="520" t="s">
        <v>223</v>
      </c>
      <c r="B1139" s="501">
        <f>$C1134+L$11</f>
        <v>0.78888888888888886</v>
      </c>
      <c r="C1139" s="501">
        <f t="shared" ref="C1139:H1139" si="206">B1140+M$11</f>
        <v>0.7944444444444444</v>
      </c>
      <c r="D1139" s="501">
        <f t="shared" si="206"/>
        <v>0.8027777777777777</v>
      </c>
      <c r="E1139" s="501">
        <f t="shared" si="206"/>
        <v>0.81180555555555545</v>
      </c>
      <c r="F1139" s="501">
        <f t="shared" si="206"/>
        <v>0.82291666666666652</v>
      </c>
      <c r="G1139" s="501">
        <f t="shared" si="206"/>
        <v>0.8291666666666665</v>
      </c>
      <c r="H1139" s="501">
        <f t="shared" si="206"/>
        <v>0.83819444444444424</v>
      </c>
      <c r="I1139" s="521"/>
    </row>
    <row r="1140" spans="1:9" ht="48" customHeight="1" x14ac:dyDescent="0.25">
      <c r="A1140" s="520" t="s">
        <v>225</v>
      </c>
      <c r="B1140" s="501">
        <f>SUM(B1139,B1138)</f>
        <v>0.79027777777777775</v>
      </c>
      <c r="C1140" s="501">
        <f>SUM(C1139,C1138)</f>
        <v>0.79722222222222217</v>
      </c>
      <c r="D1140" s="501">
        <f>SUM(D1139,D1138)</f>
        <v>0.80624999999999991</v>
      </c>
      <c r="E1140" s="501">
        <f>SUM(E1139,E1138)</f>
        <v>0.8159722222222221</v>
      </c>
      <c r="F1140" s="501">
        <f t="shared" ref="F1140:H1140" si="207">SUM(F1139,F1138)</f>
        <v>0.82569444444444429</v>
      </c>
      <c r="G1140" s="501">
        <f t="shared" si="207"/>
        <v>0.83124999999999982</v>
      </c>
      <c r="H1140" s="501">
        <f t="shared" si="207"/>
        <v>0.83958333333333313</v>
      </c>
      <c r="I1140" s="521"/>
    </row>
    <row r="1141" spans="1:9" ht="48" customHeight="1" x14ac:dyDescent="0.25">
      <c r="A1141" s="520" t="s">
        <v>226</v>
      </c>
      <c r="B1141" s="504"/>
      <c r="C1141" s="504"/>
      <c r="D1141" s="504"/>
      <c r="E1141" s="504"/>
      <c r="F1141" s="504"/>
      <c r="G1141" s="504"/>
      <c r="H1141" s="504"/>
      <c r="I1141" s="521"/>
    </row>
    <row r="1142" spans="1:9" ht="48" customHeight="1" x14ac:dyDescent="0.25">
      <c r="A1142" s="520" t="s">
        <v>228</v>
      </c>
      <c r="B1142" s="505"/>
      <c r="C1142" s="493"/>
      <c r="D1142" s="493"/>
      <c r="E1142" s="493"/>
      <c r="F1142" s="493"/>
      <c r="G1142" s="493"/>
      <c r="H1142" s="493"/>
      <c r="I1142" s="522"/>
    </row>
    <row r="1143" spans="1:9" ht="48" customHeight="1" x14ac:dyDescent="0.25">
      <c r="A1143" s="523" t="s">
        <v>230</v>
      </c>
      <c r="B1143" s="508"/>
      <c r="C1143" s="508"/>
      <c r="D1143" s="508"/>
      <c r="E1143" s="508"/>
      <c r="F1143" s="508"/>
      <c r="G1143" s="508"/>
      <c r="H1143" s="515"/>
      <c r="I1143" s="524"/>
    </row>
    <row r="1144" spans="1:9" ht="48" customHeight="1" thickBot="1" x14ac:dyDescent="0.3">
      <c r="A1144" s="645" t="s">
        <v>239</v>
      </c>
      <c r="B1144" s="646"/>
      <c r="C1144" s="646"/>
      <c r="D1144" s="646"/>
      <c r="E1144" s="646"/>
      <c r="F1144" s="646"/>
      <c r="G1144" s="646"/>
      <c r="H1144" s="647"/>
      <c r="I1144" s="648"/>
    </row>
    <row r="1145" spans="1:9" ht="48" customHeight="1" x14ac:dyDescent="0.25">
      <c r="A1145" s="526"/>
      <c r="B1145" s="516" t="s">
        <v>215</v>
      </c>
      <c r="C1145" s="517">
        <f>$P$6+$P$8*(B1146-1)</f>
        <v>0.79166666666666674</v>
      </c>
      <c r="D1145" s="516" t="s">
        <v>216</v>
      </c>
      <c r="E1145" s="516"/>
      <c r="F1145" s="517"/>
      <c r="G1145" s="649">
        <f>H1151+S$11</f>
        <v>0.85069444444444431</v>
      </c>
      <c r="H1145" s="649"/>
      <c r="I1145" s="527">
        <f>G1145+T$11</f>
        <v>0.86458333333333315</v>
      </c>
    </row>
    <row r="1146" spans="1:9" ht="48" customHeight="1" x14ac:dyDescent="0.25">
      <c r="A1146" s="529" t="s">
        <v>217</v>
      </c>
      <c r="B1146" s="514">
        <f>B1135+1</f>
        <v>105</v>
      </c>
      <c r="C1146" s="650" t="e">
        <f>VLOOKUP($B1146,СтартОсобиста!$A$270:$E$517,4,0)</f>
        <v>#N/A</v>
      </c>
      <c r="D1146" s="650"/>
      <c r="E1146" s="650"/>
      <c r="F1146" s="513" t="e">
        <f>VLOOKUP($B1146,СтартОсобиста!$A$270:$E$517,2,0)</f>
        <v>#N/A</v>
      </c>
      <c r="G1146" s="651" t="s">
        <v>218</v>
      </c>
      <c r="H1146" s="651"/>
      <c r="I1146" s="518" t="s">
        <v>219</v>
      </c>
    </row>
    <row r="1147" spans="1:9" ht="48" customHeight="1" x14ac:dyDescent="0.25">
      <c r="A1147" s="652" t="s">
        <v>220</v>
      </c>
      <c r="B1147" s="493">
        <v>1</v>
      </c>
      <c r="C1147" s="493">
        <v>2</v>
      </c>
      <c r="D1147" s="493">
        <v>3</v>
      </c>
      <c r="E1147" s="493">
        <v>4</v>
      </c>
      <c r="F1147" s="493">
        <v>5</v>
      </c>
      <c r="G1147" s="493">
        <v>6</v>
      </c>
      <c r="H1147" s="493">
        <v>7</v>
      </c>
      <c r="I1147" s="525">
        <v>8</v>
      </c>
    </row>
    <row r="1148" spans="1:9" ht="143.25" customHeight="1" x14ac:dyDescent="0.25">
      <c r="A1148" s="652"/>
      <c r="B1148" s="495" t="str">
        <f>$L$4</f>
        <v>Навісна п-ва ч-з яр (судд.)</v>
      </c>
      <c r="C1148" s="495" t="str">
        <f>$M$4</f>
        <v>Переправа по колоді через яр</v>
      </c>
      <c r="D1148" s="495" t="str">
        <f>$N$4</f>
        <v>П-ва по мотузці з пер. ч-з яр</v>
      </c>
      <c r="E1148" s="495" t="str">
        <f>$O$4</f>
        <v>Підйом по верт. пер. + крут. п-ва</v>
      </c>
      <c r="F1148" s="495" t="str">
        <f>$P$4</f>
        <v>Підйом по схилу</v>
      </c>
      <c r="G1148" s="495" t="str">
        <f>$Q$4</f>
        <v>Рух  по жердинах</v>
      </c>
      <c r="H1148" s="495" t="str">
        <f>$R$4</f>
        <v>В'язання вузлів</v>
      </c>
      <c r="I1148" s="519" t="str">
        <f>S$4</f>
        <v>Орієнтування</v>
      </c>
    </row>
    <row r="1149" spans="1:9" ht="48" customHeight="1" x14ac:dyDescent="0.25">
      <c r="A1149" s="520" t="s">
        <v>222</v>
      </c>
      <c r="B1149" s="498">
        <f>$L$5</f>
        <v>1.3888888888888889E-3</v>
      </c>
      <c r="C1149" s="498">
        <f>$M$5</f>
        <v>2.7777777777777779E-3</v>
      </c>
      <c r="D1149" s="498">
        <f>$N$5</f>
        <v>3.472222222222222E-3</v>
      </c>
      <c r="E1149" s="498">
        <f>$O$5</f>
        <v>4.1666666666666666E-3</v>
      </c>
      <c r="F1149" s="498">
        <f>$P$5</f>
        <v>2.7777777777777779E-3</v>
      </c>
      <c r="G1149" s="498">
        <f>$Q$5</f>
        <v>2.0833333333333333E-3</v>
      </c>
      <c r="H1149" s="498">
        <f>$R$5</f>
        <v>1.3888888888888889E-3</v>
      </c>
      <c r="I1149" s="521"/>
    </row>
    <row r="1150" spans="1:9" ht="48" customHeight="1" x14ac:dyDescent="0.25">
      <c r="A1150" s="520" t="s">
        <v>223</v>
      </c>
      <c r="B1150" s="501">
        <f>$C1145+L$11</f>
        <v>0.79305555555555562</v>
      </c>
      <c r="C1150" s="501">
        <f t="shared" ref="C1150:H1150" si="208">B1151+M$11</f>
        <v>0.79861111111111116</v>
      </c>
      <c r="D1150" s="501">
        <f t="shared" si="208"/>
        <v>0.80694444444444446</v>
      </c>
      <c r="E1150" s="501">
        <f t="shared" si="208"/>
        <v>0.81597222222222221</v>
      </c>
      <c r="F1150" s="501">
        <f t="shared" si="208"/>
        <v>0.82708333333333328</v>
      </c>
      <c r="G1150" s="501">
        <f t="shared" si="208"/>
        <v>0.83333333333333326</v>
      </c>
      <c r="H1150" s="501">
        <f t="shared" si="208"/>
        <v>0.84236111111111101</v>
      </c>
      <c r="I1150" s="521"/>
    </row>
    <row r="1151" spans="1:9" ht="48" customHeight="1" x14ac:dyDescent="0.25">
      <c r="A1151" s="520" t="s">
        <v>225</v>
      </c>
      <c r="B1151" s="501">
        <f>SUM(B1150,B1149)</f>
        <v>0.79444444444444451</v>
      </c>
      <c r="C1151" s="501">
        <f>SUM(C1150,C1149)</f>
        <v>0.80138888888888893</v>
      </c>
      <c r="D1151" s="501">
        <f>SUM(D1150,D1149)</f>
        <v>0.81041666666666667</v>
      </c>
      <c r="E1151" s="501">
        <f>SUM(E1150,E1149)</f>
        <v>0.82013888888888886</v>
      </c>
      <c r="F1151" s="501">
        <f t="shared" ref="F1151:H1151" si="209">SUM(F1150,F1149)</f>
        <v>0.82986111111111105</v>
      </c>
      <c r="G1151" s="501">
        <f t="shared" si="209"/>
        <v>0.83541666666666659</v>
      </c>
      <c r="H1151" s="501">
        <f t="shared" si="209"/>
        <v>0.84374999999999989</v>
      </c>
      <c r="I1151" s="521"/>
    </row>
    <row r="1152" spans="1:9" ht="48" customHeight="1" x14ac:dyDescent="0.25">
      <c r="A1152" s="520" t="s">
        <v>226</v>
      </c>
      <c r="B1152" s="504"/>
      <c r="C1152" s="504"/>
      <c r="D1152" s="504"/>
      <c r="E1152" s="504"/>
      <c r="F1152" s="504"/>
      <c r="G1152" s="504"/>
      <c r="H1152" s="504"/>
      <c r="I1152" s="521"/>
    </row>
    <row r="1153" spans="1:9" ht="48" customHeight="1" x14ac:dyDescent="0.25">
      <c r="A1153" s="520" t="s">
        <v>228</v>
      </c>
      <c r="B1153" s="505"/>
      <c r="C1153" s="493"/>
      <c r="D1153" s="493"/>
      <c r="E1153" s="493"/>
      <c r="F1153" s="493"/>
      <c r="G1153" s="493"/>
      <c r="H1153" s="493"/>
      <c r="I1153" s="522"/>
    </row>
    <row r="1154" spans="1:9" ht="48" customHeight="1" x14ac:dyDescent="0.25">
      <c r="A1154" s="523" t="s">
        <v>230</v>
      </c>
      <c r="B1154" s="508"/>
      <c r="C1154" s="508"/>
      <c r="D1154" s="508"/>
      <c r="E1154" s="508"/>
      <c r="F1154" s="508"/>
      <c r="G1154" s="508"/>
      <c r="H1154" s="515"/>
      <c r="I1154" s="524"/>
    </row>
    <row r="1155" spans="1:9" ht="48" customHeight="1" thickBot="1" x14ac:dyDescent="0.3">
      <c r="A1155" s="645" t="s">
        <v>239</v>
      </c>
      <c r="B1155" s="646"/>
      <c r="C1155" s="646"/>
      <c r="D1155" s="646"/>
      <c r="E1155" s="646"/>
      <c r="F1155" s="646"/>
      <c r="G1155" s="646"/>
      <c r="H1155" s="647"/>
      <c r="I1155" s="648"/>
    </row>
    <row r="1156" spans="1:9" ht="48" customHeight="1" x14ac:dyDescent="0.25">
      <c r="A1156" s="526"/>
      <c r="B1156" s="516" t="s">
        <v>215</v>
      </c>
      <c r="C1156" s="517">
        <f>$P$6+$P$8*(B1157-1)</f>
        <v>0.79583333333333339</v>
      </c>
      <c r="D1156" s="516" t="s">
        <v>216</v>
      </c>
      <c r="E1156" s="516"/>
      <c r="F1156" s="517"/>
      <c r="G1156" s="649">
        <f>H1162+S$11</f>
        <v>0.85486111111111096</v>
      </c>
      <c r="H1156" s="649"/>
      <c r="I1156" s="527">
        <f>G1156+T$11</f>
        <v>0.8687499999999998</v>
      </c>
    </row>
    <row r="1157" spans="1:9" ht="48" customHeight="1" x14ac:dyDescent="0.25">
      <c r="A1157" s="529" t="s">
        <v>217</v>
      </c>
      <c r="B1157" s="514">
        <f>B1146+1</f>
        <v>106</v>
      </c>
      <c r="C1157" s="650" t="e">
        <f>VLOOKUP($B1157,СтартОсобиста!$A$270:$E$517,4,0)</f>
        <v>#N/A</v>
      </c>
      <c r="D1157" s="650"/>
      <c r="E1157" s="650"/>
      <c r="F1157" s="513" t="e">
        <f>VLOOKUP($B1157,СтартОсобиста!$A$270:$E$517,2,0)</f>
        <v>#N/A</v>
      </c>
      <c r="G1157" s="651" t="s">
        <v>218</v>
      </c>
      <c r="H1157" s="651"/>
      <c r="I1157" s="518" t="s">
        <v>219</v>
      </c>
    </row>
    <row r="1158" spans="1:9" ht="48" customHeight="1" x14ac:dyDescent="0.25">
      <c r="A1158" s="652" t="s">
        <v>220</v>
      </c>
      <c r="B1158" s="493">
        <v>1</v>
      </c>
      <c r="C1158" s="493">
        <v>2</v>
      </c>
      <c r="D1158" s="493">
        <v>3</v>
      </c>
      <c r="E1158" s="493">
        <v>4</v>
      </c>
      <c r="F1158" s="493">
        <v>5</v>
      </c>
      <c r="G1158" s="493">
        <v>6</v>
      </c>
      <c r="H1158" s="493">
        <v>7</v>
      </c>
      <c r="I1158" s="525">
        <v>8</v>
      </c>
    </row>
    <row r="1159" spans="1:9" ht="143.25" customHeight="1" x14ac:dyDescent="0.25">
      <c r="A1159" s="652"/>
      <c r="B1159" s="495" t="str">
        <f>$L$4</f>
        <v>Навісна п-ва ч-з яр (судд.)</v>
      </c>
      <c r="C1159" s="495" t="str">
        <f>$M$4</f>
        <v>Переправа по колоді через яр</v>
      </c>
      <c r="D1159" s="495" t="str">
        <f>$N$4</f>
        <v>П-ва по мотузці з пер. ч-з яр</v>
      </c>
      <c r="E1159" s="495" t="str">
        <f>$O$4</f>
        <v>Підйом по верт. пер. + крут. п-ва</v>
      </c>
      <c r="F1159" s="495" t="str">
        <f>$P$4</f>
        <v>Підйом по схилу</v>
      </c>
      <c r="G1159" s="495" t="str">
        <f>$Q$4</f>
        <v>Рух  по жердинах</v>
      </c>
      <c r="H1159" s="495" t="str">
        <f>$R$4</f>
        <v>В'язання вузлів</v>
      </c>
      <c r="I1159" s="519" t="str">
        <f>S$4</f>
        <v>Орієнтування</v>
      </c>
    </row>
    <row r="1160" spans="1:9" ht="48" customHeight="1" x14ac:dyDescent="0.25">
      <c r="A1160" s="520" t="s">
        <v>222</v>
      </c>
      <c r="B1160" s="498">
        <f>$L$5</f>
        <v>1.3888888888888889E-3</v>
      </c>
      <c r="C1160" s="498">
        <f>$M$5</f>
        <v>2.7777777777777779E-3</v>
      </c>
      <c r="D1160" s="498">
        <f>$N$5</f>
        <v>3.472222222222222E-3</v>
      </c>
      <c r="E1160" s="498">
        <f>$O$5</f>
        <v>4.1666666666666666E-3</v>
      </c>
      <c r="F1160" s="498">
        <f>$P$5</f>
        <v>2.7777777777777779E-3</v>
      </c>
      <c r="G1160" s="498">
        <f>$Q$5</f>
        <v>2.0833333333333333E-3</v>
      </c>
      <c r="H1160" s="498">
        <f>$R$5</f>
        <v>1.3888888888888889E-3</v>
      </c>
      <c r="I1160" s="521"/>
    </row>
    <row r="1161" spans="1:9" ht="48" customHeight="1" x14ac:dyDescent="0.25">
      <c r="A1161" s="520" t="s">
        <v>223</v>
      </c>
      <c r="B1161" s="501">
        <f>$C1156+L$11</f>
        <v>0.79722222222222228</v>
      </c>
      <c r="C1161" s="501">
        <f t="shared" ref="C1161:H1161" si="210">B1162+M$11</f>
        <v>0.80277777777777781</v>
      </c>
      <c r="D1161" s="501">
        <f t="shared" si="210"/>
        <v>0.81111111111111112</v>
      </c>
      <c r="E1161" s="501">
        <f t="shared" si="210"/>
        <v>0.82013888888888886</v>
      </c>
      <c r="F1161" s="501">
        <f t="shared" si="210"/>
        <v>0.83124999999999993</v>
      </c>
      <c r="G1161" s="501">
        <f t="shared" si="210"/>
        <v>0.83749999999999991</v>
      </c>
      <c r="H1161" s="501">
        <f t="shared" si="210"/>
        <v>0.84652777777777766</v>
      </c>
      <c r="I1161" s="521"/>
    </row>
    <row r="1162" spans="1:9" ht="48" customHeight="1" x14ac:dyDescent="0.25">
      <c r="A1162" s="520" t="s">
        <v>225</v>
      </c>
      <c r="B1162" s="501">
        <f>SUM(B1161,B1160)</f>
        <v>0.79861111111111116</v>
      </c>
      <c r="C1162" s="501">
        <f>SUM(C1161,C1160)</f>
        <v>0.80555555555555558</v>
      </c>
      <c r="D1162" s="501">
        <f>SUM(D1161,D1160)</f>
        <v>0.81458333333333333</v>
      </c>
      <c r="E1162" s="501">
        <f>SUM(E1161,E1160)</f>
        <v>0.82430555555555551</v>
      </c>
      <c r="F1162" s="501">
        <f t="shared" ref="F1162:H1162" si="211">SUM(F1161,F1160)</f>
        <v>0.8340277777777777</v>
      </c>
      <c r="G1162" s="501">
        <f t="shared" si="211"/>
        <v>0.83958333333333324</v>
      </c>
      <c r="H1162" s="501">
        <f t="shared" si="211"/>
        <v>0.84791666666666654</v>
      </c>
      <c r="I1162" s="521"/>
    </row>
    <row r="1163" spans="1:9" ht="48" customHeight="1" x14ac:dyDescent="0.25">
      <c r="A1163" s="520" t="s">
        <v>226</v>
      </c>
      <c r="B1163" s="504"/>
      <c r="C1163" s="504"/>
      <c r="D1163" s="504"/>
      <c r="E1163" s="504"/>
      <c r="F1163" s="504"/>
      <c r="G1163" s="504"/>
      <c r="H1163" s="504"/>
      <c r="I1163" s="521"/>
    </row>
    <row r="1164" spans="1:9" ht="48" customHeight="1" x14ac:dyDescent="0.25">
      <c r="A1164" s="520" t="s">
        <v>228</v>
      </c>
      <c r="B1164" s="505"/>
      <c r="C1164" s="493"/>
      <c r="D1164" s="493"/>
      <c r="E1164" s="493"/>
      <c r="F1164" s="493"/>
      <c r="G1164" s="493"/>
      <c r="H1164" s="493"/>
      <c r="I1164" s="522"/>
    </row>
    <row r="1165" spans="1:9" ht="48" customHeight="1" x14ac:dyDescent="0.25">
      <c r="A1165" s="523" t="s">
        <v>230</v>
      </c>
      <c r="B1165" s="508"/>
      <c r="C1165" s="508"/>
      <c r="D1165" s="508"/>
      <c r="E1165" s="508"/>
      <c r="F1165" s="508"/>
      <c r="G1165" s="508"/>
      <c r="H1165" s="515"/>
      <c r="I1165" s="524"/>
    </row>
    <row r="1166" spans="1:9" ht="48" customHeight="1" thickBot="1" x14ac:dyDescent="0.3">
      <c r="A1166" s="645" t="s">
        <v>239</v>
      </c>
      <c r="B1166" s="646"/>
      <c r="C1166" s="646"/>
      <c r="D1166" s="646"/>
      <c r="E1166" s="646"/>
      <c r="F1166" s="646"/>
      <c r="G1166" s="646"/>
      <c r="H1166" s="647"/>
      <c r="I1166" s="648"/>
    </row>
    <row r="1167" spans="1:9" ht="48" customHeight="1" x14ac:dyDescent="0.25">
      <c r="A1167" s="526"/>
      <c r="B1167" s="516" t="s">
        <v>215</v>
      </c>
      <c r="C1167" s="517">
        <f>$P$6+$P$8*(B1168-1)</f>
        <v>0.8</v>
      </c>
      <c r="D1167" s="516" t="s">
        <v>216</v>
      </c>
      <c r="E1167" s="516"/>
      <c r="F1167" s="517"/>
      <c r="G1167" s="649">
        <f>H1173+S$11</f>
        <v>0.85902777777777761</v>
      </c>
      <c r="H1167" s="649"/>
      <c r="I1167" s="527">
        <f>G1167+T$11</f>
        <v>0.87291666666666645</v>
      </c>
    </row>
    <row r="1168" spans="1:9" ht="48" customHeight="1" x14ac:dyDescent="0.25">
      <c r="A1168" s="529" t="s">
        <v>217</v>
      </c>
      <c r="B1168" s="514">
        <f>B1157+1</f>
        <v>107</v>
      </c>
      <c r="C1168" s="650" t="e">
        <f>VLOOKUP($B1168,СтартОсобиста!$A$270:$E$517,4,0)</f>
        <v>#N/A</v>
      </c>
      <c r="D1168" s="650"/>
      <c r="E1168" s="650"/>
      <c r="F1168" s="513" t="e">
        <f>VLOOKUP($B1168,СтартОсобиста!$A$270:$E$517,2,0)</f>
        <v>#N/A</v>
      </c>
      <c r="G1168" s="651" t="s">
        <v>218</v>
      </c>
      <c r="H1168" s="651"/>
      <c r="I1168" s="518" t="s">
        <v>219</v>
      </c>
    </row>
    <row r="1169" spans="1:9" ht="48" customHeight="1" x14ac:dyDescent="0.25">
      <c r="A1169" s="652" t="s">
        <v>220</v>
      </c>
      <c r="B1169" s="493">
        <v>1</v>
      </c>
      <c r="C1169" s="493">
        <v>2</v>
      </c>
      <c r="D1169" s="493">
        <v>3</v>
      </c>
      <c r="E1169" s="493">
        <v>4</v>
      </c>
      <c r="F1169" s="493">
        <v>5</v>
      </c>
      <c r="G1169" s="493">
        <v>6</v>
      </c>
      <c r="H1169" s="493">
        <v>7</v>
      </c>
      <c r="I1169" s="525">
        <v>8</v>
      </c>
    </row>
    <row r="1170" spans="1:9" ht="143.25" customHeight="1" x14ac:dyDescent="0.25">
      <c r="A1170" s="652"/>
      <c r="B1170" s="495" t="str">
        <f>$L$4</f>
        <v>Навісна п-ва ч-з яр (судд.)</v>
      </c>
      <c r="C1170" s="495" t="str">
        <f>$M$4</f>
        <v>Переправа по колоді через яр</v>
      </c>
      <c r="D1170" s="495" t="str">
        <f>$N$4</f>
        <v>П-ва по мотузці з пер. ч-з яр</v>
      </c>
      <c r="E1170" s="495" t="str">
        <f>$O$4</f>
        <v>Підйом по верт. пер. + крут. п-ва</v>
      </c>
      <c r="F1170" s="495" t="str">
        <f>$P$4</f>
        <v>Підйом по схилу</v>
      </c>
      <c r="G1170" s="495" t="str">
        <f>$Q$4</f>
        <v>Рух  по жердинах</v>
      </c>
      <c r="H1170" s="495" t="str">
        <f>$R$4</f>
        <v>В'язання вузлів</v>
      </c>
      <c r="I1170" s="519" t="str">
        <f>S$4</f>
        <v>Орієнтування</v>
      </c>
    </row>
    <row r="1171" spans="1:9" ht="48" customHeight="1" x14ac:dyDescent="0.25">
      <c r="A1171" s="520" t="s">
        <v>222</v>
      </c>
      <c r="B1171" s="498">
        <f>$L$5</f>
        <v>1.3888888888888889E-3</v>
      </c>
      <c r="C1171" s="498">
        <f>$M$5</f>
        <v>2.7777777777777779E-3</v>
      </c>
      <c r="D1171" s="498">
        <f>$N$5</f>
        <v>3.472222222222222E-3</v>
      </c>
      <c r="E1171" s="498">
        <f>$O$5</f>
        <v>4.1666666666666666E-3</v>
      </c>
      <c r="F1171" s="498">
        <f>$P$5</f>
        <v>2.7777777777777779E-3</v>
      </c>
      <c r="G1171" s="498">
        <f>$Q$5</f>
        <v>2.0833333333333333E-3</v>
      </c>
      <c r="H1171" s="498">
        <f>$R$5</f>
        <v>1.3888888888888889E-3</v>
      </c>
      <c r="I1171" s="521"/>
    </row>
    <row r="1172" spans="1:9" ht="48" customHeight="1" x14ac:dyDescent="0.25">
      <c r="A1172" s="520" t="s">
        <v>223</v>
      </c>
      <c r="B1172" s="501">
        <f>$C1167+L$11</f>
        <v>0.80138888888888893</v>
      </c>
      <c r="C1172" s="501">
        <f t="shared" ref="C1172:H1172" si="212">B1173+M$11</f>
        <v>0.80694444444444446</v>
      </c>
      <c r="D1172" s="501">
        <f t="shared" si="212"/>
        <v>0.81527777777777777</v>
      </c>
      <c r="E1172" s="501">
        <f t="shared" si="212"/>
        <v>0.82430555555555551</v>
      </c>
      <c r="F1172" s="501">
        <f t="shared" si="212"/>
        <v>0.83541666666666659</v>
      </c>
      <c r="G1172" s="501">
        <f t="shared" si="212"/>
        <v>0.84166666666666656</v>
      </c>
      <c r="H1172" s="501">
        <f t="shared" si="212"/>
        <v>0.85069444444444431</v>
      </c>
      <c r="I1172" s="521"/>
    </row>
    <row r="1173" spans="1:9" ht="48" customHeight="1" x14ac:dyDescent="0.25">
      <c r="A1173" s="520" t="s">
        <v>225</v>
      </c>
      <c r="B1173" s="501">
        <f>SUM(B1172,B1171)</f>
        <v>0.80277777777777781</v>
      </c>
      <c r="C1173" s="501">
        <f>SUM(C1172,C1171)</f>
        <v>0.80972222222222223</v>
      </c>
      <c r="D1173" s="501">
        <f>SUM(D1172,D1171)</f>
        <v>0.81874999999999998</v>
      </c>
      <c r="E1173" s="501">
        <f>SUM(E1172,E1171)</f>
        <v>0.82847222222222217</v>
      </c>
      <c r="F1173" s="501">
        <f t="shared" ref="F1173:H1173" si="213">SUM(F1172,F1171)</f>
        <v>0.83819444444444435</v>
      </c>
      <c r="G1173" s="501">
        <f t="shared" si="213"/>
        <v>0.84374999999999989</v>
      </c>
      <c r="H1173" s="501">
        <f t="shared" si="213"/>
        <v>0.85208333333333319</v>
      </c>
      <c r="I1173" s="521"/>
    </row>
    <row r="1174" spans="1:9" ht="48" customHeight="1" x14ac:dyDescent="0.25">
      <c r="A1174" s="520" t="s">
        <v>226</v>
      </c>
      <c r="B1174" s="504"/>
      <c r="C1174" s="504"/>
      <c r="D1174" s="504"/>
      <c r="E1174" s="504"/>
      <c r="F1174" s="504"/>
      <c r="G1174" s="504"/>
      <c r="H1174" s="504"/>
      <c r="I1174" s="521"/>
    </row>
    <row r="1175" spans="1:9" ht="48" customHeight="1" x14ac:dyDescent="0.25">
      <c r="A1175" s="520" t="s">
        <v>228</v>
      </c>
      <c r="B1175" s="505"/>
      <c r="C1175" s="493"/>
      <c r="D1175" s="493"/>
      <c r="E1175" s="493"/>
      <c r="F1175" s="493"/>
      <c r="G1175" s="493"/>
      <c r="H1175" s="493"/>
      <c r="I1175" s="522"/>
    </row>
    <row r="1176" spans="1:9" ht="48" customHeight="1" x14ac:dyDescent="0.25">
      <c r="A1176" s="523" t="s">
        <v>230</v>
      </c>
      <c r="B1176" s="508"/>
      <c r="C1176" s="508"/>
      <c r="D1176" s="508"/>
      <c r="E1176" s="508"/>
      <c r="F1176" s="508"/>
      <c r="G1176" s="508"/>
      <c r="H1176" s="515"/>
      <c r="I1176" s="524"/>
    </row>
    <row r="1177" spans="1:9" ht="48" customHeight="1" thickBot="1" x14ac:dyDescent="0.3">
      <c r="A1177" s="645" t="s">
        <v>239</v>
      </c>
      <c r="B1177" s="646"/>
      <c r="C1177" s="646"/>
      <c r="D1177" s="646"/>
      <c r="E1177" s="646"/>
      <c r="F1177" s="646"/>
      <c r="G1177" s="646"/>
      <c r="H1177" s="647"/>
      <c r="I1177" s="648"/>
    </row>
    <row r="1178" spans="1:9" ht="48" customHeight="1" x14ac:dyDescent="0.25">
      <c r="A1178" s="526"/>
      <c r="B1178" s="516" t="s">
        <v>215</v>
      </c>
      <c r="C1178" s="517">
        <f>$P$6+$P$8*(B1179-1)</f>
        <v>0.8041666666666667</v>
      </c>
      <c r="D1178" s="516" t="s">
        <v>216</v>
      </c>
      <c r="E1178" s="516"/>
      <c r="F1178" s="517"/>
      <c r="G1178" s="649">
        <f>H1184+S$11</f>
        <v>0.86319444444444426</v>
      </c>
      <c r="H1178" s="649"/>
      <c r="I1178" s="527">
        <f>G1178+T$11</f>
        <v>0.8770833333333331</v>
      </c>
    </row>
    <row r="1179" spans="1:9" ht="48" customHeight="1" x14ac:dyDescent="0.25">
      <c r="A1179" s="529" t="s">
        <v>217</v>
      </c>
      <c r="B1179" s="514">
        <f>B1168+1</f>
        <v>108</v>
      </c>
      <c r="C1179" s="650" t="e">
        <f>VLOOKUP($B1179,СтартОсобиста!$A$270:$E$517,4,0)</f>
        <v>#N/A</v>
      </c>
      <c r="D1179" s="650"/>
      <c r="E1179" s="650"/>
      <c r="F1179" s="513" t="e">
        <f>VLOOKUP($B1179,СтартОсобиста!$A$270:$E$517,2,0)</f>
        <v>#N/A</v>
      </c>
      <c r="G1179" s="651" t="s">
        <v>218</v>
      </c>
      <c r="H1179" s="651"/>
      <c r="I1179" s="518" t="s">
        <v>219</v>
      </c>
    </row>
    <row r="1180" spans="1:9" ht="48" customHeight="1" x14ac:dyDescent="0.25">
      <c r="A1180" s="652" t="s">
        <v>220</v>
      </c>
      <c r="B1180" s="493">
        <v>1</v>
      </c>
      <c r="C1180" s="493">
        <v>2</v>
      </c>
      <c r="D1180" s="493">
        <v>3</v>
      </c>
      <c r="E1180" s="493">
        <v>4</v>
      </c>
      <c r="F1180" s="493">
        <v>5</v>
      </c>
      <c r="G1180" s="493">
        <v>6</v>
      </c>
      <c r="H1180" s="493">
        <v>7</v>
      </c>
      <c r="I1180" s="525">
        <v>8</v>
      </c>
    </row>
    <row r="1181" spans="1:9" ht="143.25" customHeight="1" x14ac:dyDescent="0.25">
      <c r="A1181" s="652"/>
      <c r="B1181" s="495" t="str">
        <f>$L$4</f>
        <v>Навісна п-ва ч-з яр (судд.)</v>
      </c>
      <c r="C1181" s="495" t="str">
        <f>$M$4</f>
        <v>Переправа по колоді через яр</v>
      </c>
      <c r="D1181" s="495" t="str">
        <f>$N$4</f>
        <v>П-ва по мотузці з пер. ч-з яр</v>
      </c>
      <c r="E1181" s="495" t="str">
        <f>$O$4</f>
        <v>Підйом по верт. пер. + крут. п-ва</v>
      </c>
      <c r="F1181" s="495" t="str">
        <f>$P$4</f>
        <v>Підйом по схилу</v>
      </c>
      <c r="G1181" s="495" t="str">
        <f>$Q$4</f>
        <v>Рух  по жердинах</v>
      </c>
      <c r="H1181" s="495" t="str">
        <f>$R$4</f>
        <v>В'язання вузлів</v>
      </c>
      <c r="I1181" s="519" t="str">
        <f>S$4</f>
        <v>Орієнтування</v>
      </c>
    </row>
    <row r="1182" spans="1:9" ht="48" customHeight="1" x14ac:dyDescent="0.25">
      <c r="A1182" s="520" t="s">
        <v>222</v>
      </c>
      <c r="B1182" s="498">
        <f>$L$5</f>
        <v>1.3888888888888889E-3</v>
      </c>
      <c r="C1182" s="498">
        <f>$M$5</f>
        <v>2.7777777777777779E-3</v>
      </c>
      <c r="D1182" s="498">
        <f>$N$5</f>
        <v>3.472222222222222E-3</v>
      </c>
      <c r="E1182" s="498">
        <f>$O$5</f>
        <v>4.1666666666666666E-3</v>
      </c>
      <c r="F1182" s="498">
        <f>$P$5</f>
        <v>2.7777777777777779E-3</v>
      </c>
      <c r="G1182" s="498">
        <f>$Q$5</f>
        <v>2.0833333333333333E-3</v>
      </c>
      <c r="H1182" s="498">
        <f>$R$5</f>
        <v>1.3888888888888889E-3</v>
      </c>
      <c r="I1182" s="521"/>
    </row>
    <row r="1183" spans="1:9" ht="48" customHeight="1" x14ac:dyDescent="0.25">
      <c r="A1183" s="520" t="s">
        <v>223</v>
      </c>
      <c r="B1183" s="501">
        <f>$C1178+L$11</f>
        <v>0.80555555555555558</v>
      </c>
      <c r="C1183" s="501">
        <f t="shared" ref="C1183:H1183" si="214">B1184+M$11</f>
        <v>0.81111111111111112</v>
      </c>
      <c r="D1183" s="501">
        <f t="shared" si="214"/>
        <v>0.81944444444444442</v>
      </c>
      <c r="E1183" s="501">
        <f t="shared" si="214"/>
        <v>0.82847222222222217</v>
      </c>
      <c r="F1183" s="501">
        <f t="shared" si="214"/>
        <v>0.83958333333333324</v>
      </c>
      <c r="G1183" s="501">
        <f t="shared" si="214"/>
        <v>0.84583333333333321</v>
      </c>
      <c r="H1183" s="501">
        <f t="shared" si="214"/>
        <v>0.85486111111111096</v>
      </c>
      <c r="I1183" s="521"/>
    </row>
    <row r="1184" spans="1:9" ht="48" customHeight="1" x14ac:dyDescent="0.25">
      <c r="A1184" s="520" t="s">
        <v>225</v>
      </c>
      <c r="B1184" s="501">
        <f>SUM(B1183,B1182)</f>
        <v>0.80694444444444446</v>
      </c>
      <c r="C1184" s="501">
        <f>SUM(C1183,C1182)</f>
        <v>0.81388888888888888</v>
      </c>
      <c r="D1184" s="501">
        <f>SUM(D1183,D1182)</f>
        <v>0.82291666666666663</v>
      </c>
      <c r="E1184" s="501">
        <f>SUM(E1183,E1182)</f>
        <v>0.83263888888888882</v>
      </c>
      <c r="F1184" s="501">
        <f t="shared" ref="F1184:H1184" si="215">SUM(F1183,F1182)</f>
        <v>0.84236111111111101</v>
      </c>
      <c r="G1184" s="501">
        <f t="shared" si="215"/>
        <v>0.84791666666666654</v>
      </c>
      <c r="H1184" s="501">
        <f t="shared" si="215"/>
        <v>0.85624999999999984</v>
      </c>
      <c r="I1184" s="521"/>
    </row>
    <row r="1185" spans="1:9" ht="48" customHeight="1" x14ac:dyDescent="0.25">
      <c r="A1185" s="520" t="s">
        <v>226</v>
      </c>
      <c r="B1185" s="504"/>
      <c r="C1185" s="504"/>
      <c r="D1185" s="504"/>
      <c r="E1185" s="504"/>
      <c r="F1185" s="504"/>
      <c r="G1185" s="504"/>
      <c r="H1185" s="504"/>
      <c r="I1185" s="521"/>
    </row>
    <row r="1186" spans="1:9" ht="48" customHeight="1" x14ac:dyDescent="0.25">
      <c r="A1186" s="520" t="s">
        <v>228</v>
      </c>
      <c r="B1186" s="505"/>
      <c r="C1186" s="493"/>
      <c r="D1186" s="493"/>
      <c r="E1186" s="493"/>
      <c r="F1186" s="493"/>
      <c r="G1186" s="493"/>
      <c r="H1186" s="493"/>
      <c r="I1186" s="522"/>
    </row>
    <row r="1187" spans="1:9" ht="48" customHeight="1" x14ac:dyDescent="0.25">
      <c r="A1187" s="523" t="s">
        <v>230</v>
      </c>
      <c r="B1187" s="508"/>
      <c r="C1187" s="508"/>
      <c r="D1187" s="508"/>
      <c r="E1187" s="508"/>
      <c r="F1187" s="508"/>
      <c r="G1187" s="508"/>
      <c r="H1187" s="515"/>
      <c r="I1187" s="524"/>
    </row>
    <row r="1188" spans="1:9" ht="48" customHeight="1" thickBot="1" x14ac:dyDescent="0.3">
      <c r="A1188" s="645" t="s">
        <v>239</v>
      </c>
      <c r="B1188" s="646"/>
      <c r="C1188" s="646"/>
      <c r="D1188" s="646"/>
      <c r="E1188" s="646"/>
      <c r="F1188" s="646"/>
      <c r="G1188" s="646"/>
      <c r="H1188" s="647"/>
      <c r="I1188" s="648"/>
    </row>
    <row r="1189" spans="1:9" ht="48" customHeight="1" x14ac:dyDescent="0.25">
      <c r="A1189" s="526"/>
      <c r="B1189" s="516" t="s">
        <v>215</v>
      </c>
      <c r="C1189" s="517">
        <f>$P$6+$P$8*(B1190-1)</f>
        <v>0.80833333333333335</v>
      </c>
      <c r="D1189" s="516" t="s">
        <v>216</v>
      </c>
      <c r="E1189" s="516"/>
      <c r="F1189" s="517"/>
      <c r="G1189" s="649">
        <f>H1195+S$11</f>
        <v>0.86736111111111092</v>
      </c>
      <c r="H1189" s="649"/>
      <c r="I1189" s="527">
        <f>G1189+T$11</f>
        <v>0.88124999999999976</v>
      </c>
    </row>
    <row r="1190" spans="1:9" ht="48" customHeight="1" x14ac:dyDescent="0.25">
      <c r="A1190" s="529" t="s">
        <v>217</v>
      </c>
      <c r="B1190" s="514">
        <f>B1179+1</f>
        <v>109</v>
      </c>
      <c r="C1190" s="650" t="e">
        <f>VLOOKUP($B1190,СтартОсобиста!$A$270:$E$517,4,0)</f>
        <v>#N/A</v>
      </c>
      <c r="D1190" s="650"/>
      <c r="E1190" s="650"/>
      <c r="F1190" s="513" t="e">
        <f>VLOOKUP($B1190,СтартОсобиста!$A$270:$E$517,2,0)</f>
        <v>#N/A</v>
      </c>
      <c r="G1190" s="651" t="s">
        <v>218</v>
      </c>
      <c r="H1190" s="651"/>
      <c r="I1190" s="518" t="s">
        <v>219</v>
      </c>
    </row>
    <row r="1191" spans="1:9" ht="48" customHeight="1" x14ac:dyDescent="0.25">
      <c r="A1191" s="652" t="s">
        <v>220</v>
      </c>
      <c r="B1191" s="493">
        <v>1</v>
      </c>
      <c r="C1191" s="493">
        <v>2</v>
      </c>
      <c r="D1191" s="493">
        <v>3</v>
      </c>
      <c r="E1191" s="493">
        <v>4</v>
      </c>
      <c r="F1191" s="493">
        <v>5</v>
      </c>
      <c r="G1191" s="493">
        <v>6</v>
      </c>
      <c r="H1191" s="493">
        <v>7</v>
      </c>
      <c r="I1191" s="525">
        <v>8</v>
      </c>
    </row>
    <row r="1192" spans="1:9" ht="143.25" customHeight="1" x14ac:dyDescent="0.25">
      <c r="A1192" s="652"/>
      <c r="B1192" s="495" t="str">
        <f>$L$4</f>
        <v>Навісна п-ва ч-з яр (судд.)</v>
      </c>
      <c r="C1192" s="495" t="str">
        <f>$M$4</f>
        <v>Переправа по колоді через яр</v>
      </c>
      <c r="D1192" s="495" t="str">
        <f>$N$4</f>
        <v>П-ва по мотузці з пер. ч-з яр</v>
      </c>
      <c r="E1192" s="495" t="str">
        <f>$O$4</f>
        <v>Підйом по верт. пер. + крут. п-ва</v>
      </c>
      <c r="F1192" s="495" t="str">
        <f>$P$4</f>
        <v>Підйом по схилу</v>
      </c>
      <c r="G1192" s="495" t="str">
        <f>$Q$4</f>
        <v>Рух  по жердинах</v>
      </c>
      <c r="H1192" s="495" t="str">
        <f>$R$4</f>
        <v>В'язання вузлів</v>
      </c>
      <c r="I1192" s="519" t="str">
        <f>S$4</f>
        <v>Орієнтування</v>
      </c>
    </row>
    <row r="1193" spans="1:9" ht="48" customHeight="1" x14ac:dyDescent="0.25">
      <c r="A1193" s="520" t="s">
        <v>222</v>
      </c>
      <c r="B1193" s="498">
        <f>$L$5</f>
        <v>1.3888888888888889E-3</v>
      </c>
      <c r="C1193" s="498">
        <f>$M$5</f>
        <v>2.7777777777777779E-3</v>
      </c>
      <c r="D1193" s="498">
        <f>$N$5</f>
        <v>3.472222222222222E-3</v>
      </c>
      <c r="E1193" s="498">
        <f>$O$5</f>
        <v>4.1666666666666666E-3</v>
      </c>
      <c r="F1193" s="498">
        <f>$P$5</f>
        <v>2.7777777777777779E-3</v>
      </c>
      <c r="G1193" s="498">
        <f>$Q$5</f>
        <v>2.0833333333333333E-3</v>
      </c>
      <c r="H1193" s="498">
        <f>$R$5</f>
        <v>1.3888888888888889E-3</v>
      </c>
      <c r="I1193" s="521"/>
    </row>
    <row r="1194" spans="1:9" ht="48" customHeight="1" x14ac:dyDescent="0.25">
      <c r="A1194" s="520" t="s">
        <v>223</v>
      </c>
      <c r="B1194" s="501">
        <f>$C1189+L$11</f>
        <v>0.80972222222222223</v>
      </c>
      <c r="C1194" s="501">
        <f t="shared" ref="C1194:H1194" si="216">B1195+M$11</f>
        <v>0.81527777777777777</v>
      </c>
      <c r="D1194" s="501">
        <f t="shared" si="216"/>
        <v>0.82361111111111107</v>
      </c>
      <c r="E1194" s="501">
        <f t="shared" si="216"/>
        <v>0.83263888888888882</v>
      </c>
      <c r="F1194" s="501">
        <f t="shared" si="216"/>
        <v>0.84374999999999989</v>
      </c>
      <c r="G1194" s="501">
        <f t="shared" si="216"/>
        <v>0.84999999999999987</v>
      </c>
      <c r="H1194" s="501">
        <f t="shared" si="216"/>
        <v>0.85902777777777761</v>
      </c>
      <c r="I1194" s="521"/>
    </row>
    <row r="1195" spans="1:9" ht="48" customHeight="1" x14ac:dyDescent="0.25">
      <c r="A1195" s="520" t="s">
        <v>225</v>
      </c>
      <c r="B1195" s="501">
        <f>SUM(B1194,B1193)</f>
        <v>0.81111111111111112</v>
      </c>
      <c r="C1195" s="501">
        <f>SUM(C1194,C1193)</f>
        <v>0.81805555555555554</v>
      </c>
      <c r="D1195" s="501">
        <f>SUM(D1194,D1193)</f>
        <v>0.82708333333333328</v>
      </c>
      <c r="E1195" s="501">
        <f>SUM(E1194,E1193)</f>
        <v>0.83680555555555547</v>
      </c>
      <c r="F1195" s="501">
        <f t="shared" ref="F1195:H1195" si="217">SUM(F1194,F1193)</f>
        <v>0.84652777777777766</v>
      </c>
      <c r="G1195" s="501">
        <f t="shared" si="217"/>
        <v>0.85208333333333319</v>
      </c>
      <c r="H1195" s="501">
        <f t="shared" si="217"/>
        <v>0.8604166666666665</v>
      </c>
      <c r="I1195" s="521"/>
    </row>
    <row r="1196" spans="1:9" ht="48" customHeight="1" x14ac:dyDescent="0.25">
      <c r="A1196" s="520" t="s">
        <v>226</v>
      </c>
      <c r="B1196" s="504"/>
      <c r="C1196" s="504"/>
      <c r="D1196" s="504"/>
      <c r="E1196" s="504"/>
      <c r="F1196" s="504"/>
      <c r="G1196" s="504"/>
      <c r="H1196" s="504"/>
      <c r="I1196" s="521"/>
    </row>
    <row r="1197" spans="1:9" ht="48" customHeight="1" x14ac:dyDescent="0.25">
      <c r="A1197" s="520" t="s">
        <v>228</v>
      </c>
      <c r="B1197" s="505"/>
      <c r="C1197" s="493"/>
      <c r="D1197" s="493"/>
      <c r="E1197" s="493"/>
      <c r="F1197" s="493"/>
      <c r="G1197" s="493"/>
      <c r="H1197" s="493"/>
      <c r="I1197" s="522"/>
    </row>
    <row r="1198" spans="1:9" ht="48" customHeight="1" x14ac:dyDescent="0.25">
      <c r="A1198" s="523" t="s">
        <v>230</v>
      </c>
      <c r="B1198" s="508"/>
      <c r="C1198" s="508"/>
      <c r="D1198" s="508"/>
      <c r="E1198" s="508"/>
      <c r="F1198" s="508"/>
      <c r="G1198" s="508"/>
      <c r="H1198" s="515"/>
      <c r="I1198" s="524"/>
    </row>
    <row r="1199" spans="1:9" ht="48" customHeight="1" thickBot="1" x14ac:dyDescent="0.3">
      <c r="A1199" s="645" t="s">
        <v>239</v>
      </c>
      <c r="B1199" s="646"/>
      <c r="C1199" s="646"/>
      <c r="D1199" s="646"/>
      <c r="E1199" s="646"/>
      <c r="F1199" s="646"/>
      <c r="G1199" s="646"/>
      <c r="H1199" s="647"/>
      <c r="I1199" s="648"/>
    </row>
    <row r="1200" spans="1:9" ht="48" customHeight="1" x14ac:dyDescent="0.25">
      <c r="A1200" s="526"/>
      <c r="B1200" s="516" t="s">
        <v>215</v>
      </c>
      <c r="C1200" s="517">
        <f>$P$6+$P$8*(B1201-1)</f>
        <v>0.8125</v>
      </c>
      <c r="D1200" s="516" t="s">
        <v>216</v>
      </c>
      <c r="E1200" s="516"/>
      <c r="F1200" s="517"/>
      <c r="G1200" s="649">
        <f>H1206+S$11</f>
        <v>0.87152777777777757</v>
      </c>
      <c r="H1200" s="649"/>
      <c r="I1200" s="527">
        <f>G1200+T$11</f>
        <v>0.88541666666666641</v>
      </c>
    </row>
    <row r="1201" spans="1:9" ht="48" customHeight="1" x14ac:dyDescent="0.25">
      <c r="A1201" s="529" t="s">
        <v>217</v>
      </c>
      <c r="B1201" s="514">
        <f>B1190+1</f>
        <v>110</v>
      </c>
      <c r="C1201" s="650" t="e">
        <f>VLOOKUP($B1201,СтартОсобиста!$A$270:$E$517,4,0)</f>
        <v>#N/A</v>
      </c>
      <c r="D1201" s="650"/>
      <c r="E1201" s="650"/>
      <c r="F1201" s="513" t="e">
        <f>VLOOKUP($B1201,СтартОсобиста!$A$270:$E$517,2,0)</f>
        <v>#N/A</v>
      </c>
      <c r="G1201" s="651" t="s">
        <v>218</v>
      </c>
      <c r="H1201" s="651"/>
      <c r="I1201" s="518" t="s">
        <v>219</v>
      </c>
    </row>
    <row r="1202" spans="1:9" ht="48" customHeight="1" x14ac:dyDescent="0.25">
      <c r="A1202" s="652" t="s">
        <v>220</v>
      </c>
      <c r="B1202" s="493">
        <v>1</v>
      </c>
      <c r="C1202" s="493">
        <v>2</v>
      </c>
      <c r="D1202" s="493">
        <v>3</v>
      </c>
      <c r="E1202" s="493">
        <v>4</v>
      </c>
      <c r="F1202" s="493">
        <v>5</v>
      </c>
      <c r="G1202" s="493">
        <v>6</v>
      </c>
      <c r="H1202" s="493">
        <v>7</v>
      </c>
      <c r="I1202" s="525">
        <v>8</v>
      </c>
    </row>
    <row r="1203" spans="1:9" ht="143.25" customHeight="1" x14ac:dyDescent="0.25">
      <c r="A1203" s="652"/>
      <c r="B1203" s="495" t="str">
        <f>$L$4</f>
        <v>Навісна п-ва ч-з яр (судд.)</v>
      </c>
      <c r="C1203" s="495" t="str">
        <f>$M$4</f>
        <v>Переправа по колоді через яр</v>
      </c>
      <c r="D1203" s="495" t="str">
        <f>$N$4</f>
        <v>П-ва по мотузці з пер. ч-з яр</v>
      </c>
      <c r="E1203" s="495" t="str">
        <f>$O$4</f>
        <v>Підйом по верт. пер. + крут. п-ва</v>
      </c>
      <c r="F1203" s="495" t="str">
        <f>$P$4</f>
        <v>Підйом по схилу</v>
      </c>
      <c r="G1203" s="495" t="str">
        <f>$Q$4</f>
        <v>Рух  по жердинах</v>
      </c>
      <c r="H1203" s="495" t="str">
        <f>$R$4</f>
        <v>В'язання вузлів</v>
      </c>
      <c r="I1203" s="519" t="str">
        <f>S$4</f>
        <v>Орієнтування</v>
      </c>
    </row>
    <row r="1204" spans="1:9" ht="48" customHeight="1" x14ac:dyDescent="0.25">
      <c r="A1204" s="520" t="s">
        <v>222</v>
      </c>
      <c r="B1204" s="498">
        <f>$L$5</f>
        <v>1.3888888888888889E-3</v>
      </c>
      <c r="C1204" s="498">
        <f>$M$5</f>
        <v>2.7777777777777779E-3</v>
      </c>
      <c r="D1204" s="498">
        <f>$N$5</f>
        <v>3.472222222222222E-3</v>
      </c>
      <c r="E1204" s="498">
        <f>$O$5</f>
        <v>4.1666666666666666E-3</v>
      </c>
      <c r="F1204" s="498">
        <f>$P$5</f>
        <v>2.7777777777777779E-3</v>
      </c>
      <c r="G1204" s="498">
        <f>$Q$5</f>
        <v>2.0833333333333333E-3</v>
      </c>
      <c r="H1204" s="498">
        <f>$R$5</f>
        <v>1.3888888888888889E-3</v>
      </c>
      <c r="I1204" s="521"/>
    </row>
    <row r="1205" spans="1:9" ht="48" customHeight="1" x14ac:dyDescent="0.25">
      <c r="A1205" s="520" t="s">
        <v>223</v>
      </c>
      <c r="B1205" s="501">
        <f>$C1200+L$11</f>
        <v>0.81388888888888888</v>
      </c>
      <c r="C1205" s="501">
        <f t="shared" ref="C1205:H1205" si="218">B1206+M$11</f>
        <v>0.81944444444444442</v>
      </c>
      <c r="D1205" s="501">
        <f t="shared" si="218"/>
        <v>0.82777777777777772</v>
      </c>
      <c r="E1205" s="501">
        <f t="shared" si="218"/>
        <v>0.83680555555555547</v>
      </c>
      <c r="F1205" s="501">
        <f t="shared" si="218"/>
        <v>0.84791666666666654</v>
      </c>
      <c r="G1205" s="501">
        <f t="shared" si="218"/>
        <v>0.85416666666666652</v>
      </c>
      <c r="H1205" s="501">
        <f t="shared" si="218"/>
        <v>0.86319444444444426</v>
      </c>
      <c r="I1205" s="521"/>
    </row>
    <row r="1206" spans="1:9" ht="48" customHeight="1" x14ac:dyDescent="0.25">
      <c r="A1206" s="520" t="s">
        <v>225</v>
      </c>
      <c r="B1206" s="501">
        <f>SUM(B1205,B1204)</f>
        <v>0.81527777777777777</v>
      </c>
      <c r="C1206" s="501">
        <f>SUM(C1205,C1204)</f>
        <v>0.82222222222222219</v>
      </c>
      <c r="D1206" s="501">
        <f>SUM(D1205,D1204)</f>
        <v>0.83124999999999993</v>
      </c>
      <c r="E1206" s="501">
        <f>SUM(E1205,E1204)</f>
        <v>0.84097222222222212</v>
      </c>
      <c r="F1206" s="501">
        <f t="shared" ref="F1206:H1206" si="219">SUM(F1205,F1204)</f>
        <v>0.85069444444444431</v>
      </c>
      <c r="G1206" s="501">
        <f t="shared" si="219"/>
        <v>0.85624999999999984</v>
      </c>
      <c r="H1206" s="501">
        <f t="shared" si="219"/>
        <v>0.86458333333333315</v>
      </c>
      <c r="I1206" s="521"/>
    </row>
    <row r="1207" spans="1:9" ht="48" customHeight="1" x14ac:dyDescent="0.25">
      <c r="A1207" s="520" t="s">
        <v>226</v>
      </c>
      <c r="B1207" s="504"/>
      <c r="C1207" s="504"/>
      <c r="D1207" s="504"/>
      <c r="E1207" s="504"/>
      <c r="F1207" s="504"/>
      <c r="G1207" s="504"/>
      <c r="H1207" s="504"/>
      <c r="I1207" s="521"/>
    </row>
    <row r="1208" spans="1:9" ht="48" customHeight="1" x14ac:dyDescent="0.25">
      <c r="A1208" s="520" t="s">
        <v>228</v>
      </c>
      <c r="B1208" s="505"/>
      <c r="C1208" s="493"/>
      <c r="D1208" s="493"/>
      <c r="E1208" s="493"/>
      <c r="F1208" s="493"/>
      <c r="G1208" s="493"/>
      <c r="H1208" s="493"/>
      <c r="I1208" s="522"/>
    </row>
    <row r="1209" spans="1:9" ht="48" customHeight="1" x14ac:dyDescent="0.25">
      <c r="A1209" s="523" t="s">
        <v>230</v>
      </c>
      <c r="B1209" s="508"/>
      <c r="C1209" s="508"/>
      <c r="D1209" s="508"/>
      <c r="E1209" s="508"/>
      <c r="F1209" s="508"/>
      <c r="G1209" s="508"/>
      <c r="H1209" s="515"/>
      <c r="I1209" s="524"/>
    </row>
    <row r="1210" spans="1:9" ht="48" customHeight="1" thickBot="1" x14ac:dyDescent="0.3">
      <c r="A1210" s="645" t="s">
        <v>239</v>
      </c>
      <c r="B1210" s="646"/>
      <c r="C1210" s="646"/>
      <c r="D1210" s="646"/>
      <c r="E1210" s="646"/>
      <c r="F1210" s="646"/>
      <c r="G1210" s="646"/>
      <c r="H1210" s="647"/>
      <c r="I1210" s="648"/>
    </row>
  </sheetData>
  <mergeCells count="667">
    <mergeCell ref="G1:H1"/>
    <mergeCell ref="L1:R2"/>
    <mergeCell ref="C2:E2"/>
    <mergeCell ref="G2:H2"/>
    <mergeCell ref="A3:A4"/>
    <mergeCell ref="L6:O7"/>
    <mergeCell ref="P6:Q7"/>
    <mergeCell ref="G12:H12"/>
    <mergeCell ref="C13:E13"/>
    <mergeCell ref="G13:H13"/>
    <mergeCell ref="A14:A15"/>
    <mergeCell ref="A22:G22"/>
    <mergeCell ref="H22:I22"/>
    <mergeCell ref="L8:O8"/>
    <mergeCell ref="P8:Q8"/>
    <mergeCell ref="R8:S8"/>
    <mergeCell ref="L9:R9"/>
    <mergeCell ref="A11:G11"/>
    <mergeCell ref="H11:I11"/>
    <mergeCell ref="G34:H34"/>
    <mergeCell ref="C35:E35"/>
    <mergeCell ref="G35:H35"/>
    <mergeCell ref="A36:A37"/>
    <mergeCell ref="A44:G44"/>
    <mergeCell ref="H44:I44"/>
    <mergeCell ref="G23:H23"/>
    <mergeCell ref="C24:E24"/>
    <mergeCell ref="G24:H24"/>
    <mergeCell ref="A25:A26"/>
    <mergeCell ref="A33:G33"/>
    <mergeCell ref="H33:I33"/>
    <mergeCell ref="G56:H56"/>
    <mergeCell ref="C57:E57"/>
    <mergeCell ref="G57:H57"/>
    <mergeCell ref="A58:A59"/>
    <mergeCell ref="A66:G66"/>
    <mergeCell ref="H66:I66"/>
    <mergeCell ref="G45:H45"/>
    <mergeCell ref="C46:E46"/>
    <mergeCell ref="G46:H46"/>
    <mergeCell ref="A47:A48"/>
    <mergeCell ref="A55:G55"/>
    <mergeCell ref="H55:I55"/>
    <mergeCell ref="G78:H78"/>
    <mergeCell ref="C79:E79"/>
    <mergeCell ref="G79:H79"/>
    <mergeCell ref="A80:A81"/>
    <mergeCell ref="A88:G88"/>
    <mergeCell ref="H88:I88"/>
    <mergeCell ref="G67:H67"/>
    <mergeCell ref="C68:E68"/>
    <mergeCell ref="G68:H68"/>
    <mergeCell ref="A69:A70"/>
    <mergeCell ref="A77:G77"/>
    <mergeCell ref="H77:I77"/>
    <mergeCell ref="G100:H100"/>
    <mergeCell ref="C101:E101"/>
    <mergeCell ref="G101:H101"/>
    <mergeCell ref="A102:A103"/>
    <mergeCell ref="A110:G110"/>
    <mergeCell ref="H110:I110"/>
    <mergeCell ref="G89:H89"/>
    <mergeCell ref="C90:E90"/>
    <mergeCell ref="G90:H90"/>
    <mergeCell ref="A91:A92"/>
    <mergeCell ref="A99:G99"/>
    <mergeCell ref="H99:I99"/>
    <mergeCell ref="G122:H122"/>
    <mergeCell ref="C123:E123"/>
    <mergeCell ref="G123:H123"/>
    <mergeCell ref="A124:A125"/>
    <mergeCell ref="A132:G132"/>
    <mergeCell ref="H132:I132"/>
    <mergeCell ref="G111:H111"/>
    <mergeCell ref="C112:E112"/>
    <mergeCell ref="G112:H112"/>
    <mergeCell ref="A113:A114"/>
    <mergeCell ref="A121:G121"/>
    <mergeCell ref="H121:I121"/>
    <mergeCell ref="G144:H144"/>
    <mergeCell ref="C145:E145"/>
    <mergeCell ref="G145:H145"/>
    <mergeCell ref="A146:A147"/>
    <mergeCell ref="A154:G154"/>
    <mergeCell ref="H154:I154"/>
    <mergeCell ref="G133:H133"/>
    <mergeCell ref="C134:E134"/>
    <mergeCell ref="G134:H134"/>
    <mergeCell ref="A135:A136"/>
    <mergeCell ref="A143:G143"/>
    <mergeCell ref="H143:I143"/>
    <mergeCell ref="G166:H166"/>
    <mergeCell ref="C167:E167"/>
    <mergeCell ref="G167:H167"/>
    <mergeCell ref="A168:A169"/>
    <mergeCell ref="A176:G176"/>
    <mergeCell ref="H176:I176"/>
    <mergeCell ref="G155:H155"/>
    <mergeCell ref="C156:E156"/>
    <mergeCell ref="G156:H156"/>
    <mergeCell ref="A157:A158"/>
    <mergeCell ref="A165:G165"/>
    <mergeCell ref="H165:I165"/>
    <mergeCell ref="G188:H188"/>
    <mergeCell ref="C189:E189"/>
    <mergeCell ref="G189:H189"/>
    <mergeCell ref="A190:A191"/>
    <mergeCell ref="A198:G198"/>
    <mergeCell ref="H198:I198"/>
    <mergeCell ref="G177:H177"/>
    <mergeCell ref="C178:E178"/>
    <mergeCell ref="G178:H178"/>
    <mergeCell ref="A179:A180"/>
    <mergeCell ref="A187:G187"/>
    <mergeCell ref="H187:I187"/>
    <mergeCell ref="G210:H210"/>
    <mergeCell ref="C211:E211"/>
    <mergeCell ref="G211:H211"/>
    <mergeCell ref="A212:A213"/>
    <mergeCell ref="A220:G220"/>
    <mergeCell ref="H220:I220"/>
    <mergeCell ref="G199:H199"/>
    <mergeCell ref="C200:E200"/>
    <mergeCell ref="G200:H200"/>
    <mergeCell ref="A201:A202"/>
    <mergeCell ref="A209:G209"/>
    <mergeCell ref="H209:I209"/>
    <mergeCell ref="G232:H232"/>
    <mergeCell ref="C233:E233"/>
    <mergeCell ref="G233:H233"/>
    <mergeCell ref="A234:A235"/>
    <mergeCell ref="A242:G242"/>
    <mergeCell ref="H242:I242"/>
    <mergeCell ref="G221:H221"/>
    <mergeCell ref="C222:E222"/>
    <mergeCell ref="G222:H222"/>
    <mergeCell ref="A223:A224"/>
    <mergeCell ref="A231:G231"/>
    <mergeCell ref="H231:I231"/>
    <mergeCell ref="G254:H254"/>
    <mergeCell ref="C255:E255"/>
    <mergeCell ref="G255:H255"/>
    <mergeCell ref="A256:A257"/>
    <mergeCell ref="A264:G264"/>
    <mergeCell ref="H264:I264"/>
    <mergeCell ref="G243:H243"/>
    <mergeCell ref="C244:E244"/>
    <mergeCell ref="G244:H244"/>
    <mergeCell ref="A245:A246"/>
    <mergeCell ref="A253:G253"/>
    <mergeCell ref="H253:I253"/>
    <mergeCell ref="G276:H276"/>
    <mergeCell ref="C277:E277"/>
    <mergeCell ref="G277:H277"/>
    <mergeCell ref="A278:A279"/>
    <mergeCell ref="A286:G286"/>
    <mergeCell ref="H286:I286"/>
    <mergeCell ref="G265:H265"/>
    <mergeCell ref="C266:E266"/>
    <mergeCell ref="G266:H266"/>
    <mergeCell ref="A267:A268"/>
    <mergeCell ref="A275:G275"/>
    <mergeCell ref="H275:I275"/>
    <mergeCell ref="G298:H298"/>
    <mergeCell ref="C299:E299"/>
    <mergeCell ref="G299:H299"/>
    <mergeCell ref="A300:A301"/>
    <mergeCell ref="A308:G308"/>
    <mergeCell ref="H308:I308"/>
    <mergeCell ref="G287:H287"/>
    <mergeCell ref="C288:E288"/>
    <mergeCell ref="G288:H288"/>
    <mergeCell ref="A289:A290"/>
    <mergeCell ref="A297:G297"/>
    <mergeCell ref="H297:I297"/>
    <mergeCell ref="G320:H320"/>
    <mergeCell ref="C321:E321"/>
    <mergeCell ref="G321:H321"/>
    <mergeCell ref="A322:A323"/>
    <mergeCell ref="A330:G330"/>
    <mergeCell ref="H330:I330"/>
    <mergeCell ref="G309:H309"/>
    <mergeCell ref="C310:E310"/>
    <mergeCell ref="G310:H310"/>
    <mergeCell ref="A311:A312"/>
    <mergeCell ref="A319:G319"/>
    <mergeCell ref="H319:I319"/>
    <mergeCell ref="G342:H342"/>
    <mergeCell ref="C343:E343"/>
    <mergeCell ref="G343:H343"/>
    <mergeCell ref="A344:A345"/>
    <mergeCell ref="A352:G352"/>
    <mergeCell ref="H352:I352"/>
    <mergeCell ref="G331:H331"/>
    <mergeCell ref="C332:E332"/>
    <mergeCell ref="G332:H332"/>
    <mergeCell ref="A333:A334"/>
    <mergeCell ref="A341:G341"/>
    <mergeCell ref="H341:I341"/>
    <mergeCell ref="G364:H364"/>
    <mergeCell ref="C365:E365"/>
    <mergeCell ref="G365:H365"/>
    <mergeCell ref="A366:A367"/>
    <mergeCell ref="A374:G374"/>
    <mergeCell ref="H374:I374"/>
    <mergeCell ref="G353:H353"/>
    <mergeCell ref="C354:E354"/>
    <mergeCell ref="G354:H354"/>
    <mergeCell ref="A355:A356"/>
    <mergeCell ref="A363:G363"/>
    <mergeCell ref="H363:I363"/>
    <mergeCell ref="G386:H386"/>
    <mergeCell ref="C387:E387"/>
    <mergeCell ref="G387:H387"/>
    <mergeCell ref="A388:A389"/>
    <mergeCell ref="A396:G396"/>
    <mergeCell ref="H396:I396"/>
    <mergeCell ref="G375:H375"/>
    <mergeCell ref="C376:E376"/>
    <mergeCell ref="G376:H376"/>
    <mergeCell ref="A377:A378"/>
    <mergeCell ref="A385:G385"/>
    <mergeCell ref="H385:I385"/>
    <mergeCell ref="G408:H408"/>
    <mergeCell ref="C409:E409"/>
    <mergeCell ref="G409:H409"/>
    <mergeCell ref="A410:A411"/>
    <mergeCell ref="A418:G418"/>
    <mergeCell ref="H418:I418"/>
    <mergeCell ref="G397:H397"/>
    <mergeCell ref="C398:E398"/>
    <mergeCell ref="G398:H398"/>
    <mergeCell ref="A399:A400"/>
    <mergeCell ref="A407:G407"/>
    <mergeCell ref="H407:I407"/>
    <mergeCell ref="G430:H430"/>
    <mergeCell ref="C431:E431"/>
    <mergeCell ref="G431:H431"/>
    <mergeCell ref="A432:A433"/>
    <mergeCell ref="A440:G440"/>
    <mergeCell ref="H440:I440"/>
    <mergeCell ref="G419:H419"/>
    <mergeCell ref="C420:E420"/>
    <mergeCell ref="G420:H420"/>
    <mergeCell ref="A421:A422"/>
    <mergeCell ref="A429:G429"/>
    <mergeCell ref="H429:I429"/>
    <mergeCell ref="G452:H452"/>
    <mergeCell ref="C453:E453"/>
    <mergeCell ref="G453:H453"/>
    <mergeCell ref="A454:A455"/>
    <mergeCell ref="A462:G462"/>
    <mergeCell ref="H462:I462"/>
    <mergeCell ref="G441:H441"/>
    <mergeCell ref="C442:E442"/>
    <mergeCell ref="G442:H442"/>
    <mergeCell ref="A443:A444"/>
    <mergeCell ref="A451:G451"/>
    <mergeCell ref="H451:I451"/>
    <mergeCell ref="G474:H474"/>
    <mergeCell ref="C475:E475"/>
    <mergeCell ref="G475:H475"/>
    <mergeCell ref="A476:A477"/>
    <mergeCell ref="A484:G484"/>
    <mergeCell ref="H484:I484"/>
    <mergeCell ref="G463:H463"/>
    <mergeCell ref="C464:E464"/>
    <mergeCell ref="G464:H464"/>
    <mergeCell ref="A465:A466"/>
    <mergeCell ref="A473:G473"/>
    <mergeCell ref="H473:I473"/>
    <mergeCell ref="G496:H496"/>
    <mergeCell ref="C497:E497"/>
    <mergeCell ref="G497:H497"/>
    <mergeCell ref="A498:A499"/>
    <mergeCell ref="A506:G506"/>
    <mergeCell ref="H506:I506"/>
    <mergeCell ref="G485:H485"/>
    <mergeCell ref="C486:E486"/>
    <mergeCell ref="G486:H486"/>
    <mergeCell ref="A487:A488"/>
    <mergeCell ref="A495:G495"/>
    <mergeCell ref="H495:I495"/>
    <mergeCell ref="G518:H518"/>
    <mergeCell ref="C519:E519"/>
    <mergeCell ref="G519:H519"/>
    <mergeCell ref="A520:A521"/>
    <mergeCell ref="A528:G528"/>
    <mergeCell ref="H528:I528"/>
    <mergeCell ref="G507:H507"/>
    <mergeCell ref="C508:E508"/>
    <mergeCell ref="G508:H508"/>
    <mergeCell ref="A509:A510"/>
    <mergeCell ref="A517:G517"/>
    <mergeCell ref="H517:I517"/>
    <mergeCell ref="G540:H540"/>
    <mergeCell ref="C541:E541"/>
    <mergeCell ref="G541:H541"/>
    <mergeCell ref="A542:A543"/>
    <mergeCell ref="A550:G550"/>
    <mergeCell ref="H550:I550"/>
    <mergeCell ref="G529:H529"/>
    <mergeCell ref="C530:E530"/>
    <mergeCell ref="G530:H530"/>
    <mergeCell ref="A531:A532"/>
    <mergeCell ref="A539:G539"/>
    <mergeCell ref="H539:I539"/>
    <mergeCell ref="G562:H562"/>
    <mergeCell ref="C563:E563"/>
    <mergeCell ref="G563:H563"/>
    <mergeCell ref="A564:A565"/>
    <mergeCell ref="A572:G572"/>
    <mergeCell ref="H572:I572"/>
    <mergeCell ref="G551:H551"/>
    <mergeCell ref="C552:E552"/>
    <mergeCell ref="G552:H552"/>
    <mergeCell ref="A553:A554"/>
    <mergeCell ref="A561:G561"/>
    <mergeCell ref="H561:I561"/>
    <mergeCell ref="G584:H584"/>
    <mergeCell ref="C585:E585"/>
    <mergeCell ref="G585:H585"/>
    <mergeCell ref="A586:A587"/>
    <mergeCell ref="A594:G594"/>
    <mergeCell ref="H594:I594"/>
    <mergeCell ref="G573:H573"/>
    <mergeCell ref="C574:E574"/>
    <mergeCell ref="G574:H574"/>
    <mergeCell ref="A575:A576"/>
    <mergeCell ref="A583:G583"/>
    <mergeCell ref="H583:I583"/>
    <mergeCell ref="G606:H606"/>
    <mergeCell ref="C607:E607"/>
    <mergeCell ref="G607:H607"/>
    <mergeCell ref="A608:A609"/>
    <mergeCell ref="A616:G616"/>
    <mergeCell ref="H616:I616"/>
    <mergeCell ref="G595:H595"/>
    <mergeCell ref="C596:E596"/>
    <mergeCell ref="G596:H596"/>
    <mergeCell ref="A597:A598"/>
    <mergeCell ref="A605:G605"/>
    <mergeCell ref="H605:I605"/>
    <mergeCell ref="G628:H628"/>
    <mergeCell ref="C629:E629"/>
    <mergeCell ref="G629:H629"/>
    <mergeCell ref="A630:A631"/>
    <mergeCell ref="A638:G638"/>
    <mergeCell ref="H638:I638"/>
    <mergeCell ref="G617:H617"/>
    <mergeCell ref="C618:E618"/>
    <mergeCell ref="G618:H618"/>
    <mergeCell ref="A619:A620"/>
    <mergeCell ref="A627:G627"/>
    <mergeCell ref="H627:I627"/>
    <mergeCell ref="G650:H650"/>
    <mergeCell ref="C651:E651"/>
    <mergeCell ref="G651:H651"/>
    <mergeCell ref="A652:A653"/>
    <mergeCell ref="A660:G660"/>
    <mergeCell ref="H660:I660"/>
    <mergeCell ref="G639:H639"/>
    <mergeCell ref="C640:E640"/>
    <mergeCell ref="G640:H640"/>
    <mergeCell ref="A641:A642"/>
    <mergeCell ref="A649:G649"/>
    <mergeCell ref="H649:I649"/>
    <mergeCell ref="G672:H672"/>
    <mergeCell ref="C673:E673"/>
    <mergeCell ref="G673:H673"/>
    <mergeCell ref="A674:A675"/>
    <mergeCell ref="A682:G682"/>
    <mergeCell ref="H682:I682"/>
    <mergeCell ref="G661:H661"/>
    <mergeCell ref="C662:E662"/>
    <mergeCell ref="G662:H662"/>
    <mergeCell ref="A663:A664"/>
    <mergeCell ref="A671:G671"/>
    <mergeCell ref="H671:I671"/>
    <mergeCell ref="G694:H694"/>
    <mergeCell ref="C695:E695"/>
    <mergeCell ref="G695:H695"/>
    <mergeCell ref="A696:A697"/>
    <mergeCell ref="A704:G704"/>
    <mergeCell ref="H704:I704"/>
    <mergeCell ref="G683:H683"/>
    <mergeCell ref="C684:E684"/>
    <mergeCell ref="G684:H684"/>
    <mergeCell ref="A685:A686"/>
    <mergeCell ref="A693:G693"/>
    <mergeCell ref="H693:I693"/>
    <mergeCell ref="G716:H716"/>
    <mergeCell ref="C717:E717"/>
    <mergeCell ref="G717:H717"/>
    <mergeCell ref="A718:A719"/>
    <mergeCell ref="A726:G726"/>
    <mergeCell ref="H726:I726"/>
    <mergeCell ref="G705:H705"/>
    <mergeCell ref="C706:E706"/>
    <mergeCell ref="G706:H706"/>
    <mergeCell ref="A707:A708"/>
    <mergeCell ref="A715:G715"/>
    <mergeCell ref="H715:I715"/>
    <mergeCell ref="G738:H738"/>
    <mergeCell ref="C739:E739"/>
    <mergeCell ref="G739:H739"/>
    <mergeCell ref="A740:A741"/>
    <mergeCell ref="A748:G748"/>
    <mergeCell ref="H748:I748"/>
    <mergeCell ref="G727:H727"/>
    <mergeCell ref="C728:E728"/>
    <mergeCell ref="G728:H728"/>
    <mergeCell ref="A729:A730"/>
    <mergeCell ref="A737:G737"/>
    <mergeCell ref="H737:I737"/>
    <mergeCell ref="G760:H760"/>
    <mergeCell ref="C761:E761"/>
    <mergeCell ref="G761:H761"/>
    <mergeCell ref="A762:A763"/>
    <mergeCell ref="A770:G770"/>
    <mergeCell ref="H770:I770"/>
    <mergeCell ref="G749:H749"/>
    <mergeCell ref="C750:E750"/>
    <mergeCell ref="G750:H750"/>
    <mergeCell ref="A751:A752"/>
    <mergeCell ref="A759:G759"/>
    <mergeCell ref="H759:I759"/>
    <mergeCell ref="G782:H782"/>
    <mergeCell ref="C783:E783"/>
    <mergeCell ref="G783:H783"/>
    <mergeCell ref="A784:A785"/>
    <mergeCell ref="A792:G792"/>
    <mergeCell ref="H792:I792"/>
    <mergeCell ref="G771:H771"/>
    <mergeCell ref="C772:E772"/>
    <mergeCell ref="G772:H772"/>
    <mergeCell ref="A773:A774"/>
    <mergeCell ref="A781:G781"/>
    <mergeCell ref="H781:I781"/>
    <mergeCell ref="G804:H804"/>
    <mergeCell ref="C805:E805"/>
    <mergeCell ref="G805:H805"/>
    <mergeCell ref="A806:A807"/>
    <mergeCell ref="A814:G814"/>
    <mergeCell ref="H814:I814"/>
    <mergeCell ref="G793:H793"/>
    <mergeCell ref="C794:E794"/>
    <mergeCell ref="G794:H794"/>
    <mergeCell ref="A795:A796"/>
    <mergeCell ref="A803:G803"/>
    <mergeCell ref="H803:I803"/>
    <mergeCell ref="G826:H826"/>
    <mergeCell ref="C827:E827"/>
    <mergeCell ref="G827:H827"/>
    <mergeCell ref="A828:A829"/>
    <mergeCell ref="A836:G836"/>
    <mergeCell ref="H836:I836"/>
    <mergeCell ref="G815:H815"/>
    <mergeCell ref="C816:E816"/>
    <mergeCell ref="G816:H816"/>
    <mergeCell ref="A817:A818"/>
    <mergeCell ref="A825:G825"/>
    <mergeCell ref="H825:I825"/>
    <mergeCell ref="G848:H848"/>
    <mergeCell ref="C849:E849"/>
    <mergeCell ref="G849:H849"/>
    <mergeCell ref="A850:A851"/>
    <mergeCell ref="A858:G858"/>
    <mergeCell ref="H858:I858"/>
    <mergeCell ref="G837:H837"/>
    <mergeCell ref="C838:E838"/>
    <mergeCell ref="G838:H838"/>
    <mergeCell ref="A839:A840"/>
    <mergeCell ref="A847:G847"/>
    <mergeCell ref="H847:I847"/>
    <mergeCell ref="G870:H870"/>
    <mergeCell ref="C871:E871"/>
    <mergeCell ref="G871:H871"/>
    <mergeCell ref="A872:A873"/>
    <mergeCell ref="A880:G880"/>
    <mergeCell ref="H880:I880"/>
    <mergeCell ref="G859:H859"/>
    <mergeCell ref="C860:E860"/>
    <mergeCell ref="G860:H860"/>
    <mergeCell ref="A861:A862"/>
    <mergeCell ref="A869:G869"/>
    <mergeCell ref="H869:I869"/>
    <mergeCell ref="G892:H892"/>
    <mergeCell ref="C893:E893"/>
    <mergeCell ref="G893:H893"/>
    <mergeCell ref="A894:A895"/>
    <mergeCell ref="A902:G902"/>
    <mergeCell ref="H902:I902"/>
    <mergeCell ref="G881:H881"/>
    <mergeCell ref="C882:E882"/>
    <mergeCell ref="G882:H882"/>
    <mergeCell ref="A883:A884"/>
    <mergeCell ref="A891:G891"/>
    <mergeCell ref="H891:I891"/>
    <mergeCell ref="G914:H914"/>
    <mergeCell ref="C915:E915"/>
    <mergeCell ref="G915:H915"/>
    <mergeCell ref="A916:A917"/>
    <mergeCell ref="A924:G924"/>
    <mergeCell ref="H924:I924"/>
    <mergeCell ref="G903:H903"/>
    <mergeCell ref="C904:E904"/>
    <mergeCell ref="G904:H904"/>
    <mergeCell ref="A905:A906"/>
    <mergeCell ref="A913:G913"/>
    <mergeCell ref="H913:I913"/>
    <mergeCell ref="G936:H936"/>
    <mergeCell ref="C937:E937"/>
    <mergeCell ref="G937:H937"/>
    <mergeCell ref="A938:A939"/>
    <mergeCell ref="A946:G946"/>
    <mergeCell ref="H946:I946"/>
    <mergeCell ref="G925:H925"/>
    <mergeCell ref="C926:E926"/>
    <mergeCell ref="G926:H926"/>
    <mergeCell ref="A927:A928"/>
    <mergeCell ref="A935:G935"/>
    <mergeCell ref="H935:I935"/>
    <mergeCell ref="G958:H958"/>
    <mergeCell ref="C959:E959"/>
    <mergeCell ref="G959:H959"/>
    <mergeCell ref="A960:A961"/>
    <mergeCell ref="A968:G968"/>
    <mergeCell ref="H968:I968"/>
    <mergeCell ref="G947:H947"/>
    <mergeCell ref="C948:E948"/>
    <mergeCell ref="G948:H948"/>
    <mergeCell ref="A949:A950"/>
    <mergeCell ref="A957:G957"/>
    <mergeCell ref="H957:I957"/>
    <mergeCell ref="G980:H980"/>
    <mergeCell ref="C981:E981"/>
    <mergeCell ref="G981:H981"/>
    <mergeCell ref="A982:A983"/>
    <mergeCell ref="A990:G990"/>
    <mergeCell ref="H990:I990"/>
    <mergeCell ref="G969:H969"/>
    <mergeCell ref="C970:E970"/>
    <mergeCell ref="G970:H970"/>
    <mergeCell ref="A971:A972"/>
    <mergeCell ref="A979:G979"/>
    <mergeCell ref="H979:I979"/>
    <mergeCell ref="G1002:H1002"/>
    <mergeCell ref="C1003:E1003"/>
    <mergeCell ref="G1003:H1003"/>
    <mergeCell ref="A1004:A1005"/>
    <mergeCell ref="A1012:G1012"/>
    <mergeCell ref="H1012:I1012"/>
    <mergeCell ref="G991:H991"/>
    <mergeCell ref="C992:E992"/>
    <mergeCell ref="G992:H992"/>
    <mergeCell ref="A993:A994"/>
    <mergeCell ref="A1001:G1001"/>
    <mergeCell ref="H1001:I1001"/>
    <mergeCell ref="G1024:H1024"/>
    <mergeCell ref="C1025:E1025"/>
    <mergeCell ref="G1025:H1025"/>
    <mergeCell ref="A1026:A1027"/>
    <mergeCell ref="A1034:G1034"/>
    <mergeCell ref="H1034:I1034"/>
    <mergeCell ref="G1013:H1013"/>
    <mergeCell ref="C1014:E1014"/>
    <mergeCell ref="G1014:H1014"/>
    <mergeCell ref="A1015:A1016"/>
    <mergeCell ref="A1023:G1023"/>
    <mergeCell ref="H1023:I1023"/>
    <mergeCell ref="G1046:H1046"/>
    <mergeCell ref="C1047:E1047"/>
    <mergeCell ref="G1047:H1047"/>
    <mergeCell ref="A1048:A1049"/>
    <mergeCell ref="A1056:G1056"/>
    <mergeCell ref="H1056:I1056"/>
    <mergeCell ref="G1035:H1035"/>
    <mergeCell ref="C1036:E1036"/>
    <mergeCell ref="G1036:H1036"/>
    <mergeCell ref="A1037:A1038"/>
    <mergeCell ref="A1045:G1045"/>
    <mergeCell ref="H1045:I1045"/>
    <mergeCell ref="G1068:H1068"/>
    <mergeCell ref="C1069:E1069"/>
    <mergeCell ref="G1069:H1069"/>
    <mergeCell ref="A1070:A1071"/>
    <mergeCell ref="A1078:G1078"/>
    <mergeCell ref="H1078:I1078"/>
    <mergeCell ref="G1057:H1057"/>
    <mergeCell ref="C1058:E1058"/>
    <mergeCell ref="G1058:H1058"/>
    <mergeCell ref="A1059:A1060"/>
    <mergeCell ref="A1067:G1067"/>
    <mergeCell ref="H1067:I1067"/>
    <mergeCell ref="G1090:H1090"/>
    <mergeCell ref="C1091:E1091"/>
    <mergeCell ref="G1091:H1091"/>
    <mergeCell ref="A1092:A1093"/>
    <mergeCell ref="A1100:G1100"/>
    <mergeCell ref="H1100:I1100"/>
    <mergeCell ref="G1079:H1079"/>
    <mergeCell ref="C1080:E1080"/>
    <mergeCell ref="G1080:H1080"/>
    <mergeCell ref="A1081:A1082"/>
    <mergeCell ref="A1089:G1089"/>
    <mergeCell ref="H1089:I1089"/>
    <mergeCell ref="G1112:H1112"/>
    <mergeCell ref="C1113:E1113"/>
    <mergeCell ref="G1113:H1113"/>
    <mergeCell ref="A1114:A1115"/>
    <mergeCell ref="A1122:G1122"/>
    <mergeCell ref="H1122:I1122"/>
    <mergeCell ref="G1101:H1101"/>
    <mergeCell ref="C1102:E1102"/>
    <mergeCell ref="G1102:H1102"/>
    <mergeCell ref="A1103:A1104"/>
    <mergeCell ref="A1111:G1111"/>
    <mergeCell ref="H1111:I1111"/>
    <mergeCell ref="G1134:H1134"/>
    <mergeCell ref="C1135:E1135"/>
    <mergeCell ref="G1135:H1135"/>
    <mergeCell ref="A1136:A1137"/>
    <mergeCell ref="A1144:G1144"/>
    <mergeCell ref="H1144:I1144"/>
    <mergeCell ref="G1123:H1123"/>
    <mergeCell ref="C1124:E1124"/>
    <mergeCell ref="G1124:H1124"/>
    <mergeCell ref="A1125:A1126"/>
    <mergeCell ref="A1133:G1133"/>
    <mergeCell ref="H1133:I1133"/>
    <mergeCell ref="G1156:H1156"/>
    <mergeCell ref="C1157:E1157"/>
    <mergeCell ref="G1157:H1157"/>
    <mergeCell ref="A1158:A1159"/>
    <mergeCell ref="A1166:G1166"/>
    <mergeCell ref="H1166:I1166"/>
    <mergeCell ref="G1145:H1145"/>
    <mergeCell ref="C1146:E1146"/>
    <mergeCell ref="G1146:H1146"/>
    <mergeCell ref="A1147:A1148"/>
    <mergeCell ref="A1155:G1155"/>
    <mergeCell ref="H1155:I1155"/>
    <mergeCell ref="G1178:H1178"/>
    <mergeCell ref="C1179:E1179"/>
    <mergeCell ref="G1179:H1179"/>
    <mergeCell ref="A1180:A1181"/>
    <mergeCell ref="A1188:G1188"/>
    <mergeCell ref="H1188:I1188"/>
    <mergeCell ref="G1167:H1167"/>
    <mergeCell ref="C1168:E1168"/>
    <mergeCell ref="G1168:H1168"/>
    <mergeCell ref="A1169:A1170"/>
    <mergeCell ref="A1177:G1177"/>
    <mergeCell ref="H1177:I1177"/>
    <mergeCell ref="G1200:H1200"/>
    <mergeCell ref="C1201:E1201"/>
    <mergeCell ref="G1201:H1201"/>
    <mergeCell ref="A1202:A1203"/>
    <mergeCell ref="A1210:G1210"/>
    <mergeCell ref="H1210:I1210"/>
    <mergeCell ref="G1189:H1189"/>
    <mergeCell ref="C1190:E1190"/>
    <mergeCell ref="G1190:H1190"/>
    <mergeCell ref="A1191:A1192"/>
    <mergeCell ref="A1199:G1199"/>
    <mergeCell ref="H1199:I119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7030A0"/>
    <pageSetUpPr fitToPage="1"/>
  </sheetPr>
  <dimension ref="A1:AQ61"/>
  <sheetViews>
    <sheetView view="pageBreakPreview" topLeftCell="B1" zoomScaleNormal="85" zoomScaleSheetLayoutView="100" workbookViewId="0">
      <selection activeCell="AC9" sqref="AC9"/>
    </sheetView>
  </sheetViews>
  <sheetFormatPr defaultColWidth="9.109375" defaultRowHeight="13.2" x14ac:dyDescent="0.25"/>
  <cols>
    <col min="1" max="1" width="9.109375" style="225" hidden="1" customWidth="1"/>
    <col min="2" max="2" width="6.5546875" style="225" customWidth="1"/>
    <col min="3" max="3" width="29.109375" style="225" customWidth="1"/>
    <col min="4" max="4" width="24.109375" style="225" customWidth="1"/>
    <col min="5" max="5" width="7.5546875" style="225" customWidth="1"/>
    <col min="6" max="13" width="5.6640625" style="225" customWidth="1"/>
    <col min="14" max="23" width="5.6640625" style="225" hidden="1" customWidth="1"/>
    <col min="24" max="24" width="7" style="225" customWidth="1"/>
    <col min="25" max="27" width="8.33203125" style="225" customWidth="1"/>
    <col min="28" max="28" width="9.109375" style="225" customWidth="1"/>
    <col min="29" max="30" width="10" style="225" customWidth="1"/>
    <col min="31" max="31" width="9" style="225" customWidth="1"/>
    <col min="32" max="32" width="7.33203125" style="225" hidden="1" customWidth="1"/>
    <col min="33" max="33" width="4.88671875" style="239" customWidth="1"/>
    <col min="34" max="34" width="12.5546875" style="225" customWidth="1"/>
    <col min="35" max="35" width="9.5546875" style="225" customWidth="1"/>
    <col min="36" max="36" width="7.6640625" style="225" customWidth="1"/>
    <col min="37" max="37" width="9" style="224" customWidth="1"/>
    <col min="38" max="42" width="19" style="224" customWidth="1"/>
    <col min="43" max="43" width="9.109375" style="224" customWidth="1"/>
    <col min="44" max="16384" width="9.109375" style="225"/>
  </cols>
  <sheetData>
    <row r="1" spans="1:43" ht="20.399999999999999" x14ac:dyDescent="0.35">
      <c r="B1" s="623" t="str">
        <f>мандатка!A1</f>
        <v>Український державний центр національно-патріотичного виховання, краєзнавства і туризму учнівської молоді</v>
      </c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  <c r="V1" s="623"/>
      <c r="W1" s="623"/>
      <c r="X1" s="623"/>
      <c r="Y1" s="623"/>
      <c r="Z1" s="623"/>
      <c r="AA1" s="623"/>
      <c r="AB1" s="623"/>
      <c r="AC1" s="623"/>
      <c r="AD1" s="623"/>
      <c r="AE1" s="623"/>
      <c r="AF1" s="623"/>
      <c r="AG1" s="75"/>
      <c r="AH1" s="77"/>
      <c r="AI1" s="77"/>
      <c r="AJ1" s="77"/>
    </row>
    <row r="2" spans="1:43" ht="20.399999999999999" x14ac:dyDescent="0.35">
      <c r="B2" s="623" t="str">
        <f>мандатка!A2</f>
        <v>Донецький обласний центр туризму та краєзнавства учнівської молоді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3"/>
      <c r="AD2" s="623"/>
      <c r="AE2" s="623"/>
      <c r="AF2" s="623"/>
      <c r="AG2" s="75"/>
      <c r="AH2" s="662"/>
      <c r="AI2" s="77"/>
      <c r="AJ2" s="77"/>
      <c r="AL2" s="226"/>
      <c r="AM2" s="227"/>
      <c r="AN2" s="227"/>
      <c r="AO2" s="227"/>
      <c r="AP2" s="227"/>
    </row>
    <row r="3" spans="1:43" ht="24.9" customHeight="1" x14ac:dyDescent="0.35">
      <c r="B3" s="685" t="s">
        <v>132</v>
      </c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  <c r="R3" s="685"/>
      <c r="S3" s="685"/>
      <c r="T3" s="685"/>
      <c r="U3" s="685"/>
      <c r="V3" s="685"/>
      <c r="W3" s="685"/>
      <c r="X3" s="685"/>
      <c r="Y3" s="685"/>
      <c r="Z3" s="685"/>
      <c r="AA3" s="685"/>
      <c r="AB3" s="685"/>
      <c r="AC3" s="685"/>
      <c r="AD3" s="685"/>
      <c r="AE3" s="685"/>
      <c r="AF3" s="685"/>
      <c r="AG3" s="75"/>
      <c r="AH3" s="662"/>
      <c r="AI3" s="77"/>
      <c r="AJ3" s="77"/>
      <c r="AL3" s="226"/>
      <c r="AM3" s="227"/>
      <c r="AN3" s="227"/>
      <c r="AO3" s="227"/>
      <c r="AP3" s="227"/>
    </row>
    <row r="4" spans="1:43" s="228" customFormat="1" ht="18" customHeight="1" x14ac:dyDescent="0.35">
      <c r="B4" s="66" t="str">
        <f>мандатка!$A$3</f>
        <v>Змагання</v>
      </c>
      <c r="D4" s="185" t="str">
        <f>мандатка!$D$3</f>
        <v>Кубок України серед юнаків з пішохідного туризму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254"/>
      <c r="Y4" s="254"/>
      <c r="Z4" s="254"/>
      <c r="AA4" s="254"/>
      <c r="AB4" s="254"/>
      <c r="AC4" s="254"/>
      <c r="AD4" s="254"/>
      <c r="AE4" s="254"/>
      <c r="AF4" s="254"/>
      <c r="AG4" s="663" t="s">
        <v>47</v>
      </c>
      <c r="AH4" s="664"/>
      <c r="AI4" s="229"/>
      <c r="AJ4" s="229"/>
      <c r="AK4" s="230"/>
      <c r="AL4" s="231"/>
      <c r="AM4" s="232"/>
      <c r="AN4" s="232"/>
      <c r="AO4" s="232"/>
      <c r="AP4" s="232"/>
      <c r="AQ4" s="233"/>
    </row>
    <row r="5" spans="1:43" s="228" customFormat="1" ht="18" customHeight="1" x14ac:dyDescent="0.35">
      <c r="B5" s="66" t="str">
        <f>мандатка!$A$4</f>
        <v>Місце проведення</v>
      </c>
      <c r="D5" s="185" t="str">
        <f>мандатка!$D$4</f>
        <v>Донецька обл., Лиманський р-н, с.Торське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254"/>
      <c r="Y5" s="254"/>
      <c r="Z5" s="254"/>
      <c r="AA5" s="254"/>
      <c r="AB5" s="254"/>
      <c r="AC5" s="254"/>
      <c r="AD5" s="254"/>
      <c r="AE5" s="254"/>
      <c r="AF5" s="254"/>
      <c r="AG5" s="665">
        <v>3.4722222222222224E-4</v>
      </c>
      <c r="AH5" s="666"/>
      <c r="AI5" s="234"/>
      <c r="AJ5" s="234"/>
      <c r="AK5" s="234"/>
      <c r="AL5" s="230"/>
      <c r="AM5" s="233"/>
      <c r="AN5" s="233"/>
      <c r="AO5" s="233"/>
      <c r="AP5" s="233"/>
      <c r="AQ5" s="233"/>
    </row>
    <row r="6" spans="1:43" s="228" customFormat="1" ht="18" customHeight="1" x14ac:dyDescent="0.35">
      <c r="B6" s="66" t="str">
        <f>мандатка!$A$5</f>
        <v>Термін проведення</v>
      </c>
      <c r="D6" s="185" t="str">
        <f>мандатка!$D$5</f>
        <v>19 - 23 червня 2019 року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254"/>
      <c r="Y6" s="254"/>
      <c r="Z6" s="254"/>
      <c r="AA6" s="254"/>
      <c r="AB6" s="254"/>
      <c r="AC6" s="254"/>
      <c r="AD6" s="254"/>
      <c r="AE6" s="254"/>
      <c r="AF6" s="254"/>
      <c r="AG6" s="235"/>
      <c r="AH6" s="234"/>
      <c r="AI6" s="234"/>
      <c r="AJ6" s="234"/>
      <c r="AK6" s="234"/>
      <c r="AL6" s="232"/>
      <c r="AM6" s="232"/>
      <c r="AN6" s="232"/>
      <c r="AO6" s="232"/>
      <c r="AP6" s="232"/>
      <c r="AQ6" s="233"/>
    </row>
    <row r="7" spans="1:43" s="228" customFormat="1" ht="18" customHeight="1" x14ac:dyDescent="0.35">
      <c r="B7" s="186" t="s">
        <v>123</v>
      </c>
      <c r="D7" s="188" t="str">
        <f>мандатка!$N$3 &amp; " " &amp; VLOOKUP(мандатка!$T$3,Службовий!$D$1:$E$5,2,FALSE) &amp; " класу"</f>
        <v>командна дистанція "Смуга перешкод" III класу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89"/>
      <c r="R7" s="255"/>
      <c r="S7" s="255"/>
      <c r="T7" s="255"/>
      <c r="U7" s="255"/>
      <c r="V7" s="255"/>
      <c r="W7" s="255"/>
      <c r="X7" s="254"/>
      <c r="Y7" s="254"/>
      <c r="Z7" s="254"/>
      <c r="AA7" s="254"/>
      <c r="AB7" s="254"/>
      <c r="AC7" s="254"/>
      <c r="AD7" s="254"/>
      <c r="AE7" s="254"/>
      <c r="AF7" s="254"/>
      <c r="AG7" s="235"/>
      <c r="AH7" s="234"/>
      <c r="AK7" s="233"/>
      <c r="AL7" s="233"/>
      <c r="AM7" s="233"/>
      <c r="AN7" s="233"/>
      <c r="AO7" s="233"/>
      <c r="AP7" s="233"/>
      <c r="AQ7" s="233"/>
    </row>
    <row r="8" spans="1:43" s="228" customFormat="1" ht="18" customHeight="1" x14ac:dyDescent="0.35">
      <c r="B8" s="186" t="s">
        <v>124</v>
      </c>
      <c r="D8" s="189">
        <f>мандатка!$M$3</f>
        <v>43638</v>
      </c>
      <c r="E8" s="10"/>
      <c r="F8" s="10"/>
      <c r="G8" s="10"/>
      <c r="H8" s="10"/>
      <c r="I8" s="253"/>
      <c r="J8" s="10"/>
      <c r="K8" s="10"/>
      <c r="L8" s="10"/>
      <c r="M8" s="10"/>
      <c r="N8" s="10"/>
      <c r="O8" s="10"/>
      <c r="P8" s="10"/>
      <c r="Q8" s="10"/>
      <c r="R8" s="253"/>
      <c r="S8" s="10"/>
      <c r="T8" s="10"/>
      <c r="U8" s="10"/>
      <c r="V8" s="10"/>
      <c r="W8" s="10"/>
      <c r="X8" s="10"/>
      <c r="Y8" s="10"/>
      <c r="Z8" s="10"/>
      <c r="AA8" s="10"/>
      <c r="AB8" s="89" t="s">
        <v>63</v>
      </c>
      <c r="AC8" s="417">
        <f>ROUND(SUM(E12:E14),0)</f>
        <v>26</v>
      </c>
      <c r="AD8" s="417"/>
      <c r="AE8" s="255"/>
      <c r="AF8" s="254"/>
      <c r="AG8" s="235"/>
      <c r="AH8" s="236"/>
      <c r="AK8" s="233"/>
      <c r="AL8" s="233"/>
      <c r="AM8" s="233"/>
      <c r="AN8" s="233"/>
      <c r="AO8" s="233"/>
      <c r="AP8" s="233"/>
      <c r="AQ8" s="233"/>
    </row>
    <row r="9" spans="1:43" ht="18" customHeight="1" thickBot="1" x14ac:dyDescent="0.35">
      <c r="C9" s="237"/>
      <c r="AC9" s="238"/>
      <c r="AD9" s="238"/>
      <c r="AE9" s="238"/>
      <c r="AF9" s="238"/>
      <c r="AI9" s="256"/>
    </row>
    <row r="10" spans="1:43" ht="18" customHeight="1" x14ac:dyDescent="0.25">
      <c r="A10" s="682" t="s">
        <v>300</v>
      </c>
      <c r="B10" s="683" t="s">
        <v>18</v>
      </c>
      <c r="C10" s="688" t="s">
        <v>1</v>
      </c>
      <c r="D10" s="688" t="s">
        <v>12</v>
      </c>
      <c r="E10" s="690" t="s">
        <v>81</v>
      </c>
      <c r="F10" s="686" t="s">
        <v>172</v>
      </c>
      <c r="G10" s="667" t="s">
        <v>171</v>
      </c>
      <c r="H10" s="667" t="s">
        <v>173</v>
      </c>
      <c r="I10" s="667" t="s">
        <v>174</v>
      </c>
      <c r="J10" s="667" t="s">
        <v>175</v>
      </c>
      <c r="K10" s="667" t="s">
        <v>176</v>
      </c>
      <c r="L10" s="667" t="s">
        <v>177</v>
      </c>
      <c r="M10" s="667" t="s">
        <v>178</v>
      </c>
      <c r="N10" s="667"/>
      <c r="O10" s="667"/>
      <c r="P10" s="667"/>
      <c r="Q10" s="667"/>
      <c r="R10" s="667"/>
      <c r="S10" s="667"/>
      <c r="T10" s="694"/>
      <c r="U10" s="673" t="s">
        <v>148</v>
      </c>
      <c r="V10" s="675" t="s">
        <v>149</v>
      </c>
      <c r="W10" s="675" t="s">
        <v>150</v>
      </c>
      <c r="X10" s="669" t="s">
        <v>5</v>
      </c>
      <c r="Y10" s="669" t="s">
        <v>67</v>
      </c>
      <c r="Z10" s="680" t="s">
        <v>306</v>
      </c>
      <c r="AA10" s="680" t="s">
        <v>307</v>
      </c>
      <c r="AB10" s="692" t="s">
        <v>308</v>
      </c>
      <c r="AC10" s="669" t="s">
        <v>6</v>
      </c>
      <c r="AD10" s="678" t="s">
        <v>7</v>
      </c>
      <c r="AE10" s="669" t="s">
        <v>13</v>
      </c>
      <c r="AF10" s="671" t="s">
        <v>8</v>
      </c>
      <c r="AI10" s="96"/>
    </row>
    <row r="11" spans="1:43" ht="99" customHeight="1" x14ac:dyDescent="0.25">
      <c r="A11" s="682"/>
      <c r="B11" s="684"/>
      <c r="C11" s="689"/>
      <c r="D11" s="689"/>
      <c r="E11" s="691"/>
      <c r="F11" s="687"/>
      <c r="G11" s="668"/>
      <c r="H11" s="668"/>
      <c r="I11" s="668"/>
      <c r="J11" s="668"/>
      <c r="K11" s="668"/>
      <c r="L11" s="668"/>
      <c r="M11" s="668"/>
      <c r="N11" s="668"/>
      <c r="O11" s="668"/>
      <c r="P11" s="668"/>
      <c r="Q11" s="668"/>
      <c r="R11" s="668"/>
      <c r="S11" s="668"/>
      <c r="T11" s="695"/>
      <c r="U11" s="674"/>
      <c r="V11" s="676"/>
      <c r="W11" s="676"/>
      <c r="X11" s="670"/>
      <c r="Y11" s="670"/>
      <c r="Z11" s="681"/>
      <c r="AA11" s="681"/>
      <c r="AB11" s="693"/>
      <c r="AC11" s="670"/>
      <c r="AD11" s="679"/>
      <c r="AE11" s="670"/>
      <c r="AF11" s="672"/>
      <c r="AG11" s="76"/>
      <c r="AH11" s="224" t="s">
        <v>25</v>
      </c>
      <c r="AI11" s="96" t="s">
        <v>136</v>
      </c>
      <c r="AJ11" s="224"/>
      <c r="AL11" s="225"/>
      <c r="AM11" s="225"/>
      <c r="AN11" s="225"/>
      <c r="AO11" s="225"/>
      <c r="AP11" s="225"/>
      <c r="AQ11" s="225"/>
    </row>
    <row r="12" spans="1:43" ht="20.100000000000001" customHeight="1" x14ac:dyDescent="0.25">
      <c r="A12" s="536">
        <v>1</v>
      </c>
      <c r="B12" s="535">
        <v>100</v>
      </c>
      <c r="C12" s="411" t="str">
        <f>VLOOKUP($B12,мандатка!$B:$AC,3,FALSE)</f>
        <v>« Освіторіум»</v>
      </c>
      <c r="D12" s="412" t="str">
        <f>VLOOKUP($B12,мандатка!$B:$AC,8,FALSE)</f>
        <v>Дніпропетровська обл</v>
      </c>
      <c r="E12" s="413">
        <f>VLOOKUP($B12,СПімен!$L:$O,4,FALSE)</f>
        <v>15.333333333333334</v>
      </c>
      <c r="F12" s="306">
        <v>3</v>
      </c>
      <c r="G12" s="306">
        <v>1</v>
      </c>
      <c r="H12" s="306">
        <v>0</v>
      </c>
      <c r="I12" s="306">
        <v>0</v>
      </c>
      <c r="J12" s="306">
        <v>0</v>
      </c>
      <c r="K12" s="306">
        <v>0</v>
      </c>
      <c r="L12" s="306">
        <v>0</v>
      </c>
      <c r="M12" s="306">
        <v>5</v>
      </c>
      <c r="N12" s="306"/>
      <c r="O12" s="306"/>
      <c r="P12" s="306"/>
      <c r="Q12" s="306"/>
      <c r="R12" s="306"/>
      <c r="S12" s="306"/>
      <c r="T12" s="439"/>
      <c r="U12" s="441"/>
      <c r="V12" s="308"/>
      <c r="W12" s="308"/>
      <c r="X12" s="414">
        <f>SUM(F12:T12)-V12</f>
        <v>9</v>
      </c>
      <c r="Y12" s="307">
        <f>PRODUCT(X12,$AG$5)</f>
        <v>3.1250000000000002E-3</v>
      </c>
      <c r="Z12" s="309">
        <v>1.4178240740740741E-2</v>
      </c>
      <c r="AA12" s="309">
        <v>9.7222222222222224E-3</v>
      </c>
      <c r="AB12" s="309">
        <v>1.0127314814814815E-2</v>
      </c>
      <c r="AC12" s="415">
        <f>SUM(Y12:AB12)</f>
        <v>3.7152777777777778E-2</v>
      </c>
      <c r="AD12" s="310">
        <v>1</v>
      </c>
      <c r="AE12" s="311">
        <f t="shared" ref="AE12:AE19" si="0">AC12/AC$12</f>
        <v>1</v>
      </c>
      <c r="AF12" s="425" t="str">
        <f>IF($E$44&gt;=$AE12,"КМСУ",IF($E$45&gt;=$AE12,"I",IF($E$46&gt;=$AE12,"II",IF($E$47&gt;=$AE12,"III",IF($E$48&gt;=$AE12,"I юн",IF($E$49&gt;=$AE12,"II юн","III юн"))))))</f>
        <v>II</v>
      </c>
      <c r="AG12" s="243"/>
      <c r="AH12" s="224">
        <f>B12</f>
        <v>100</v>
      </c>
      <c r="AI12" s="243">
        <v>1</v>
      </c>
      <c r="AJ12" s="224"/>
      <c r="AL12" s="225"/>
      <c r="AM12" s="225"/>
      <c r="AN12" s="225"/>
      <c r="AO12" s="225"/>
      <c r="AP12" s="225"/>
      <c r="AQ12" s="225"/>
    </row>
    <row r="13" spans="1:43" ht="20.100000000000001" customHeight="1" x14ac:dyDescent="0.25">
      <c r="A13" s="536">
        <v>2</v>
      </c>
      <c r="B13" s="535">
        <v>110</v>
      </c>
      <c r="C13" s="411" t="str">
        <f>VLOOKUP($B13,мандатка!$B:$AC,3,FALSE)</f>
        <v>Вертикаль ЦДЮТ</v>
      </c>
      <c r="D13" s="412" t="str">
        <f>VLOOKUP($B13,мандатка!$B:$AC,8,FALSE)</f>
        <v>Донецька обл</v>
      </c>
      <c r="E13" s="413">
        <f>VLOOKUP($B13,СПімен!$L:$O,4,FALSE)</f>
        <v>6.2</v>
      </c>
      <c r="F13" s="306">
        <v>2</v>
      </c>
      <c r="G13" s="306">
        <v>3</v>
      </c>
      <c r="H13" s="306">
        <v>1</v>
      </c>
      <c r="I13" s="306">
        <v>0</v>
      </c>
      <c r="J13" s="306">
        <v>0</v>
      </c>
      <c r="K13" s="306">
        <v>0</v>
      </c>
      <c r="L13" s="306">
        <v>0</v>
      </c>
      <c r="M13" s="306">
        <v>37</v>
      </c>
      <c r="N13" s="306"/>
      <c r="O13" s="306"/>
      <c r="P13" s="306"/>
      <c r="Q13" s="306"/>
      <c r="R13" s="306"/>
      <c r="S13" s="306"/>
      <c r="T13" s="439"/>
      <c r="U13" s="441"/>
      <c r="V13" s="308"/>
      <c r="W13" s="308"/>
      <c r="X13" s="414">
        <f>SUM(F13:T13)-V13</f>
        <v>43</v>
      </c>
      <c r="Y13" s="307">
        <f>PRODUCT(X13,$AG$5)</f>
        <v>1.4930555555555556E-2</v>
      </c>
      <c r="Z13" s="309">
        <v>1.579861111111111E-2</v>
      </c>
      <c r="AA13" s="309">
        <v>1.1759259259259259E-2</v>
      </c>
      <c r="AB13" s="309">
        <v>1.2673611111111109E-2</v>
      </c>
      <c r="AC13" s="415">
        <f>SUM(Y13:AB13)</f>
        <v>5.5162037037037037E-2</v>
      </c>
      <c r="AD13" s="310">
        <v>2</v>
      </c>
      <c r="AE13" s="311">
        <f t="shared" si="0"/>
        <v>1.4847352024922118</v>
      </c>
      <c r="AF13" s="425" t="str">
        <f t="shared" ref="AF13:AF42" si="1">IF($E$44&gt;=$AE13,"КМСУ",IF($E$45&gt;=$AE13,"I",IF($E$46&gt;=$AE13,"II",IF($E$47&gt;=$AE13,"III",IF($E$48&gt;=$AE13,"I юн",IF($E$49&gt;=$AE13,"II юн","III юн"))))))</f>
        <v>II юн</v>
      </c>
      <c r="AG13" s="243"/>
      <c r="AH13" s="224">
        <f t="shared" ref="AH13:AH42" si="2">B13</f>
        <v>110</v>
      </c>
      <c r="AI13" s="243">
        <v>2</v>
      </c>
      <c r="AJ13" s="224"/>
      <c r="AL13" s="225"/>
      <c r="AM13" s="225"/>
      <c r="AN13" s="225"/>
      <c r="AO13" s="225"/>
      <c r="AP13" s="225"/>
      <c r="AQ13" s="225"/>
    </row>
    <row r="14" spans="1:43" ht="20.100000000000001" customHeight="1" x14ac:dyDescent="0.25">
      <c r="A14" s="536">
        <v>3</v>
      </c>
      <c r="B14" s="535">
        <v>120</v>
      </c>
      <c r="C14" s="411" t="str">
        <f>VLOOKUP($B14,мандатка!$B:$AC,3,FALSE)</f>
        <v>КЗ " Центр туризму" ЗОР</v>
      </c>
      <c r="D14" s="412" t="str">
        <f>VLOOKUP($B14,мандатка!$B:$AC,8,FALSE)</f>
        <v>Запорізька обл</v>
      </c>
      <c r="E14" s="413">
        <f>VLOOKUP($B14,СПімен!$L:$O,4,FALSE)</f>
        <v>4</v>
      </c>
      <c r="F14" s="306">
        <v>6</v>
      </c>
      <c r="G14" s="306">
        <v>24</v>
      </c>
      <c r="H14" s="306">
        <v>4</v>
      </c>
      <c r="I14" s="306">
        <v>0</v>
      </c>
      <c r="J14" s="306">
        <v>0</v>
      </c>
      <c r="K14" s="306">
        <v>0</v>
      </c>
      <c r="L14" s="306">
        <v>0</v>
      </c>
      <c r="M14" s="306">
        <v>1</v>
      </c>
      <c r="N14" s="306"/>
      <c r="O14" s="306"/>
      <c r="P14" s="306"/>
      <c r="Q14" s="306"/>
      <c r="R14" s="306"/>
      <c r="S14" s="306"/>
      <c r="T14" s="439"/>
      <c r="U14" s="441"/>
      <c r="V14" s="308"/>
      <c r="W14" s="308"/>
      <c r="X14" s="414">
        <f>SUM(F14:T14)-V14</f>
        <v>35</v>
      </c>
      <c r="Y14" s="307">
        <f>PRODUCT(X14,$AG$5)</f>
        <v>1.2152777777777778E-2</v>
      </c>
      <c r="Z14" s="309">
        <v>1.7314814814814814E-2</v>
      </c>
      <c r="AA14" s="309">
        <v>1.4166666666666666E-2</v>
      </c>
      <c r="AB14" s="309">
        <v>1.4606481481481482E-2</v>
      </c>
      <c r="AC14" s="415">
        <f>SUM(Y14:AB14)</f>
        <v>5.8240740740740746E-2</v>
      </c>
      <c r="AD14" s="310">
        <v>3</v>
      </c>
      <c r="AE14" s="311">
        <f t="shared" si="0"/>
        <v>1.5676012461059192</v>
      </c>
      <c r="AF14" s="425" t="str">
        <f t="shared" si="1"/>
        <v>III юн</v>
      </c>
      <c r="AG14" s="243"/>
      <c r="AH14" s="224">
        <f t="shared" si="2"/>
        <v>120</v>
      </c>
      <c r="AI14" s="243">
        <v>3</v>
      </c>
      <c r="AJ14" s="224"/>
      <c r="AL14" s="225"/>
      <c r="AM14" s="225"/>
      <c r="AN14" s="225"/>
      <c r="AO14" s="225"/>
      <c r="AP14" s="225"/>
      <c r="AQ14" s="225"/>
    </row>
    <row r="15" spans="1:43" ht="20.100000000000001" hidden="1" customHeight="1" x14ac:dyDescent="0.25">
      <c r="B15" s="424" t="e">
        <f>VLOOKUP($AI15,Жереб!$F:$I,4,FALSE)</f>
        <v>#N/A</v>
      </c>
      <c r="C15" s="411" t="e">
        <f>VLOOKUP($B15,мандатка!$B:$AC,3,FALSE)</f>
        <v>#N/A</v>
      </c>
      <c r="D15" s="412" t="e">
        <f>VLOOKUP($B15,мандатка!$B:$AC,8,FALSE)</f>
        <v>#N/A</v>
      </c>
      <c r="E15" s="413" t="e">
        <f>VLOOKUP($B15,СПімен!$L:$O,4,FALSE)</f>
        <v>#N/A</v>
      </c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439"/>
      <c r="U15" s="441"/>
      <c r="V15" s="308"/>
      <c r="W15" s="308"/>
      <c r="X15" s="414">
        <f t="shared" ref="X15:X42" si="3">SUM(F15:T15)-V15</f>
        <v>0</v>
      </c>
      <c r="Y15" s="307">
        <f t="shared" ref="Y15:Y42" si="4">PRODUCT(X15,$AG$5)</f>
        <v>0</v>
      </c>
      <c r="Z15" s="307"/>
      <c r="AA15" s="307"/>
      <c r="AB15" s="309">
        <v>0.25</v>
      </c>
      <c r="AC15" s="415">
        <f t="shared" ref="AC15:AC42" si="5">SUM(AB15,Y15)</f>
        <v>0.25</v>
      </c>
      <c r="AD15" s="310">
        <v>4</v>
      </c>
      <c r="AE15" s="311">
        <f t="shared" si="0"/>
        <v>6.7289719626168223</v>
      </c>
      <c r="AF15" s="425" t="str">
        <f t="shared" si="1"/>
        <v>III юн</v>
      </c>
      <c r="AG15" s="243"/>
      <c r="AH15" s="224" t="e">
        <f t="shared" si="2"/>
        <v>#N/A</v>
      </c>
      <c r="AI15" s="243">
        <v>4</v>
      </c>
      <c r="AJ15" s="224"/>
      <c r="AL15" s="225"/>
      <c r="AM15" s="225"/>
      <c r="AN15" s="225"/>
      <c r="AO15" s="225"/>
      <c r="AP15" s="225"/>
      <c r="AQ15" s="225"/>
    </row>
    <row r="16" spans="1:43" ht="20.100000000000001" hidden="1" customHeight="1" x14ac:dyDescent="0.25">
      <c r="B16" s="424" t="e">
        <f>VLOOKUP($AI16,Жереб!$F:$I,4,FALSE)</f>
        <v>#N/A</v>
      </c>
      <c r="C16" s="411" t="e">
        <f>VLOOKUP($B16,мандатка!$B:$AC,3,FALSE)</f>
        <v>#N/A</v>
      </c>
      <c r="D16" s="412" t="e">
        <f>VLOOKUP($B16,мандатка!$B:$AC,8,FALSE)</f>
        <v>#N/A</v>
      </c>
      <c r="E16" s="413" t="e">
        <f>VLOOKUP($B16,СПімен!$L:$O,4,FALSE)</f>
        <v>#N/A</v>
      </c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439"/>
      <c r="U16" s="441"/>
      <c r="V16" s="308"/>
      <c r="W16" s="308"/>
      <c r="X16" s="414">
        <f t="shared" si="3"/>
        <v>0</v>
      </c>
      <c r="Y16" s="307">
        <f t="shared" si="4"/>
        <v>0</v>
      </c>
      <c r="Z16" s="307"/>
      <c r="AA16" s="307"/>
      <c r="AB16" s="309">
        <v>0.25</v>
      </c>
      <c r="AC16" s="415">
        <f t="shared" si="5"/>
        <v>0.25</v>
      </c>
      <c r="AD16" s="310">
        <v>5</v>
      </c>
      <c r="AE16" s="311">
        <f t="shared" si="0"/>
        <v>6.7289719626168223</v>
      </c>
      <c r="AF16" s="425" t="str">
        <f t="shared" si="1"/>
        <v>III юн</v>
      </c>
      <c r="AG16" s="243"/>
      <c r="AH16" s="224" t="e">
        <f t="shared" si="2"/>
        <v>#N/A</v>
      </c>
      <c r="AI16" s="243">
        <v>5</v>
      </c>
      <c r="AJ16" s="224"/>
      <c r="AL16" s="225"/>
      <c r="AM16" s="225"/>
      <c r="AN16" s="225"/>
      <c r="AO16" s="225"/>
      <c r="AP16" s="225"/>
      <c r="AQ16" s="225"/>
    </row>
    <row r="17" spans="2:43" ht="20.100000000000001" hidden="1" customHeight="1" x14ac:dyDescent="0.25">
      <c r="B17" s="424" t="e">
        <f>VLOOKUP($AI17,Жереб!$F:$I,4,FALSE)</f>
        <v>#N/A</v>
      </c>
      <c r="C17" s="411" t="e">
        <f>VLOOKUP($B17,мандатка!$B:$AC,3,FALSE)</f>
        <v>#N/A</v>
      </c>
      <c r="D17" s="412" t="e">
        <f>VLOOKUP($B17,мандатка!$B:$AC,8,FALSE)</f>
        <v>#N/A</v>
      </c>
      <c r="E17" s="413" t="e">
        <f>VLOOKUP($B17,СПімен!$L:$O,4,FALSE)</f>
        <v>#N/A</v>
      </c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439"/>
      <c r="U17" s="441"/>
      <c r="V17" s="308"/>
      <c r="W17" s="308"/>
      <c r="X17" s="414">
        <f t="shared" si="3"/>
        <v>0</v>
      </c>
      <c r="Y17" s="307">
        <f t="shared" si="4"/>
        <v>0</v>
      </c>
      <c r="Z17" s="307"/>
      <c r="AA17" s="307"/>
      <c r="AB17" s="309">
        <v>0.25</v>
      </c>
      <c r="AC17" s="415">
        <f t="shared" si="5"/>
        <v>0.25</v>
      </c>
      <c r="AD17" s="310">
        <v>6</v>
      </c>
      <c r="AE17" s="311">
        <f t="shared" si="0"/>
        <v>6.7289719626168223</v>
      </c>
      <c r="AF17" s="425" t="str">
        <f t="shared" si="1"/>
        <v>III юн</v>
      </c>
      <c r="AG17" s="243"/>
      <c r="AH17" s="224" t="e">
        <f t="shared" si="2"/>
        <v>#N/A</v>
      </c>
      <c r="AI17" s="243">
        <v>6</v>
      </c>
      <c r="AJ17" s="224"/>
      <c r="AL17" s="225"/>
      <c r="AM17" s="225"/>
      <c r="AN17" s="225"/>
      <c r="AO17" s="225"/>
      <c r="AP17" s="225"/>
      <c r="AQ17" s="225"/>
    </row>
    <row r="18" spans="2:43" ht="20.100000000000001" hidden="1" customHeight="1" x14ac:dyDescent="0.25">
      <c r="B18" s="424" t="e">
        <f>VLOOKUP($AI18,Жереб!$F:$I,4,FALSE)</f>
        <v>#N/A</v>
      </c>
      <c r="C18" s="411" t="e">
        <f>VLOOKUP($B18,мандатка!$B:$AC,3,FALSE)</f>
        <v>#N/A</v>
      </c>
      <c r="D18" s="412" t="e">
        <f>VLOOKUP($B18,мандатка!$B:$AC,8,FALSE)</f>
        <v>#N/A</v>
      </c>
      <c r="E18" s="413" t="e">
        <f>VLOOKUP($B18,СПімен!$L:$O,4,FALSE)</f>
        <v>#N/A</v>
      </c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439"/>
      <c r="U18" s="441"/>
      <c r="V18" s="308"/>
      <c r="W18" s="308"/>
      <c r="X18" s="414">
        <f t="shared" si="3"/>
        <v>0</v>
      </c>
      <c r="Y18" s="307">
        <f t="shared" si="4"/>
        <v>0</v>
      </c>
      <c r="Z18" s="307"/>
      <c r="AA18" s="307"/>
      <c r="AB18" s="309">
        <v>0.25</v>
      </c>
      <c r="AC18" s="415">
        <f t="shared" si="5"/>
        <v>0.25</v>
      </c>
      <c r="AD18" s="310">
        <v>7</v>
      </c>
      <c r="AE18" s="311">
        <f t="shared" si="0"/>
        <v>6.7289719626168223</v>
      </c>
      <c r="AF18" s="425" t="str">
        <f t="shared" si="1"/>
        <v>III юн</v>
      </c>
      <c r="AG18" s="243"/>
      <c r="AH18" s="224" t="e">
        <f t="shared" si="2"/>
        <v>#N/A</v>
      </c>
      <c r="AI18" s="243">
        <v>7</v>
      </c>
      <c r="AJ18" s="224"/>
      <c r="AL18" s="225"/>
      <c r="AM18" s="225"/>
      <c r="AN18" s="225"/>
      <c r="AO18" s="225"/>
      <c r="AP18" s="225"/>
      <c r="AQ18" s="225"/>
    </row>
    <row r="19" spans="2:43" ht="20.100000000000001" hidden="1" customHeight="1" x14ac:dyDescent="0.25">
      <c r="B19" s="424" t="e">
        <f>VLOOKUP($AI19,Жереб!$F:$I,4,FALSE)</f>
        <v>#N/A</v>
      </c>
      <c r="C19" s="411" t="e">
        <f>VLOOKUP($B19,мандатка!$B:$AC,3,FALSE)</f>
        <v>#N/A</v>
      </c>
      <c r="D19" s="412" t="e">
        <f>VLOOKUP($B19,мандатка!$B:$AC,8,FALSE)</f>
        <v>#N/A</v>
      </c>
      <c r="E19" s="413" t="e">
        <f>VLOOKUP($B19,СПімен!$L:$O,4,FALSE)</f>
        <v>#N/A</v>
      </c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439"/>
      <c r="U19" s="441"/>
      <c r="V19" s="308"/>
      <c r="W19" s="308"/>
      <c r="X19" s="414">
        <f t="shared" si="3"/>
        <v>0</v>
      </c>
      <c r="Y19" s="307">
        <f t="shared" si="4"/>
        <v>0</v>
      </c>
      <c r="Z19" s="307"/>
      <c r="AA19" s="307"/>
      <c r="AB19" s="309">
        <v>0.25</v>
      </c>
      <c r="AC19" s="415">
        <f t="shared" si="5"/>
        <v>0.25</v>
      </c>
      <c r="AD19" s="310">
        <v>8</v>
      </c>
      <c r="AE19" s="311">
        <f t="shared" si="0"/>
        <v>6.7289719626168223</v>
      </c>
      <c r="AF19" s="425" t="str">
        <f t="shared" si="1"/>
        <v>III юн</v>
      </c>
      <c r="AG19" s="243"/>
      <c r="AH19" s="224" t="e">
        <f t="shared" si="2"/>
        <v>#N/A</v>
      </c>
      <c r="AI19" s="243">
        <v>8</v>
      </c>
      <c r="AJ19" s="224"/>
      <c r="AL19" s="225"/>
      <c r="AM19" s="225"/>
      <c r="AN19" s="225"/>
      <c r="AO19" s="225"/>
      <c r="AP19" s="225"/>
      <c r="AQ19" s="225"/>
    </row>
    <row r="20" spans="2:43" ht="20.100000000000001" hidden="1" customHeight="1" x14ac:dyDescent="0.25">
      <c r="B20" s="424" t="e">
        <f>VLOOKUP($AI20,Жереб!$F:$I,4,FALSE)</f>
        <v>#N/A</v>
      </c>
      <c r="C20" s="411" t="e">
        <f>VLOOKUP($B20,мандатка!$B:$AC,3,FALSE)</f>
        <v>#N/A</v>
      </c>
      <c r="D20" s="412" t="e">
        <f>VLOOKUP($B20,мандатка!$B:$AC,8,FALSE)</f>
        <v>#N/A</v>
      </c>
      <c r="E20" s="413" t="e">
        <f>VLOOKUP($B20,СПімен!$L:$O,4,FALSE)</f>
        <v>#N/A</v>
      </c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439"/>
      <c r="U20" s="441"/>
      <c r="V20" s="308"/>
      <c r="W20" s="308"/>
      <c r="X20" s="414">
        <f t="shared" si="3"/>
        <v>0</v>
      </c>
      <c r="Y20" s="307">
        <f t="shared" si="4"/>
        <v>0</v>
      </c>
      <c r="Z20" s="307"/>
      <c r="AA20" s="307"/>
      <c r="AB20" s="309">
        <v>0.25</v>
      </c>
      <c r="AC20" s="415">
        <f t="shared" si="5"/>
        <v>0.25</v>
      </c>
      <c r="AD20" s="310">
        <v>9</v>
      </c>
      <c r="AE20" s="311">
        <f t="shared" ref="AE20:AE31" si="6">AC20/AC$12</f>
        <v>6.7289719626168223</v>
      </c>
      <c r="AF20" s="425" t="str">
        <f t="shared" si="1"/>
        <v>III юн</v>
      </c>
      <c r="AG20" s="243"/>
      <c r="AH20" s="224" t="e">
        <f t="shared" si="2"/>
        <v>#N/A</v>
      </c>
      <c r="AI20" s="243">
        <v>9</v>
      </c>
      <c r="AJ20" s="224"/>
      <c r="AL20" s="225"/>
      <c r="AM20" s="225"/>
      <c r="AN20" s="225"/>
      <c r="AO20" s="225"/>
      <c r="AP20" s="225"/>
      <c r="AQ20" s="225"/>
    </row>
    <row r="21" spans="2:43" ht="20.100000000000001" hidden="1" customHeight="1" x14ac:dyDescent="0.25">
      <c r="B21" s="424" t="e">
        <f>VLOOKUP($AI21,Жереб!$F:$I,4,FALSE)</f>
        <v>#N/A</v>
      </c>
      <c r="C21" s="411" t="e">
        <f>VLOOKUP($B21,мандатка!$B:$AC,3,FALSE)</f>
        <v>#N/A</v>
      </c>
      <c r="D21" s="412" t="e">
        <f>VLOOKUP($B21,мандатка!$B:$AC,8,FALSE)</f>
        <v>#N/A</v>
      </c>
      <c r="E21" s="413" t="e">
        <f>VLOOKUP($B21,СПімен!$L:$O,4,FALSE)</f>
        <v>#N/A</v>
      </c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439"/>
      <c r="U21" s="441"/>
      <c r="V21" s="308"/>
      <c r="W21" s="308"/>
      <c r="X21" s="414">
        <f t="shared" si="3"/>
        <v>0</v>
      </c>
      <c r="Y21" s="307">
        <f t="shared" si="4"/>
        <v>0</v>
      </c>
      <c r="Z21" s="307"/>
      <c r="AA21" s="307"/>
      <c r="AB21" s="309">
        <v>0.25</v>
      </c>
      <c r="AC21" s="415">
        <f t="shared" si="5"/>
        <v>0.25</v>
      </c>
      <c r="AD21" s="310">
        <v>10</v>
      </c>
      <c r="AE21" s="311">
        <f t="shared" si="6"/>
        <v>6.7289719626168223</v>
      </c>
      <c r="AF21" s="425" t="str">
        <f t="shared" si="1"/>
        <v>III юн</v>
      </c>
      <c r="AG21" s="243"/>
      <c r="AH21" s="224" t="e">
        <f t="shared" si="2"/>
        <v>#N/A</v>
      </c>
      <c r="AI21" s="243">
        <v>10</v>
      </c>
      <c r="AJ21" s="224"/>
      <c r="AL21" s="225"/>
      <c r="AM21" s="225"/>
      <c r="AN21" s="225"/>
      <c r="AO21" s="225"/>
      <c r="AP21" s="225"/>
      <c r="AQ21" s="225"/>
    </row>
    <row r="22" spans="2:43" ht="20.100000000000001" hidden="1" customHeight="1" x14ac:dyDescent="0.25">
      <c r="B22" s="424" t="e">
        <f>VLOOKUP($AI22,Жереб!$F:$I,4,FALSE)</f>
        <v>#N/A</v>
      </c>
      <c r="C22" s="411" t="e">
        <f>VLOOKUP($B22,мандатка!$B:$AC,3,FALSE)</f>
        <v>#N/A</v>
      </c>
      <c r="D22" s="412" t="e">
        <f>VLOOKUP($B22,мандатка!$B:$AC,8,FALSE)</f>
        <v>#N/A</v>
      </c>
      <c r="E22" s="413" t="e">
        <f>VLOOKUP($B22,СПімен!$L:$O,4,FALSE)</f>
        <v>#N/A</v>
      </c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439"/>
      <c r="U22" s="441"/>
      <c r="V22" s="308"/>
      <c r="W22" s="308"/>
      <c r="X22" s="414">
        <f t="shared" si="3"/>
        <v>0</v>
      </c>
      <c r="Y22" s="307">
        <f t="shared" si="4"/>
        <v>0</v>
      </c>
      <c r="Z22" s="307"/>
      <c r="AA22" s="307"/>
      <c r="AB22" s="309">
        <v>0.25</v>
      </c>
      <c r="AC22" s="415">
        <f t="shared" si="5"/>
        <v>0.25</v>
      </c>
      <c r="AD22" s="310">
        <v>11</v>
      </c>
      <c r="AE22" s="311">
        <f t="shared" si="6"/>
        <v>6.7289719626168223</v>
      </c>
      <c r="AF22" s="425" t="str">
        <f t="shared" si="1"/>
        <v>III юн</v>
      </c>
      <c r="AG22" s="243"/>
      <c r="AH22" s="224" t="e">
        <f t="shared" si="2"/>
        <v>#N/A</v>
      </c>
      <c r="AI22" s="243">
        <v>11</v>
      </c>
      <c r="AJ22" s="224"/>
      <c r="AL22" s="225"/>
      <c r="AM22" s="225"/>
      <c r="AN22" s="225"/>
      <c r="AO22" s="225"/>
      <c r="AP22" s="225"/>
      <c r="AQ22" s="225"/>
    </row>
    <row r="23" spans="2:43" ht="20.100000000000001" hidden="1" customHeight="1" x14ac:dyDescent="0.25">
      <c r="B23" s="424" t="e">
        <f>VLOOKUP($AI23,Жереб!$F:$I,4,FALSE)</f>
        <v>#N/A</v>
      </c>
      <c r="C23" s="411" t="e">
        <f>VLOOKUP($B23,мандатка!$B:$AC,3,FALSE)</f>
        <v>#N/A</v>
      </c>
      <c r="D23" s="412" t="e">
        <f>VLOOKUP($B23,мандатка!$B:$AC,8,FALSE)</f>
        <v>#N/A</v>
      </c>
      <c r="E23" s="413" t="e">
        <f>VLOOKUP($B23,СПімен!$L:$O,4,FALSE)</f>
        <v>#N/A</v>
      </c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439"/>
      <c r="U23" s="441"/>
      <c r="V23" s="308"/>
      <c r="W23" s="308"/>
      <c r="X23" s="414">
        <f t="shared" si="3"/>
        <v>0</v>
      </c>
      <c r="Y23" s="307">
        <f t="shared" si="4"/>
        <v>0</v>
      </c>
      <c r="Z23" s="307"/>
      <c r="AA23" s="307"/>
      <c r="AB23" s="309">
        <v>0.25</v>
      </c>
      <c r="AC23" s="415">
        <f t="shared" si="5"/>
        <v>0.25</v>
      </c>
      <c r="AD23" s="310">
        <v>12</v>
      </c>
      <c r="AE23" s="311">
        <f t="shared" si="6"/>
        <v>6.7289719626168223</v>
      </c>
      <c r="AF23" s="425" t="str">
        <f t="shared" si="1"/>
        <v>III юн</v>
      </c>
      <c r="AG23" s="243"/>
      <c r="AH23" s="224" t="e">
        <f t="shared" si="2"/>
        <v>#N/A</v>
      </c>
      <c r="AI23" s="243">
        <v>12</v>
      </c>
      <c r="AJ23" s="224"/>
      <c r="AL23" s="225"/>
      <c r="AM23" s="225"/>
      <c r="AN23" s="225"/>
      <c r="AO23" s="225"/>
      <c r="AP23" s="225"/>
      <c r="AQ23" s="225"/>
    </row>
    <row r="24" spans="2:43" ht="20.100000000000001" hidden="1" customHeight="1" x14ac:dyDescent="0.25">
      <c r="B24" s="424" t="e">
        <f>VLOOKUP($AI24,Жереб!$F:$I,4,FALSE)</f>
        <v>#N/A</v>
      </c>
      <c r="C24" s="411" t="e">
        <f>VLOOKUP($B24,мандатка!$B:$AC,3,FALSE)</f>
        <v>#N/A</v>
      </c>
      <c r="D24" s="412" t="e">
        <f>VLOOKUP($B24,мандатка!$B:$AC,8,FALSE)</f>
        <v>#N/A</v>
      </c>
      <c r="E24" s="413" t="e">
        <f>VLOOKUP($B24,СПімен!$L:$O,4,FALSE)</f>
        <v>#N/A</v>
      </c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439"/>
      <c r="U24" s="441"/>
      <c r="V24" s="308"/>
      <c r="W24" s="308"/>
      <c r="X24" s="414">
        <f t="shared" si="3"/>
        <v>0</v>
      </c>
      <c r="Y24" s="307">
        <f t="shared" si="4"/>
        <v>0</v>
      </c>
      <c r="Z24" s="307"/>
      <c r="AA24" s="307"/>
      <c r="AB24" s="309">
        <v>0.25</v>
      </c>
      <c r="AC24" s="415">
        <f t="shared" si="5"/>
        <v>0.25</v>
      </c>
      <c r="AD24" s="310">
        <v>13</v>
      </c>
      <c r="AE24" s="311">
        <f t="shared" si="6"/>
        <v>6.7289719626168223</v>
      </c>
      <c r="AF24" s="425" t="str">
        <f t="shared" si="1"/>
        <v>III юн</v>
      </c>
      <c r="AG24" s="243"/>
      <c r="AH24" s="224" t="e">
        <f t="shared" si="2"/>
        <v>#N/A</v>
      </c>
      <c r="AI24" s="243">
        <v>13</v>
      </c>
      <c r="AJ24" s="224"/>
      <c r="AL24" s="225"/>
      <c r="AM24" s="225"/>
      <c r="AN24" s="225"/>
      <c r="AO24" s="225"/>
      <c r="AP24" s="225"/>
      <c r="AQ24" s="225"/>
    </row>
    <row r="25" spans="2:43" ht="20.100000000000001" hidden="1" customHeight="1" x14ac:dyDescent="0.25">
      <c r="B25" s="424" t="e">
        <f>VLOOKUP($AI25,Жереб!$F:$I,4,FALSE)</f>
        <v>#N/A</v>
      </c>
      <c r="C25" s="411" t="e">
        <f>VLOOKUP($B25,мандатка!$B:$AC,3,FALSE)</f>
        <v>#N/A</v>
      </c>
      <c r="D25" s="412" t="e">
        <f>VLOOKUP($B25,мандатка!$B:$AC,8,FALSE)</f>
        <v>#N/A</v>
      </c>
      <c r="E25" s="413" t="e">
        <f>VLOOKUP($B25,СПімен!$L:$O,4,FALSE)</f>
        <v>#N/A</v>
      </c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439"/>
      <c r="U25" s="441"/>
      <c r="V25" s="308"/>
      <c r="W25" s="308"/>
      <c r="X25" s="414">
        <f t="shared" si="3"/>
        <v>0</v>
      </c>
      <c r="Y25" s="307">
        <f t="shared" si="4"/>
        <v>0</v>
      </c>
      <c r="Z25" s="307"/>
      <c r="AA25" s="307"/>
      <c r="AB25" s="309">
        <v>0.25</v>
      </c>
      <c r="AC25" s="415">
        <f t="shared" si="5"/>
        <v>0.25</v>
      </c>
      <c r="AD25" s="310">
        <v>14</v>
      </c>
      <c r="AE25" s="311">
        <f t="shared" si="6"/>
        <v>6.7289719626168223</v>
      </c>
      <c r="AF25" s="425" t="str">
        <f t="shared" si="1"/>
        <v>III юн</v>
      </c>
      <c r="AG25" s="243"/>
      <c r="AH25" s="224" t="e">
        <f t="shared" si="2"/>
        <v>#N/A</v>
      </c>
      <c r="AI25" s="243">
        <v>14</v>
      </c>
      <c r="AJ25" s="224"/>
      <c r="AL25" s="225"/>
      <c r="AM25" s="225"/>
      <c r="AN25" s="225"/>
      <c r="AO25" s="225"/>
      <c r="AP25" s="225"/>
      <c r="AQ25" s="225"/>
    </row>
    <row r="26" spans="2:43" ht="20.100000000000001" hidden="1" customHeight="1" x14ac:dyDescent="0.25">
      <c r="B26" s="424" t="e">
        <f>VLOOKUP($AI26,Жереб!$F:$I,4,FALSE)</f>
        <v>#N/A</v>
      </c>
      <c r="C26" s="411" t="e">
        <f>VLOOKUP($B26,мандатка!$B:$AC,3,FALSE)</f>
        <v>#N/A</v>
      </c>
      <c r="D26" s="412" t="e">
        <f>VLOOKUP($B26,мандатка!$B:$AC,8,FALSE)</f>
        <v>#N/A</v>
      </c>
      <c r="E26" s="413" t="e">
        <f>VLOOKUP($B26,СПімен!$L:$O,4,FALSE)</f>
        <v>#N/A</v>
      </c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439"/>
      <c r="U26" s="441"/>
      <c r="V26" s="308"/>
      <c r="W26" s="308"/>
      <c r="X26" s="414">
        <f t="shared" si="3"/>
        <v>0</v>
      </c>
      <c r="Y26" s="307">
        <f t="shared" si="4"/>
        <v>0</v>
      </c>
      <c r="Z26" s="307"/>
      <c r="AA26" s="307"/>
      <c r="AB26" s="309">
        <v>0.25</v>
      </c>
      <c r="AC26" s="415">
        <f t="shared" si="5"/>
        <v>0.25</v>
      </c>
      <c r="AD26" s="310">
        <v>15</v>
      </c>
      <c r="AE26" s="311">
        <f t="shared" si="6"/>
        <v>6.7289719626168223</v>
      </c>
      <c r="AF26" s="425" t="str">
        <f t="shared" si="1"/>
        <v>III юн</v>
      </c>
      <c r="AG26" s="243"/>
      <c r="AH26" s="224" t="e">
        <f t="shared" si="2"/>
        <v>#N/A</v>
      </c>
      <c r="AI26" s="243">
        <v>15</v>
      </c>
      <c r="AJ26" s="224"/>
      <c r="AL26" s="225"/>
      <c r="AM26" s="225"/>
      <c r="AN26" s="225"/>
      <c r="AO26" s="225"/>
      <c r="AP26" s="225"/>
      <c r="AQ26" s="225"/>
    </row>
    <row r="27" spans="2:43" ht="20.100000000000001" hidden="1" customHeight="1" x14ac:dyDescent="0.25">
      <c r="B27" s="424" t="e">
        <f>VLOOKUP($AI27,Жереб!$F:$I,4,FALSE)</f>
        <v>#N/A</v>
      </c>
      <c r="C27" s="411" t="e">
        <f>VLOOKUP($B27,мандатка!$B:$AC,3,FALSE)</f>
        <v>#N/A</v>
      </c>
      <c r="D27" s="412" t="e">
        <f>VLOOKUP($B27,мандатка!$B:$AC,8,FALSE)</f>
        <v>#N/A</v>
      </c>
      <c r="E27" s="413" t="e">
        <f>VLOOKUP($B27,СПімен!$L:$O,4,FALSE)</f>
        <v>#N/A</v>
      </c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439"/>
      <c r="U27" s="441"/>
      <c r="V27" s="308"/>
      <c r="W27" s="308"/>
      <c r="X27" s="414">
        <f t="shared" si="3"/>
        <v>0</v>
      </c>
      <c r="Y27" s="307">
        <f t="shared" si="4"/>
        <v>0</v>
      </c>
      <c r="Z27" s="307"/>
      <c r="AA27" s="307"/>
      <c r="AB27" s="309">
        <v>0.25</v>
      </c>
      <c r="AC27" s="415">
        <f t="shared" si="5"/>
        <v>0.25</v>
      </c>
      <c r="AD27" s="310">
        <v>16</v>
      </c>
      <c r="AE27" s="311">
        <f t="shared" si="6"/>
        <v>6.7289719626168223</v>
      </c>
      <c r="AF27" s="425" t="str">
        <f t="shared" si="1"/>
        <v>III юн</v>
      </c>
      <c r="AG27" s="243"/>
      <c r="AH27" s="224" t="e">
        <f t="shared" si="2"/>
        <v>#N/A</v>
      </c>
      <c r="AI27" s="243">
        <v>16</v>
      </c>
      <c r="AJ27" s="224"/>
      <c r="AL27" s="225"/>
      <c r="AM27" s="225"/>
      <c r="AN27" s="225"/>
      <c r="AO27" s="225"/>
      <c r="AP27" s="225"/>
      <c r="AQ27" s="225"/>
    </row>
    <row r="28" spans="2:43" ht="20.100000000000001" hidden="1" customHeight="1" x14ac:dyDescent="0.25">
      <c r="B28" s="424" t="e">
        <f>VLOOKUP($AI28,Жереб!$F:$I,4,FALSE)</f>
        <v>#N/A</v>
      </c>
      <c r="C28" s="411" t="e">
        <f>VLOOKUP($B28,мандатка!$B:$AC,3,FALSE)</f>
        <v>#N/A</v>
      </c>
      <c r="D28" s="412" t="e">
        <f>VLOOKUP($B28,мандатка!$B:$AC,8,FALSE)</f>
        <v>#N/A</v>
      </c>
      <c r="E28" s="413" t="e">
        <f>VLOOKUP($B28,СПімен!$L:$O,4,FALSE)</f>
        <v>#N/A</v>
      </c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439"/>
      <c r="U28" s="441"/>
      <c r="V28" s="308"/>
      <c r="W28" s="308"/>
      <c r="X28" s="414">
        <f t="shared" si="3"/>
        <v>0</v>
      </c>
      <c r="Y28" s="307">
        <f t="shared" si="4"/>
        <v>0</v>
      </c>
      <c r="Z28" s="307"/>
      <c r="AA28" s="307"/>
      <c r="AB28" s="309">
        <v>0.25</v>
      </c>
      <c r="AC28" s="415">
        <f t="shared" si="5"/>
        <v>0.25</v>
      </c>
      <c r="AD28" s="310">
        <v>17</v>
      </c>
      <c r="AE28" s="311">
        <f t="shared" si="6"/>
        <v>6.7289719626168223</v>
      </c>
      <c r="AF28" s="425" t="str">
        <f t="shared" si="1"/>
        <v>III юн</v>
      </c>
      <c r="AG28" s="243"/>
      <c r="AH28" s="224" t="e">
        <f t="shared" si="2"/>
        <v>#N/A</v>
      </c>
      <c r="AI28" s="243">
        <v>17</v>
      </c>
      <c r="AJ28" s="224"/>
      <c r="AL28" s="225"/>
      <c r="AM28" s="225"/>
      <c r="AN28" s="225"/>
      <c r="AO28" s="225"/>
      <c r="AP28" s="225"/>
      <c r="AQ28" s="225"/>
    </row>
    <row r="29" spans="2:43" ht="20.100000000000001" hidden="1" customHeight="1" x14ac:dyDescent="0.25">
      <c r="B29" s="424" t="e">
        <f>VLOOKUP($AI29,Жереб!$F:$I,4,FALSE)</f>
        <v>#N/A</v>
      </c>
      <c r="C29" s="411" t="e">
        <f>VLOOKUP($B29,мандатка!$B:$AC,3,FALSE)</f>
        <v>#N/A</v>
      </c>
      <c r="D29" s="412" t="e">
        <f>VLOOKUP($B29,мандатка!$B:$AC,8,FALSE)</f>
        <v>#N/A</v>
      </c>
      <c r="E29" s="413" t="e">
        <f>VLOOKUP($B29,СПімен!$L:$O,4,FALSE)</f>
        <v>#N/A</v>
      </c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439"/>
      <c r="U29" s="441"/>
      <c r="V29" s="308"/>
      <c r="W29" s="308"/>
      <c r="X29" s="414">
        <f t="shared" si="3"/>
        <v>0</v>
      </c>
      <c r="Y29" s="307">
        <f t="shared" si="4"/>
        <v>0</v>
      </c>
      <c r="Z29" s="307"/>
      <c r="AA29" s="307"/>
      <c r="AB29" s="309">
        <v>0.25</v>
      </c>
      <c r="AC29" s="415">
        <f t="shared" si="5"/>
        <v>0.25</v>
      </c>
      <c r="AD29" s="310">
        <v>18</v>
      </c>
      <c r="AE29" s="311">
        <f t="shared" si="6"/>
        <v>6.7289719626168223</v>
      </c>
      <c r="AF29" s="425" t="str">
        <f t="shared" si="1"/>
        <v>III юн</v>
      </c>
      <c r="AG29" s="243"/>
      <c r="AH29" s="224" t="e">
        <f t="shared" si="2"/>
        <v>#N/A</v>
      </c>
      <c r="AI29" s="243">
        <v>18</v>
      </c>
      <c r="AJ29" s="224"/>
      <c r="AL29" s="225"/>
      <c r="AM29" s="225"/>
      <c r="AN29" s="225"/>
      <c r="AO29" s="225"/>
      <c r="AP29" s="225"/>
      <c r="AQ29" s="225"/>
    </row>
    <row r="30" spans="2:43" ht="20.100000000000001" hidden="1" customHeight="1" x14ac:dyDescent="0.25">
      <c r="B30" s="424" t="e">
        <f>VLOOKUP($AI30,Жереб!$F:$I,4,FALSE)</f>
        <v>#N/A</v>
      </c>
      <c r="C30" s="411" t="e">
        <f>VLOOKUP($B30,мандатка!$B:$AC,3,FALSE)</f>
        <v>#N/A</v>
      </c>
      <c r="D30" s="412" t="e">
        <f>VLOOKUP($B30,мандатка!$B:$AC,8,FALSE)</f>
        <v>#N/A</v>
      </c>
      <c r="E30" s="413" t="e">
        <f>VLOOKUP($B30,СПімен!$L:$O,4,FALSE)</f>
        <v>#N/A</v>
      </c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439"/>
      <c r="U30" s="441"/>
      <c r="V30" s="308"/>
      <c r="W30" s="308"/>
      <c r="X30" s="414">
        <f t="shared" si="3"/>
        <v>0</v>
      </c>
      <c r="Y30" s="307">
        <f t="shared" si="4"/>
        <v>0</v>
      </c>
      <c r="Z30" s="307"/>
      <c r="AA30" s="307"/>
      <c r="AB30" s="309">
        <v>0.25</v>
      </c>
      <c r="AC30" s="415">
        <f t="shared" si="5"/>
        <v>0.25</v>
      </c>
      <c r="AD30" s="310">
        <v>19</v>
      </c>
      <c r="AE30" s="311">
        <f t="shared" si="6"/>
        <v>6.7289719626168223</v>
      </c>
      <c r="AF30" s="425" t="str">
        <f t="shared" si="1"/>
        <v>III юн</v>
      </c>
      <c r="AG30" s="243"/>
      <c r="AH30" s="224" t="e">
        <f t="shared" si="2"/>
        <v>#N/A</v>
      </c>
      <c r="AI30" s="243">
        <v>19</v>
      </c>
      <c r="AJ30" s="224"/>
      <c r="AL30" s="225"/>
      <c r="AM30" s="225"/>
      <c r="AN30" s="225"/>
      <c r="AO30" s="225"/>
      <c r="AP30" s="225"/>
      <c r="AQ30" s="225"/>
    </row>
    <row r="31" spans="2:43" ht="20.100000000000001" hidden="1" customHeight="1" x14ac:dyDescent="0.25">
      <c r="B31" s="424" t="e">
        <f>VLOOKUP($AI31,Жереб!$F:$I,4,FALSE)</f>
        <v>#N/A</v>
      </c>
      <c r="C31" s="411" t="e">
        <f>VLOOKUP($B31,мандатка!$B:$AC,3,FALSE)</f>
        <v>#N/A</v>
      </c>
      <c r="D31" s="412" t="e">
        <f>VLOOKUP($B31,мандатка!$B:$AC,8,FALSE)</f>
        <v>#N/A</v>
      </c>
      <c r="E31" s="413" t="e">
        <f>VLOOKUP($B31,СПімен!$L:$O,4,FALSE)</f>
        <v>#N/A</v>
      </c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439"/>
      <c r="U31" s="441"/>
      <c r="V31" s="308"/>
      <c r="W31" s="308"/>
      <c r="X31" s="414">
        <f t="shared" si="3"/>
        <v>0</v>
      </c>
      <c r="Y31" s="307">
        <f t="shared" si="4"/>
        <v>0</v>
      </c>
      <c r="Z31" s="307"/>
      <c r="AA31" s="307"/>
      <c r="AB31" s="309">
        <v>0.25</v>
      </c>
      <c r="AC31" s="415">
        <f t="shared" si="5"/>
        <v>0.25</v>
      </c>
      <c r="AD31" s="310">
        <v>20</v>
      </c>
      <c r="AE31" s="311">
        <f t="shared" si="6"/>
        <v>6.7289719626168223</v>
      </c>
      <c r="AF31" s="425" t="str">
        <f t="shared" si="1"/>
        <v>III юн</v>
      </c>
      <c r="AG31" s="243"/>
      <c r="AH31" s="224" t="e">
        <f t="shared" si="2"/>
        <v>#N/A</v>
      </c>
      <c r="AI31" s="243">
        <v>20</v>
      </c>
      <c r="AJ31" s="224"/>
      <c r="AL31" s="225"/>
      <c r="AM31" s="225"/>
      <c r="AN31" s="225"/>
      <c r="AO31" s="225"/>
      <c r="AP31" s="225"/>
      <c r="AQ31" s="225"/>
    </row>
    <row r="32" spans="2:43" ht="20.100000000000001" hidden="1" customHeight="1" x14ac:dyDescent="0.25">
      <c r="B32" s="424" t="e">
        <f>VLOOKUP($AI32,Жереб!$F:$I,4,FALSE)</f>
        <v>#N/A</v>
      </c>
      <c r="C32" s="411" t="e">
        <f>VLOOKUP($B32,мандатка!$B:$AC,3,FALSE)</f>
        <v>#N/A</v>
      </c>
      <c r="D32" s="412" t="e">
        <f>VLOOKUP($B32,мандатка!$B:$AC,8,FALSE)</f>
        <v>#N/A</v>
      </c>
      <c r="E32" s="413" t="e">
        <f>VLOOKUP($B32,СПімен!$L:$O,4,FALSE)</f>
        <v>#N/A</v>
      </c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439"/>
      <c r="U32" s="441"/>
      <c r="V32" s="308"/>
      <c r="W32" s="308"/>
      <c r="X32" s="414">
        <f t="shared" si="3"/>
        <v>0</v>
      </c>
      <c r="Y32" s="307">
        <f t="shared" si="4"/>
        <v>0</v>
      </c>
      <c r="Z32" s="307"/>
      <c r="AA32" s="307"/>
      <c r="AB32" s="309">
        <v>0.29166666666666702</v>
      </c>
      <c r="AC32" s="415">
        <f t="shared" si="5"/>
        <v>0.29166666666666702</v>
      </c>
      <c r="AD32" s="310">
        <v>21</v>
      </c>
      <c r="AE32" s="311">
        <f t="shared" ref="AE32:AE42" si="7">AC32/AC$12</f>
        <v>7.8504672897196359</v>
      </c>
      <c r="AF32" s="425" t="str">
        <f t="shared" si="1"/>
        <v>III юн</v>
      </c>
      <c r="AG32" s="243"/>
      <c r="AH32" s="224" t="e">
        <f t="shared" si="2"/>
        <v>#N/A</v>
      </c>
      <c r="AI32" s="243">
        <v>21</v>
      </c>
      <c r="AJ32" s="245"/>
      <c r="AK32" s="246"/>
      <c r="AQ32" s="225"/>
    </row>
    <row r="33" spans="2:43" ht="20.100000000000001" hidden="1" customHeight="1" x14ac:dyDescent="0.25">
      <c r="B33" s="424" t="e">
        <f>VLOOKUP($AI33,Жереб!$F:$I,4,FALSE)</f>
        <v>#N/A</v>
      </c>
      <c r="C33" s="411" t="e">
        <f>VLOOKUP($B33,мандатка!$B:$AC,3,FALSE)</f>
        <v>#N/A</v>
      </c>
      <c r="D33" s="412" t="e">
        <f>VLOOKUP($B33,мандатка!$B:$AC,8,FALSE)</f>
        <v>#N/A</v>
      </c>
      <c r="E33" s="413" t="e">
        <f>VLOOKUP($B33,СПімен!$L:$O,4,FALSE)</f>
        <v>#N/A</v>
      </c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439"/>
      <c r="U33" s="441"/>
      <c r="V33" s="308"/>
      <c r="W33" s="308"/>
      <c r="X33" s="414">
        <f t="shared" si="3"/>
        <v>0</v>
      </c>
      <c r="Y33" s="307">
        <f t="shared" si="4"/>
        <v>0</v>
      </c>
      <c r="Z33" s="307"/>
      <c r="AA33" s="307"/>
      <c r="AB33" s="309">
        <v>0.33333333333333298</v>
      </c>
      <c r="AC33" s="415">
        <f t="shared" si="5"/>
        <v>0.33333333333333298</v>
      </c>
      <c r="AD33" s="310">
        <v>22</v>
      </c>
      <c r="AE33" s="311">
        <f t="shared" si="7"/>
        <v>8.9719626168224202</v>
      </c>
      <c r="AF33" s="425" t="str">
        <f t="shared" si="1"/>
        <v>III юн</v>
      </c>
      <c r="AG33" s="243"/>
      <c r="AH33" s="224" t="e">
        <f t="shared" si="2"/>
        <v>#N/A</v>
      </c>
      <c r="AI33" s="243">
        <v>22</v>
      </c>
      <c r="AJ33" s="245"/>
      <c r="AK33" s="246"/>
      <c r="AQ33" s="225"/>
    </row>
    <row r="34" spans="2:43" ht="20.100000000000001" hidden="1" customHeight="1" x14ac:dyDescent="0.25">
      <c r="B34" s="424" t="e">
        <f>VLOOKUP($AI34,Жереб!$F:$I,4,FALSE)</f>
        <v>#N/A</v>
      </c>
      <c r="C34" s="411" t="e">
        <f>VLOOKUP($B34,мандатка!$B:$AC,3,FALSE)</f>
        <v>#N/A</v>
      </c>
      <c r="D34" s="412" t="e">
        <f>VLOOKUP($B34,мандатка!$B:$AC,8,FALSE)</f>
        <v>#N/A</v>
      </c>
      <c r="E34" s="413" t="e">
        <f>VLOOKUP($B34,СПімен!$L:$O,4,FALSE)</f>
        <v>#N/A</v>
      </c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439"/>
      <c r="U34" s="441"/>
      <c r="V34" s="308"/>
      <c r="W34" s="308"/>
      <c r="X34" s="414">
        <f t="shared" si="3"/>
        <v>0</v>
      </c>
      <c r="Y34" s="307">
        <f t="shared" si="4"/>
        <v>0</v>
      </c>
      <c r="Z34" s="307"/>
      <c r="AA34" s="307"/>
      <c r="AB34" s="309">
        <v>0.375</v>
      </c>
      <c r="AC34" s="415">
        <f t="shared" si="5"/>
        <v>0.375</v>
      </c>
      <c r="AD34" s="310">
        <v>23</v>
      </c>
      <c r="AE34" s="311">
        <f t="shared" si="7"/>
        <v>10.093457943925234</v>
      </c>
      <c r="AF34" s="425" t="str">
        <f t="shared" si="1"/>
        <v>III юн</v>
      </c>
      <c r="AG34" s="243"/>
      <c r="AH34" s="224" t="e">
        <f t="shared" si="2"/>
        <v>#N/A</v>
      </c>
      <c r="AI34" s="243">
        <v>23</v>
      </c>
      <c r="AJ34" s="245"/>
      <c r="AK34" s="246"/>
      <c r="AQ34" s="225"/>
    </row>
    <row r="35" spans="2:43" ht="20.100000000000001" hidden="1" customHeight="1" x14ac:dyDescent="0.25">
      <c r="B35" s="424" t="e">
        <f>VLOOKUP($AI35,Жереб!$F:$I,4,FALSE)</f>
        <v>#N/A</v>
      </c>
      <c r="C35" s="411" t="e">
        <f>VLOOKUP($B35,мандатка!$B:$AC,3,FALSE)</f>
        <v>#N/A</v>
      </c>
      <c r="D35" s="412" t="e">
        <f>VLOOKUP($B35,мандатка!$B:$AC,8,FALSE)</f>
        <v>#N/A</v>
      </c>
      <c r="E35" s="413" t="e">
        <f>VLOOKUP($B35,СПімен!$L:$O,4,FALSE)</f>
        <v>#N/A</v>
      </c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439"/>
      <c r="U35" s="441"/>
      <c r="V35" s="308"/>
      <c r="W35" s="308"/>
      <c r="X35" s="414">
        <f t="shared" si="3"/>
        <v>0</v>
      </c>
      <c r="Y35" s="307">
        <f t="shared" si="4"/>
        <v>0</v>
      </c>
      <c r="Z35" s="307"/>
      <c r="AA35" s="307"/>
      <c r="AB35" s="309">
        <v>0.41666666666666702</v>
      </c>
      <c r="AC35" s="415">
        <f t="shared" si="5"/>
        <v>0.41666666666666702</v>
      </c>
      <c r="AD35" s="310">
        <v>24</v>
      </c>
      <c r="AE35" s="311">
        <f t="shared" si="7"/>
        <v>11.214953271028048</v>
      </c>
      <c r="AF35" s="425" t="str">
        <f t="shared" si="1"/>
        <v>III юн</v>
      </c>
      <c r="AG35" s="243"/>
      <c r="AH35" s="224" t="e">
        <f t="shared" si="2"/>
        <v>#N/A</v>
      </c>
      <c r="AI35" s="243">
        <v>24</v>
      </c>
      <c r="AJ35" s="245"/>
      <c r="AK35" s="246"/>
      <c r="AQ35" s="225"/>
    </row>
    <row r="36" spans="2:43" ht="20.100000000000001" hidden="1" customHeight="1" x14ac:dyDescent="0.25">
      <c r="B36" s="424" t="e">
        <f>VLOOKUP($AI36,Жереб!$F:$I,4,FALSE)</f>
        <v>#N/A</v>
      </c>
      <c r="C36" s="411" t="e">
        <f>VLOOKUP($B36,мандатка!$B:$AC,3,FALSE)</f>
        <v>#N/A</v>
      </c>
      <c r="D36" s="412" t="e">
        <f>VLOOKUP($B36,мандатка!$B:$AC,8,FALSE)</f>
        <v>#N/A</v>
      </c>
      <c r="E36" s="413" t="e">
        <f>VLOOKUP($B36,СПімен!$L:$O,4,FALSE)</f>
        <v>#N/A</v>
      </c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439"/>
      <c r="U36" s="441"/>
      <c r="V36" s="308"/>
      <c r="W36" s="308"/>
      <c r="X36" s="414">
        <f t="shared" si="3"/>
        <v>0</v>
      </c>
      <c r="Y36" s="307">
        <f t="shared" si="4"/>
        <v>0</v>
      </c>
      <c r="Z36" s="307"/>
      <c r="AA36" s="307"/>
      <c r="AB36" s="309">
        <v>0.45833333333333298</v>
      </c>
      <c r="AC36" s="415">
        <f t="shared" si="5"/>
        <v>0.45833333333333298</v>
      </c>
      <c r="AD36" s="310">
        <v>25</v>
      </c>
      <c r="AE36" s="311">
        <f t="shared" si="7"/>
        <v>12.336448598130831</v>
      </c>
      <c r="AF36" s="425" t="str">
        <f t="shared" si="1"/>
        <v>III юн</v>
      </c>
      <c r="AG36" s="243"/>
      <c r="AH36" s="224" t="e">
        <f t="shared" si="2"/>
        <v>#N/A</v>
      </c>
      <c r="AI36" s="243">
        <v>25</v>
      </c>
      <c r="AJ36" s="245"/>
      <c r="AK36" s="246"/>
      <c r="AQ36" s="225"/>
    </row>
    <row r="37" spans="2:43" ht="20.100000000000001" hidden="1" customHeight="1" x14ac:dyDescent="0.25">
      <c r="B37" s="424" t="e">
        <f>VLOOKUP($AI37,Жереб!$F:$I,4,FALSE)</f>
        <v>#N/A</v>
      </c>
      <c r="C37" s="411" t="e">
        <f>VLOOKUP($B37,мандатка!$B:$AC,3,FALSE)</f>
        <v>#N/A</v>
      </c>
      <c r="D37" s="412" t="e">
        <f>VLOOKUP($B37,мандатка!$B:$AC,8,FALSE)</f>
        <v>#N/A</v>
      </c>
      <c r="E37" s="413" t="e">
        <f>VLOOKUP($B37,СПімен!$L:$O,4,FALSE)</f>
        <v>#N/A</v>
      </c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439"/>
      <c r="U37" s="441"/>
      <c r="V37" s="308"/>
      <c r="W37" s="308"/>
      <c r="X37" s="414">
        <f t="shared" si="3"/>
        <v>0</v>
      </c>
      <c r="Y37" s="307">
        <f t="shared" si="4"/>
        <v>0</v>
      </c>
      <c r="Z37" s="307"/>
      <c r="AA37" s="307"/>
      <c r="AB37" s="309">
        <v>0.5</v>
      </c>
      <c r="AC37" s="415">
        <f t="shared" si="5"/>
        <v>0.5</v>
      </c>
      <c r="AD37" s="310">
        <v>26</v>
      </c>
      <c r="AE37" s="311">
        <f t="shared" si="7"/>
        <v>13.457943925233645</v>
      </c>
      <c r="AF37" s="425" t="str">
        <f t="shared" si="1"/>
        <v>III юн</v>
      </c>
      <c r="AG37" s="243"/>
      <c r="AH37" s="224" t="e">
        <f t="shared" si="2"/>
        <v>#N/A</v>
      </c>
      <c r="AI37" s="243">
        <v>26</v>
      </c>
      <c r="AJ37" s="245"/>
      <c r="AK37" s="246"/>
      <c r="AQ37" s="225"/>
    </row>
    <row r="38" spans="2:43" ht="20.100000000000001" hidden="1" customHeight="1" x14ac:dyDescent="0.25">
      <c r="B38" s="424" t="e">
        <f>VLOOKUP($AI38,Жереб!$F:$I,4,FALSE)</f>
        <v>#N/A</v>
      </c>
      <c r="C38" s="411" t="e">
        <f>VLOOKUP($B38,мандатка!$B:$AC,3,FALSE)</f>
        <v>#N/A</v>
      </c>
      <c r="D38" s="412" t="e">
        <f>VLOOKUP($B38,мандатка!$B:$AC,8,FALSE)</f>
        <v>#N/A</v>
      </c>
      <c r="E38" s="413" t="e">
        <f>VLOOKUP($B38,СПімен!$L:$O,4,FALSE)</f>
        <v>#N/A</v>
      </c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439"/>
      <c r="U38" s="441"/>
      <c r="V38" s="308"/>
      <c r="W38" s="308"/>
      <c r="X38" s="414">
        <f t="shared" si="3"/>
        <v>0</v>
      </c>
      <c r="Y38" s="307">
        <f t="shared" si="4"/>
        <v>0</v>
      </c>
      <c r="Z38" s="307"/>
      <c r="AA38" s="307"/>
      <c r="AB38" s="309">
        <v>0.54166666666666696</v>
      </c>
      <c r="AC38" s="415">
        <f t="shared" si="5"/>
        <v>0.54166666666666696</v>
      </c>
      <c r="AD38" s="310">
        <v>27</v>
      </c>
      <c r="AE38" s="311">
        <f t="shared" si="7"/>
        <v>14.579439252336456</v>
      </c>
      <c r="AF38" s="425" t="str">
        <f t="shared" si="1"/>
        <v>III юн</v>
      </c>
      <c r="AG38" s="243"/>
      <c r="AH38" s="224" t="e">
        <f t="shared" si="2"/>
        <v>#N/A</v>
      </c>
      <c r="AI38" s="243">
        <v>27</v>
      </c>
      <c r="AJ38" s="245"/>
      <c r="AK38" s="246"/>
      <c r="AQ38" s="225"/>
    </row>
    <row r="39" spans="2:43" ht="20.100000000000001" hidden="1" customHeight="1" x14ac:dyDescent="0.25">
      <c r="B39" s="424" t="e">
        <f>VLOOKUP($AI39,Жереб!$F:$I,4,FALSE)</f>
        <v>#N/A</v>
      </c>
      <c r="C39" s="411" t="e">
        <f>VLOOKUP($B39,мандатка!$B:$AC,3,FALSE)</f>
        <v>#N/A</v>
      </c>
      <c r="D39" s="412" t="e">
        <f>VLOOKUP($B39,мандатка!$B:$AC,8,FALSE)</f>
        <v>#N/A</v>
      </c>
      <c r="E39" s="413" t="e">
        <f>VLOOKUP($B39,СПімен!$L:$O,4,FALSE)</f>
        <v>#N/A</v>
      </c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439"/>
      <c r="U39" s="441"/>
      <c r="V39" s="308"/>
      <c r="W39" s="308"/>
      <c r="X39" s="414">
        <f t="shared" si="3"/>
        <v>0</v>
      </c>
      <c r="Y39" s="307">
        <f t="shared" si="4"/>
        <v>0</v>
      </c>
      <c r="Z39" s="307"/>
      <c r="AA39" s="307"/>
      <c r="AB39" s="309">
        <v>0.58333333333333304</v>
      </c>
      <c r="AC39" s="415">
        <f t="shared" si="5"/>
        <v>0.58333333333333304</v>
      </c>
      <c r="AD39" s="310">
        <v>28</v>
      </c>
      <c r="AE39" s="311">
        <f t="shared" si="7"/>
        <v>15.700934579439245</v>
      </c>
      <c r="AF39" s="425" t="str">
        <f t="shared" si="1"/>
        <v>III юн</v>
      </c>
      <c r="AG39" s="243"/>
      <c r="AH39" s="224" t="e">
        <f t="shared" si="2"/>
        <v>#N/A</v>
      </c>
      <c r="AI39" s="243">
        <v>28</v>
      </c>
      <c r="AJ39" s="245"/>
      <c r="AK39" s="246"/>
      <c r="AQ39" s="225"/>
    </row>
    <row r="40" spans="2:43" ht="20.100000000000001" hidden="1" customHeight="1" x14ac:dyDescent="0.25">
      <c r="B40" s="424" t="e">
        <f>VLOOKUP($AI40,Жереб!$F:$I,4,FALSE)</f>
        <v>#N/A</v>
      </c>
      <c r="C40" s="411" t="e">
        <f>VLOOKUP($B40,мандатка!$B:$AC,3,FALSE)</f>
        <v>#N/A</v>
      </c>
      <c r="D40" s="412" t="e">
        <f>VLOOKUP($B40,мандатка!$B:$AC,8,FALSE)</f>
        <v>#N/A</v>
      </c>
      <c r="E40" s="413" t="e">
        <f>VLOOKUP($B40,СПімен!$L:$O,4,FALSE)</f>
        <v>#N/A</v>
      </c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439"/>
      <c r="U40" s="441"/>
      <c r="V40" s="308"/>
      <c r="W40" s="308"/>
      <c r="X40" s="414">
        <f t="shared" si="3"/>
        <v>0</v>
      </c>
      <c r="Y40" s="307">
        <f t="shared" si="4"/>
        <v>0</v>
      </c>
      <c r="Z40" s="307"/>
      <c r="AA40" s="307"/>
      <c r="AB40" s="309">
        <v>0.625</v>
      </c>
      <c r="AC40" s="415">
        <f t="shared" si="5"/>
        <v>0.625</v>
      </c>
      <c r="AD40" s="310">
        <v>29</v>
      </c>
      <c r="AE40" s="311">
        <f t="shared" si="7"/>
        <v>16.822429906542055</v>
      </c>
      <c r="AF40" s="425" t="str">
        <f t="shared" si="1"/>
        <v>III юн</v>
      </c>
      <c r="AG40" s="243"/>
      <c r="AH40" s="224" t="e">
        <f t="shared" si="2"/>
        <v>#N/A</v>
      </c>
      <c r="AI40" s="243">
        <v>29</v>
      </c>
      <c r="AJ40" s="245"/>
      <c r="AK40" s="246"/>
      <c r="AQ40" s="225"/>
    </row>
    <row r="41" spans="2:43" ht="20.100000000000001" hidden="1" customHeight="1" x14ac:dyDescent="0.25">
      <c r="B41" s="424" t="e">
        <f>VLOOKUP($AI41,Жереб!$F:$I,4,FALSE)</f>
        <v>#N/A</v>
      </c>
      <c r="C41" s="411" t="e">
        <f>VLOOKUP($B41,мандатка!$B:$AC,3,FALSE)</f>
        <v>#N/A</v>
      </c>
      <c r="D41" s="412" t="e">
        <f>VLOOKUP($B41,мандатка!$B:$AC,8,FALSE)</f>
        <v>#N/A</v>
      </c>
      <c r="E41" s="413" t="e">
        <f>VLOOKUP($B41,СПімен!$L:$O,4,FALSE)</f>
        <v>#N/A</v>
      </c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439"/>
      <c r="U41" s="441"/>
      <c r="V41" s="308"/>
      <c r="W41" s="308"/>
      <c r="X41" s="414">
        <f t="shared" si="3"/>
        <v>0</v>
      </c>
      <c r="Y41" s="307">
        <f t="shared" si="4"/>
        <v>0</v>
      </c>
      <c r="Z41" s="307"/>
      <c r="AA41" s="307"/>
      <c r="AB41" s="309">
        <v>0.66666666666666696</v>
      </c>
      <c r="AC41" s="415">
        <f t="shared" si="5"/>
        <v>0.66666666666666696</v>
      </c>
      <c r="AD41" s="310">
        <v>30</v>
      </c>
      <c r="AE41" s="311">
        <f t="shared" si="7"/>
        <v>17.943925233644869</v>
      </c>
      <c r="AF41" s="425" t="str">
        <f t="shared" si="1"/>
        <v>III юн</v>
      </c>
      <c r="AG41" s="243"/>
      <c r="AH41" s="224" t="e">
        <f t="shared" si="2"/>
        <v>#N/A</v>
      </c>
      <c r="AI41" s="243">
        <v>30</v>
      </c>
      <c r="AJ41" s="245"/>
      <c r="AK41" s="246"/>
      <c r="AQ41" s="225"/>
    </row>
    <row r="42" spans="2:43" ht="20.100000000000001" hidden="1" customHeight="1" thickBot="1" x14ac:dyDescent="0.3">
      <c r="B42" s="426" t="e">
        <f>VLOOKUP($AI42,Жереб!$F:$I,4,FALSE)</f>
        <v>#N/A</v>
      </c>
      <c r="C42" s="427" t="e">
        <f>VLOOKUP($B42,мандатка!$B:$AC,3,FALSE)</f>
        <v>#N/A</v>
      </c>
      <c r="D42" s="428" t="e">
        <f>VLOOKUP($B42,мандатка!$B:$AC,8,FALSE)</f>
        <v>#N/A</v>
      </c>
      <c r="E42" s="429" t="e">
        <f>VLOOKUP($B42,СПімен!$L:$O,4,FALSE)</f>
        <v>#N/A</v>
      </c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430"/>
      <c r="S42" s="430"/>
      <c r="T42" s="440"/>
      <c r="U42" s="442"/>
      <c r="V42" s="431"/>
      <c r="W42" s="431"/>
      <c r="X42" s="432">
        <f t="shared" si="3"/>
        <v>0</v>
      </c>
      <c r="Y42" s="433">
        <f t="shared" si="4"/>
        <v>0</v>
      </c>
      <c r="Z42" s="433"/>
      <c r="AA42" s="433"/>
      <c r="AB42" s="434">
        <v>8.3333333333333332E-3</v>
      </c>
      <c r="AC42" s="435">
        <f t="shared" si="5"/>
        <v>8.3333333333333332E-3</v>
      </c>
      <c r="AD42" s="436">
        <v>31</v>
      </c>
      <c r="AE42" s="437">
        <f t="shared" si="7"/>
        <v>0.22429906542056074</v>
      </c>
      <c r="AF42" s="438" t="str">
        <f t="shared" si="1"/>
        <v>II</v>
      </c>
      <c r="AG42" s="243"/>
      <c r="AH42" s="224" t="e">
        <f t="shared" si="2"/>
        <v>#N/A</v>
      </c>
      <c r="AI42" s="243">
        <v>31</v>
      </c>
      <c r="AJ42" s="245"/>
      <c r="AK42" s="246"/>
      <c r="AQ42" s="225"/>
    </row>
    <row r="43" spans="2:43" ht="12" customHeight="1" x14ac:dyDescent="0.25">
      <c r="B43" s="247"/>
      <c r="C43" s="30"/>
      <c r="D43" s="30"/>
      <c r="E43" s="30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8"/>
      <c r="AC43" s="248"/>
      <c r="AD43" s="248"/>
      <c r="AE43" s="249"/>
      <c r="AF43" s="247"/>
      <c r="AG43" s="250"/>
      <c r="AH43" s="247"/>
      <c r="AI43" s="249"/>
      <c r="AJ43" s="244"/>
    </row>
    <row r="44" spans="2:43" ht="12" hidden="1" customHeight="1" x14ac:dyDescent="0.25">
      <c r="B44" s="677" t="s">
        <v>34</v>
      </c>
      <c r="C44" s="677"/>
      <c r="D44" s="397" t="s">
        <v>37</v>
      </c>
      <c r="E44" s="401">
        <f>IF(мандатка!$T$3&lt;4,0,VLOOKUP($AC$8,Розряди!$A:$J,2,FALSE))</f>
        <v>0</v>
      </c>
      <c r="G44" s="24"/>
      <c r="H44" s="24"/>
      <c r="I44" s="24"/>
      <c r="J44" s="24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8"/>
      <c r="AC44" s="248"/>
      <c r="AD44" s="248"/>
      <c r="AE44" s="249"/>
      <c r="AF44" s="247"/>
      <c r="AG44" s="250"/>
      <c r="AH44" s="247"/>
      <c r="AI44" s="249"/>
      <c r="AJ44" s="244"/>
    </row>
    <row r="45" spans="2:43" ht="12" hidden="1" customHeight="1" x14ac:dyDescent="0.25">
      <c r="B45" s="677"/>
      <c r="C45" s="677"/>
      <c r="D45" s="397" t="s">
        <v>133</v>
      </c>
      <c r="E45" s="401">
        <f>IF(мандатка!$T$3&lt;3,0,VLOOKUP($AC$8,Розряди!$A:$J,3,FALSE))</f>
        <v>0</v>
      </c>
      <c r="G45" s="24"/>
      <c r="H45" s="24"/>
      <c r="I45" s="24"/>
      <c r="J45" s="24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8"/>
      <c r="AC45" s="248"/>
      <c r="AD45" s="248"/>
      <c r="AE45" s="249"/>
      <c r="AF45" s="247"/>
      <c r="AG45" s="250"/>
      <c r="AH45" s="247"/>
      <c r="AI45" s="249"/>
      <c r="AJ45" s="244"/>
    </row>
    <row r="46" spans="2:43" ht="12" hidden="1" customHeight="1" x14ac:dyDescent="0.25">
      <c r="B46" s="677"/>
      <c r="C46" s="677"/>
      <c r="D46" s="397" t="s">
        <v>35</v>
      </c>
      <c r="E46" s="401">
        <f>IF(мандатка!$T$3&lt;2,0,VLOOKUP($AC$8,Розряди!$A:$J,4,FALSE))</f>
        <v>1.05</v>
      </c>
      <c r="G46" s="24"/>
      <c r="H46" s="24"/>
      <c r="I46" s="24"/>
      <c r="J46" s="24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8"/>
      <c r="AC46" s="248"/>
      <c r="AD46" s="248"/>
      <c r="AE46" s="249"/>
      <c r="AF46" s="247"/>
      <c r="AG46" s="250"/>
      <c r="AH46" s="247"/>
      <c r="AI46" s="249"/>
      <c r="AJ46" s="244"/>
    </row>
    <row r="47" spans="2:43" ht="12" hidden="1" customHeight="1" x14ac:dyDescent="0.25">
      <c r="B47" s="677"/>
      <c r="C47" s="677"/>
      <c r="D47" s="397" t="s">
        <v>96</v>
      </c>
      <c r="E47" s="401">
        <f>VLOOKUP($AC$8,Розряди!$A:$J,5,FALSE)</f>
        <v>1.35</v>
      </c>
      <c r="F47" s="26"/>
      <c r="G47" s="24"/>
      <c r="H47" s="24"/>
      <c r="I47" s="24"/>
      <c r="J47" s="24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8"/>
      <c r="AC47" s="248"/>
      <c r="AD47" s="248"/>
      <c r="AE47" s="249"/>
      <c r="AF47" s="247"/>
      <c r="AG47" s="250"/>
      <c r="AH47" s="247"/>
      <c r="AI47" s="249"/>
      <c r="AJ47" s="244"/>
    </row>
    <row r="48" spans="2:43" ht="12" hidden="1" customHeight="1" x14ac:dyDescent="0.25">
      <c r="B48" s="677"/>
      <c r="C48" s="677"/>
      <c r="D48" s="397" t="s">
        <v>97</v>
      </c>
      <c r="E48" s="401">
        <f>VLOOKUP($AC$8,Розряди!$A:$J,6,FALSE)</f>
        <v>1.35</v>
      </c>
      <c r="F48" s="26"/>
      <c r="G48" s="24"/>
      <c r="H48" s="24"/>
      <c r="I48" s="24"/>
      <c r="J48" s="24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8"/>
      <c r="AC48" s="248"/>
      <c r="AD48" s="248"/>
      <c r="AE48" s="249"/>
      <c r="AF48" s="247"/>
      <c r="AG48" s="250"/>
      <c r="AH48" s="247"/>
      <c r="AI48" s="249"/>
      <c r="AJ48" s="244"/>
    </row>
    <row r="49" spans="2:43" ht="12" hidden="1" customHeight="1" x14ac:dyDescent="0.25">
      <c r="B49" s="677"/>
      <c r="C49" s="677"/>
      <c r="D49" s="397" t="s">
        <v>98</v>
      </c>
      <c r="E49" s="395">
        <f>VLOOKUP($AC$8,Розряди!$A:$J,7,FALSE)</f>
        <v>1.54</v>
      </c>
      <c r="F49" s="26"/>
      <c r="G49" s="24"/>
      <c r="H49" s="24"/>
      <c r="I49" s="24"/>
      <c r="J49" s="24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8"/>
      <c r="AC49" s="248"/>
      <c r="AD49" s="248"/>
      <c r="AE49" s="249"/>
      <c r="AF49" s="247"/>
      <c r="AG49" s="250"/>
      <c r="AH49" s="247"/>
      <c r="AI49" s="249"/>
      <c r="AJ49" s="244"/>
    </row>
    <row r="50" spans="2:43" ht="24" customHeight="1" x14ac:dyDescent="0.25">
      <c r="B50" s="251"/>
      <c r="C50" s="251"/>
      <c r="D50" s="33"/>
      <c r="E50" s="33"/>
      <c r="F50" s="26"/>
      <c r="G50" s="24"/>
      <c r="H50" s="24"/>
      <c r="I50" s="24"/>
      <c r="J50" s="24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8"/>
      <c r="AC50" s="248"/>
      <c r="AD50" s="248"/>
      <c r="AE50" s="249"/>
      <c r="AF50" s="247"/>
      <c r="AG50" s="250"/>
      <c r="AH50" s="247"/>
      <c r="AI50" s="249"/>
      <c r="AJ50" s="244"/>
    </row>
    <row r="51" spans="2:43" ht="20.100000000000001" customHeight="1" x14ac:dyDescent="0.25">
      <c r="B51" s="251"/>
      <c r="D51" s="89" t="str">
        <f>мандатка!$D$33</f>
        <v>Головний суддя, СС1К</v>
      </c>
      <c r="E51" s="10"/>
      <c r="F51" s="10"/>
      <c r="G51" s="10"/>
      <c r="H51" s="10"/>
      <c r="I51" s="10"/>
      <c r="J51" s="10" t="str">
        <f>мандатка!$H$33</f>
        <v>Колісник Г.В.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396"/>
      <c r="V51" s="396"/>
      <c r="W51" s="396"/>
      <c r="AB51" s="10"/>
      <c r="AC51" s="10"/>
      <c r="AD51" s="10"/>
      <c r="AE51" s="10"/>
      <c r="AF51" s="10"/>
      <c r="AG51" s="250"/>
      <c r="AH51" s="247"/>
      <c r="AI51" s="249"/>
      <c r="AJ51" s="244"/>
    </row>
    <row r="52" spans="2:43" ht="30" customHeight="1" x14ac:dyDescent="0.25">
      <c r="B52" s="251"/>
      <c r="D52" s="410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AB52" s="18"/>
      <c r="AC52" s="18"/>
      <c r="AD52" s="18"/>
      <c r="AE52" s="18"/>
      <c r="AF52" s="18"/>
      <c r="AG52" s="250"/>
      <c r="AH52" s="247"/>
      <c r="AI52" s="249"/>
      <c r="AJ52" s="244"/>
    </row>
    <row r="53" spans="2:43" ht="18.75" customHeight="1" x14ac:dyDescent="0.25">
      <c r="D53" s="89" t="str">
        <f>мандатка!$D$35</f>
        <v>Головний секретар, СС2К</v>
      </c>
      <c r="E53" s="20"/>
      <c r="F53" s="20"/>
      <c r="G53" s="18"/>
      <c r="H53" s="18"/>
      <c r="I53" s="18"/>
      <c r="J53" s="10" t="str">
        <f>мандатка!$H$35</f>
        <v>Нестерова Н.Г.</v>
      </c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394"/>
      <c r="V53" s="394"/>
      <c r="W53" s="394"/>
      <c r="AB53" s="20"/>
      <c r="AC53" s="20"/>
      <c r="AD53" s="20"/>
      <c r="AE53" s="20"/>
      <c r="AF53" s="20"/>
    </row>
    <row r="54" spans="2:43" ht="35.1" hidden="1" customHeight="1" x14ac:dyDescent="0.25">
      <c r="C54" s="18"/>
      <c r="D54" s="18"/>
      <c r="E54" s="18"/>
      <c r="F54" s="18"/>
      <c r="G54" s="18"/>
      <c r="H54" s="18"/>
      <c r="I54" s="18"/>
      <c r="J54" s="585"/>
      <c r="K54" s="585"/>
      <c r="L54" s="585"/>
      <c r="M54" s="585"/>
      <c r="N54" s="58"/>
      <c r="O54" s="31"/>
      <c r="P54" s="31"/>
      <c r="Q54" s="31"/>
      <c r="R54" s="31"/>
      <c r="S54" s="31"/>
      <c r="T54" s="31"/>
      <c r="U54" s="394"/>
      <c r="V54" s="394"/>
      <c r="W54" s="394"/>
      <c r="X54" s="31"/>
      <c r="Y54" s="31"/>
      <c r="Z54" s="537"/>
      <c r="AA54" s="537"/>
      <c r="AB54" s="31"/>
      <c r="AC54" s="31"/>
      <c r="AD54" s="39"/>
      <c r="AE54" s="31"/>
      <c r="AF54" s="31"/>
    </row>
    <row r="55" spans="2:43" ht="15.6" hidden="1" x14ac:dyDescent="0.25">
      <c r="C55" s="18"/>
      <c r="D55" s="74" t="str">
        <f>мандатка!$D$39</f>
        <v>Спортивний суддя національної категорії</v>
      </c>
      <c r="E55" s="62"/>
      <c r="F55" s="73"/>
      <c r="G55" s="73"/>
      <c r="I55" s="18"/>
      <c r="J55" s="66" t="str">
        <f>мандатка!$H$39</f>
        <v>Козік В.О.</v>
      </c>
      <c r="K55" s="73"/>
      <c r="L55" s="73"/>
      <c r="M55" s="73"/>
      <c r="N55" s="64"/>
      <c r="O55" s="73"/>
      <c r="P55" s="62"/>
      <c r="Q55" s="73"/>
      <c r="R55" s="73"/>
      <c r="S55" s="62"/>
      <c r="T55" s="73"/>
      <c r="U55" s="73"/>
      <c r="V55" s="73"/>
      <c r="W55" s="73"/>
    </row>
    <row r="56" spans="2:43" ht="15" hidden="1" customHeight="1" x14ac:dyDescent="0.25">
      <c r="C56" s="18"/>
      <c r="D56" s="74"/>
      <c r="E56" s="62"/>
      <c r="F56" s="62"/>
      <c r="G56" s="65"/>
      <c r="I56" s="18"/>
      <c r="J56" s="67"/>
      <c r="K56" s="73"/>
      <c r="L56" s="73"/>
      <c r="M56" s="73"/>
      <c r="N56" s="64"/>
      <c r="O56" s="65"/>
      <c r="P56" s="62"/>
      <c r="Q56" s="65"/>
      <c r="R56" s="65"/>
      <c r="S56" s="62"/>
      <c r="T56" s="65"/>
      <c r="U56" s="393"/>
      <c r="V56" s="393"/>
      <c r="W56" s="393"/>
    </row>
    <row r="57" spans="2:43" ht="15.6" hidden="1" x14ac:dyDescent="0.25">
      <c r="C57" s="18"/>
      <c r="D57" s="74" t="str">
        <f>мандатка!$D$41</f>
        <v>Спортивний суддя національної категорії</v>
      </c>
      <c r="E57" s="62"/>
      <c r="F57" s="73"/>
      <c r="G57" s="73"/>
      <c r="I57" s="18"/>
      <c r="J57" s="66" t="str">
        <f>мандатка!$H$41</f>
        <v>Роздорожнюк А.В.</v>
      </c>
      <c r="K57" s="73"/>
      <c r="L57" s="73"/>
      <c r="M57" s="73"/>
      <c r="N57" s="64"/>
      <c r="O57" s="73"/>
      <c r="P57" s="62"/>
      <c r="Q57" s="73"/>
      <c r="R57" s="73"/>
      <c r="S57" s="62"/>
      <c r="T57" s="73"/>
      <c r="U57" s="73"/>
      <c r="V57" s="73"/>
      <c r="W57" s="73"/>
    </row>
    <row r="58" spans="2:43" ht="15" hidden="1" customHeight="1" x14ac:dyDescent="0.25">
      <c r="C58" s="18"/>
      <c r="D58" s="74"/>
      <c r="E58" s="62"/>
      <c r="F58" s="62"/>
      <c r="G58" s="65"/>
      <c r="I58" s="18"/>
      <c r="J58" s="67"/>
      <c r="K58" s="73"/>
      <c r="L58" s="73"/>
      <c r="M58" s="73"/>
      <c r="N58" s="64"/>
      <c r="O58" s="65"/>
      <c r="P58" s="62"/>
      <c r="Q58" s="65"/>
      <c r="R58" s="65"/>
      <c r="S58" s="62"/>
      <c r="T58" s="65"/>
      <c r="U58" s="393"/>
      <c r="V58" s="393"/>
      <c r="W58" s="393"/>
    </row>
    <row r="59" spans="2:43" ht="15.6" hidden="1" x14ac:dyDescent="0.25">
      <c r="C59" s="18"/>
      <c r="D59" s="74" t="str">
        <f>мандатка!$D$43</f>
        <v>Спортивний суддя І категорії</v>
      </c>
      <c r="E59" s="62"/>
      <c r="F59" s="73"/>
      <c r="G59" s="73"/>
      <c r="I59" s="18"/>
      <c r="J59" s="66" t="str">
        <f>мандатка!$H$43</f>
        <v>Трощенко В.О.</v>
      </c>
      <c r="K59" s="73"/>
      <c r="L59" s="73"/>
      <c r="M59" s="73"/>
      <c r="N59" s="64"/>
      <c r="O59" s="73"/>
      <c r="P59" s="62"/>
      <c r="Q59" s="73"/>
      <c r="R59" s="73"/>
      <c r="S59" s="62"/>
      <c r="T59" s="73"/>
      <c r="U59" s="73"/>
      <c r="V59" s="73"/>
      <c r="W59" s="73"/>
    </row>
    <row r="61" spans="2:43" s="239" customFormat="1" x14ac:dyDescent="0.25">
      <c r="AK61" s="252"/>
      <c r="AL61" s="252"/>
      <c r="AM61" s="252"/>
      <c r="AN61" s="252"/>
      <c r="AO61" s="252"/>
      <c r="AP61" s="252"/>
      <c r="AQ61" s="252"/>
    </row>
  </sheetData>
  <sortState ref="B12:AC14">
    <sortCondition ref="AC12:AC14"/>
  </sortState>
  <mergeCells count="40">
    <mergeCell ref="A10:A11"/>
    <mergeCell ref="B10:B11"/>
    <mergeCell ref="B1:AF1"/>
    <mergeCell ref="B2:AF2"/>
    <mergeCell ref="B3:AF3"/>
    <mergeCell ref="F10:F11"/>
    <mergeCell ref="G10:G11"/>
    <mergeCell ref="H10:H11"/>
    <mergeCell ref="I10:I11"/>
    <mergeCell ref="C10:C11"/>
    <mergeCell ref="D10:D11"/>
    <mergeCell ref="E10:E11"/>
    <mergeCell ref="AB10:AB11"/>
    <mergeCell ref="T10:T11"/>
    <mergeCell ref="O10:O11"/>
    <mergeCell ref="P10:P11"/>
    <mergeCell ref="Q10:Q11"/>
    <mergeCell ref="B44:C49"/>
    <mergeCell ref="J10:J11"/>
    <mergeCell ref="J54:M54"/>
    <mergeCell ref="AD10:AD11"/>
    <mergeCell ref="W10:W11"/>
    <mergeCell ref="Z10:Z11"/>
    <mergeCell ref="AA10:AA11"/>
    <mergeCell ref="AH2:AH3"/>
    <mergeCell ref="AG4:AH4"/>
    <mergeCell ref="AG5:AH5"/>
    <mergeCell ref="N10:N11"/>
    <mergeCell ref="K10:K11"/>
    <mergeCell ref="L10:L11"/>
    <mergeCell ref="M10:M11"/>
    <mergeCell ref="AC10:AC11"/>
    <mergeCell ref="AE10:AE11"/>
    <mergeCell ref="X10:X11"/>
    <mergeCell ref="AF10:AF11"/>
    <mergeCell ref="Y10:Y11"/>
    <mergeCell ref="R10:R11"/>
    <mergeCell ref="S10:S11"/>
    <mergeCell ref="U10:U11"/>
    <mergeCell ref="V10:V11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77" orientation="landscape" blackAndWhite="1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rgb="FF7030A0"/>
  </sheetPr>
  <dimension ref="A1:Z215"/>
  <sheetViews>
    <sheetView view="pageBreakPreview" topLeftCell="A175" zoomScale="85" zoomScaleNormal="100" zoomScaleSheetLayoutView="85" workbookViewId="0">
      <selection activeCell="B29" sqref="A29:XFD29"/>
    </sheetView>
  </sheetViews>
  <sheetFormatPr defaultColWidth="9.109375" defaultRowHeight="13.2" x14ac:dyDescent="0.25"/>
  <cols>
    <col min="1" max="1" width="5.33203125" style="225" customWidth="1"/>
    <col min="2" max="2" width="33.6640625" style="225" customWidth="1"/>
    <col min="3" max="3" width="12.5546875" style="225" customWidth="1"/>
    <col min="4" max="4" width="7.44140625" style="225" customWidth="1"/>
    <col min="5" max="5" width="10.5546875" style="225" customWidth="1"/>
    <col min="6" max="6" width="10" style="225" customWidth="1"/>
    <col min="7" max="7" width="27.6640625" style="225" customWidth="1"/>
    <col min="8" max="8" width="35.33203125" style="225" customWidth="1"/>
    <col min="9" max="9" width="10" style="225" customWidth="1"/>
    <col min="10" max="10" width="29.88671875" style="225" customWidth="1"/>
    <col min="11" max="11" width="4.44140625" style="239" customWidth="1"/>
    <col min="12" max="12" width="13.5546875" style="225" customWidth="1"/>
    <col min="13" max="13" width="9.88671875" style="225" customWidth="1"/>
    <col min="14" max="14" width="9.109375" style="225" customWidth="1"/>
    <col min="15" max="16384" width="9.109375" style="225"/>
  </cols>
  <sheetData>
    <row r="1" spans="1:15" ht="20.399999999999999" x14ac:dyDescent="0.35">
      <c r="A1" s="623" t="str">
        <f>мандатка!A1</f>
        <v>Український державний центр національно-патріотичного виховання, краєзнавства і туризму учнівської молоді</v>
      </c>
      <c r="B1" s="623"/>
      <c r="C1" s="623"/>
      <c r="D1" s="623"/>
      <c r="E1" s="623"/>
      <c r="F1" s="623"/>
      <c r="G1" s="623"/>
      <c r="H1" s="623"/>
      <c r="I1" s="623"/>
      <c r="J1" s="623"/>
      <c r="K1" s="75"/>
      <c r="L1" s="77"/>
      <c r="M1" s="77"/>
      <c r="N1" s="256"/>
      <c r="O1" s="256"/>
    </row>
    <row r="2" spans="1:15" ht="20.399999999999999" x14ac:dyDescent="0.35">
      <c r="A2" s="623" t="str">
        <f>мандатка!A2</f>
        <v>Донецький обласний центр туризму та краєзнавства учнівської молоді</v>
      </c>
      <c r="B2" s="623"/>
      <c r="C2" s="623"/>
      <c r="D2" s="623"/>
      <c r="E2" s="623"/>
      <c r="F2" s="623"/>
      <c r="G2" s="623"/>
      <c r="H2" s="623"/>
      <c r="I2" s="623"/>
      <c r="J2" s="623"/>
      <c r="K2" s="75"/>
      <c r="L2" s="88"/>
      <c r="M2" s="88"/>
      <c r="N2" s="256"/>
      <c r="O2" s="256"/>
    </row>
    <row r="3" spans="1:15" ht="24.9" customHeight="1" x14ac:dyDescent="0.35">
      <c r="A3" s="685" t="s">
        <v>131</v>
      </c>
      <c r="B3" s="685"/>
      <c r="C3" s="685"/>
      <c r="D3" s="685"/>
      <c r="E3" s="685"/>
      <c r="F3" s="685"/>
      <c r="G3" s="685"/>
      <c r="H3" s="685"/>
      <c r="I3" s="685"/>
      <c r="J3" s="685"/>
      <c r="K3" s="75"/>
      <c r="L3" s="88"/>
      <c r="M3" s="88"/>
      <c r="N3" s="256"/>
      <c r="O3" s="256"/>
    </row>
    <row r="4" spans="1:15" s="228" customFormat="1" ht="20.100000000000001" customHeight="1" x14ac:dyDescent="0.35">
      <c r="A4" s="253"/>
      <c r="B4" s="66" t="str">
        <f>мандатка!$A$3</f>
        <v>Змагання</v>
      </c>
      <c r="C4" s="185" t="str">
        <f>мандатка!$D$3</f>
        <v>Кубок України серед юнаків з пішохідного туризму</v>
      </c>
      <c r="D4" s="66"/>
      <c r="E4" s="66"/>
      <c r="F4" s="10"/>
      <c r="G4" s="10"/>
      <c r="H4" s="10"/>
      <c r="I4" s="10"/>
      <c r="J4" s="10"/>
      <c r="K4" s="257"/>
      <c r="L4" s="234"/>
      <c r="M4" s="234"/>
      <c r="N4" s="229"/>
      <c r="O4" s="229"/>
    </row>
    <row r="5" spans="1:15" s="228" customFormat="1" ht="20.100000000000001" customHeight="1" x14ac:dyDescent="0.35">
      <c r="A5" s="253"/>
      <c r="B5" s="66" t="str">
        <f>мандатка!$A$4</f>
        <v>Місце проведення</v>
      </c>
      <c r="C5" s="185" t="str">
        <f>мандатка!$D$4</f>
        <v>Донецька обл., Лиманський р-н, с.Торське</v>
      </c>
      <c r="D5" s="66"/>
      <c r="E5" s="66"/>
      <c r="F5" s="10"/>
      <c r="G5" s="10"/>
      <c r="H5" s="10"/>
      <c r="I5" s="10"/>
      <c r="J5" s="10"/>
      <c r="K5" s="257"/>
      <c r="L5" s="234"/>
      <c r="M5" s="234"/>
      <c r="N5" s="234"/>
      <c r="O5" s="229"/>
    </row>
    <row r="6" spans="1:15" s="228" customFormat="1" ht="20.100000000000001" customHeight="1" x14ac:dyDescent="0.35">
      <c r="A6" s="253"/>
      <c r="B6" s="66" t="str">
        <f>мандатка!$A$5</f>
        <v>Термін проведення</v>
      </c>
      <c r="C6" s="185" t="str">
        <f>мандатка!$D$5</f>
        <v>19 - 23 червня 2019 року</v>
      </c>
      <c r="D6" s="66"/>
      <c r="E6" s="66"/>
      <c r="F6" s="10"/>
      <c r="G6" s="10"/>
      <c r="H6" s="10"/>
      <c r="I6" s="10"/>
      <c r="J6" s="10"/>
      <c r="K6" s="257"/>
      <c r="L6" s="234"/>
      <c r="M6" s="234"/>
      <c r="N6" s="234"/>
      <c r="O6" s="229"/>
    </row>
    <row r="7" spans="1:15" s="228" customFormat="1" ht="20.100000000000001" customHeight="1" x14ac:dyDescent="0.35">
      <c r="A7" s="253"/>
      <c r="B7" s="186" t="s">
        <v>123</v>
      </c>
      <c r="C7" s="188" t="str">
        <f>мандатка!$N$3 &amp; " " &amp; VLOOKUP(мандатка!$T$3,Службовий!$D$1:$E$5,2,FALSE) &amp; " класу"</f>
        <v>командна дистанція "Смуга перешкод" III класу</v>
      </c>
      <c r="D7" s="66"/>
      <c r="E7" s="66"/>
      <c r="F7" s="10"/>
      <c r="G7" s="10"/>
      <c r="H7" s="10"/>
      <c r="I7" s="10"/>
      <c r="J7" s="10"/>
      <c r="K7" s="257"/>
      <c r="L7" s="258"/>
      <c r="M7" s="258"/>
      <c r="N7" s="229"/>
      <c r="O7" s="229"/>
    </row>
    <row r="8" spans="1:15" s="228" customFormat="1" ht="20.100000000000001" customHeight="1" x14ac:dyDescent="0.35">
      <c r="A8" s="253"/>
      <c r="B8" s="186" t="s">
        <v>124</v>
      </c>
      <c r="C8" s="696">
        <f>мандатка!$M$3</f>
        <v>43638</v>
      </c>
      <c r="D8" s="696"/>
      <c r="E8" s="696"/>
      <c r="F8" s="10"/>
      <c r="G8" s="10"/>
      <c r="I8" s="74" t="s">
        <v>63</v>
      </c>
      <c r="J8" s="416">
        <f>СП!AC8</f>
        <v>26</v>
      </c>
      <c r="K8" s="257"/>
      <c r="L8" s="258"/>
      <c r="M8" s="258"/>
      <c r="N8" s="229"/>
      <c r="O8" s="229"/>
    </row>
    <row r="9" spans="1:15" ht="15.6" x14ac:dyDescent="0.3">
      <c r="A9" s="21"/>
      <c r="B9" s="21"/>
      <c r="C9" s="21"/>
      <c r="D9" s="21"/>
      <c r="E9" s="21"/>
      <c r="F9" s="21"/>
      <c r="G9" s="21"/>
      <c r="H9" s="21"/>
      <c r="I9" s="21"/>
      <c r="J9" s="21"/>
      <c r="K9" s="259"/>
      <c r="L9" s="260"/>
      <c r="M9" s="260"/>
    </row>
    <row r="10" spans="1:15" ht="78.75" customHeight="1" x14ac:dyDescent="0.25">
      <c r="A10" s="261" t="s">
        <v>64</v>
      </c>
      <c r="B10" s="262" t="s">
        <v>3</v>
      </c>
      <c r="C10" s="263" t="s">
        <v>32</v>
      </c>
      <c r="D10" s="261" t="s">
        <v>31</v>
      </c>
      <c r="E10" s="263" t="s">
        <v>65</v>
      </c>
      <c r="F10" s="263" t="s">
        <v>13</v>
      </c>
      <c r="G10" s="262" t="s">
        <v>12</v>
      </c>
      <c r="H10" s="262" t="s">
        <v>1</v>
      </c>
      <c r="I10" s="34" t="s">
        <v>8</v>
      </c>
      <c r="J10" s="264" t="s">
        <v>66</v>
      </c>
      <c r="K10" s="76"/>
      <c r="L10" s="265" t="s">
        <v>25</v>
      </c>
      <c r="M10" s="8"/>
    </row>
    <row r="11" spans="1:15" ht="12.75" customHeight="1" x14ac:dyDescent="0.25">
      <c r="A11" s="701">
        <v>1</v>
      </c>
      <c r="B11" s="78" t="str">
        <f>VLOOKUP(M11,мандатка!$B:$K,3,FALSE)</f>
        <v xml:space="preserve">Щербина Олексій </v>
      </c>
      <c r="C11" s="80">
        <f>VLOOKUP($M11,мандатка!$B:$AC,5,FALSE)</f>
        <v>2005</v>
      </c>
      <c r="D11" s="17" t="str">
        <f>VLOOKUP($M11,мандатка!$B:$AC,6,FALSE)</f>
        <v>І</v>
      </c>
      <c r="E11" s="702">
        <f>VLOOKUP($L11,СП!$B:$BC,MATCH("Результат",СП!$10:$10,0),FALSE)</f>
        <v>1</v>
      </c>
      <c r="F11" s="703" t="str">
        <f>VLOOKUP($L11,СП!$B:$BC,MATCH("Відносний результат",СП!$10:$10,0),FALSE)</f>
        <v>II</v>
      </c>
      <c r="G11" s="704" t="str">
        <f>VLOOKUP($L11,мандатка!$B:$AC,8,FALSE)</f>
        <v>Дніпропетровська обл</v>
      </c>
      <c r="H11" s="705" t="str">
        <f>VLOOKUP($L11,мандатка!$B:$AC,3,FALSE)</f>
        <v>« Освіторіум»</v>
      </c>
      <c r="I11" s="706">
        <f>VLOOKUP($L11,СП!$B:$BC,MATCH("Виконаний розряд",СП!$10:$10,0),FALSE)</f>
        <v>0</v>
      </c>
      <c r="J11" s="23" t="str">
        <f>VLOOKUP(M11,мандатка!$B:$AL,10,FALSE)</f>
        <v>В.І. Григоренко</v>
      </c>
      <c r="K11" s="707"/>
      <c r="L11" s="708">
        <f>VLOOKUP($A11,СП!AD:AH,5,FALSE)</f>
        <v>100</v>
      </c>
      <c r="M11" s="266">
        <f>VLOOKUP($L11,мандатка!$U:$AA,2,FALSE)</f>
        <v>101</v>
      </c>
      <c r="N11" s="267">
        <f>IF($D11="МСУ",100,IF($D11="КМСУ",30,IF($D11="І",10,IF($D11="ІІ",3,IF($D11="ІІІ",1,IF($D11="І юн",1,IF($D11="ІІ юн",0.3,IF($D11="ІІІ юн",0.1,0))))))))</f>
        <v>10</v>
      </c>
      <c r="O11" s="709">
        <f>SUM(N11:N16)/6*4</f>
        <v>15.333333333333334</v>
      </c>
    </row>
    <row r="12" spans="1:15" ht="12" customHeight="1" x14ac:dyDescent="0.25">
      <c r="A12" s="701"/>
      <c r="B12" s="78" t="str">
        <f>VLOOKUP(M12,мандатка!$B:$K,3,FALSE)</f>
        <v>Ємець Єлизавета</v>
      </c>
      <c r="C12" s="80">
        <f>VLOOKUP($M12,мандатка!$B:$AC,5,FALSE)</f>
        <v>2005</v>
      </c>
      <c r="D12" s="17" t="str">
        <f>VLOOKUP($M12,мандатка!$B:$AC,6,FALSE)</f>
        <v>ІІ</v>
      </c>
      <c r="E12" s="702"/>
      <c r="F12" s="703"/>
      <c r="G12" s="704"/>
      <c r="H12" s="705"/>
      <c r="I12" s="706"/>
      <c r="J12" s="23" t="str">
        <f>VLOOKUP(M12,мандатка!$B:$AL,10,FALSE)</f>
        <v>В.І. Григоренко</v>
      </c>
      <c r="K12" s="707"/>
      <c r="L12" s="708"/>
      <c r="M12" s="266">
        <f>VLOOKUP($L11,мандатка!$U:$AA,3,FALSE)</f>
        <v>103</v>
      </c>
      <c r="N12" s="267">
        <f t="shared" ref="N12:N75" si="0">IF($D12="МСУ",100,IF($D12="КМСУ",30,IF($D12="І",10,IF($D12="ІІ",3,IF($D12="ІІІ",1,IF($D12="І юн",1,IF($D12="ІІ юн",0.3,IF($D12="ІІІ юн",0.1,0))))))))</f>
        <v>3</v>
      </c>
      <c r="O12" s="709"/>
    </row>
    <row r="13" spans="1:15" ht="12" customHeight="1" x14ac:dyDescent="0.25">
      <c r="A13" s="701"/>
      <c r="B13" s="78" t="str">
        <f>VLOOKUP(M13,мандатка!$B:$K,3,FALSE)</f>
        <v>Яланський Ігор</v>
      </c>
      <c r="C13" s="80">
        <f>VLOOKUP($M13,мандатка!$B:$AC,5,FALSE)</f>
        <v>2004</v>
      </c>
      <c r="D13" s="17" t="str">
        <f>VLOOKUP($M13,мандатка!$B:$AC,6,FALSE)</f>
        <v>ІІ</v>
      </c>
      <c r="E13" s="702"/>
      <c r="F13" s="703"/>
      <c r="G13" s="704"/>
      <c r="H13" s="705"/>
      <c r="I13" s="706"/>
      <c r="J13" s="23" t="str">
        <f>VLOOKUP(M13,мандатка!$B:$AL,10,FALSE)</f>
        <v>В.І. Григоренко</v>
      </c>
      <c r="K13" s="707"/>
      <c r="L13" s="708"/>
      <c r="M13" s="266">
        <f>VLOOKUP($L11,мандатка!$U:$AA,4,FALSE)</f>
        <v>104</v>
      </c>
      <c r="N13" s="267">
        <f t="shared" si="0"/>
        <v>3</v>
      </c>
      <c r="O13" s="709"/>
    </row>
    <row r="14" spans="1:15" ht="12" customHeight="1" x14ac:dyDescent="0.25">
      <c r="A14" s="701"/>
      <c r="B14" s="78" t="str">
        <f>VLOOKUP(M14,мандатка!$B:$K,3,FALSE)</f>
        <v>Зібірова Олександра</v>
      </c>
      <c r="C14" s="80">
        <f>VLOOKUP($M14,мандатка!$B:$AC,5,FALSE)</f>
        <v>2005</v>
      </c>
      <c r="D14" s="17" t="str">
        <f>VLOOKUP($M14,мандатка!$B:$AC,6,FALSE)</f>
        <v>ІІ</v>
      </c>
      <c r="E14" s="702"/>
      <c r="F14" s="703"/>
      <c r="G14" s="704"/>
      <c r="H14" s="705"/>
      <c r="I14" s="706"/>
      <c r="J14" s="23" t="str">
        <f>VLOOKUP(M14,мандатка!$B:$AL,10,FALSE)</f>
        <v>В.І. Григоренко</v>
      </c>
      <c r="K14" s="707"/>
      <c r="L14" s="708"/>
      <c r="M14" s="266">
        <f>VLOOKUP($L11,мандатка!$U:$AA,5,FALSE)</f>
        <v>105</v>
      </c>
      <c r="N14" s="267">
        <f t="shared" si="0"/>
        <v>3</v>
      </c>
      <c r="O14" s="709"/>
    </row>
    <row r="15" spans="1:15" ht="12" customHeight="1" x14ac:dyDescent="0.25">
      <c r="A15" s="701"/>
      <c r="B15" s="78" t="str">
        <f>VLOOKUP(M15,мандатка!$B:$K,3,FALSE)</f>
        <v xml:space="preserve">Ігнатенко Михайло </v>
      </c>
      <c r="C15" s="80">
        <f>VLOOKUP($M15,мандатка!$B:$AC,5,FALSE)</f>
        <v>2004</v>
      </c>
      <c r="D15" s="17" t="str">
        <f>VLOOKUP($M15,мандатка!$B:$AC,6,FALSE)</f>
        <v>ІІ</v>
      </c>
      <c r="E15" s="702"/>
      <c r="F15" s="703"/>
      <c r="G15" s="704"/>
      <c r="H15" s="705"/>
      <c r="I15" s="706"/>
      <c r="J15" s="23" t="str">
        <f>VLOOKUP(M15,мандатка!$B:$AL,10,FALSE)</f>
        <v>В.І. Григоренко</v>
      </c>
      <c r="K15" s="707"/>
      <c r="L15" s="708"/>
      <c r="M15" s="266">
        <f>VLOOKUP($L11,мандатка!$U:$AA,6,FALSE)</f>
        <v>106</v>
      </c>
      <c r="N15" s="267">
        <f t="shared" si="0"/>
        <v>3</v>
      </c>
      <c r="O15" s="709"/>
    </row>
    <row r="16" spans="1:15" ht="12" customHeight="1" x14ac:dyDescent="0.25">
      <c r="A16" s="701"/>
      <c r="B16" s="78" t="str">
        <f>VLOOKUP(M16,мандатка!$B:$K,3,FALSE)</f>
        <v>Ковратенко Артем</v>
      </c>
      <c r="C16" s="80">
        <f>VLOOKUP($M16,мандатка!$B:$AC,5,FALSE)</f>
        <v>2005</v>
      </c>
      <c r="D16" s="17" t="str">
        <f>VLOOKUP($M16,мандатка!$B:$AC,6,FALSE)</f>
        <v>ІІІ</v>
      </c>
      <c r="E16" s="702"/>
      <c r="F16" s="703"/>
      <c r="G16" s="704"/>
      <c r="H16" s="705"/>
      <c r="I16" s="706"/>
      <c r="J16" s="23" t="str">
        <f>VLOOKUP(M16,мандатка!$B:$AL,10,FALSE)</f>
        <v>В.І. Григоренко</v>
      </c>
      <c r="K16" s="707"/>
      <c r="L16" s="708"/>
      <c r="M16" s="266">
        <f>VLOOKUP($L11,мандатка!$U:$AA,7,FALSE)</f>
        <v>107</v>
      </c>
      <c r="N16" s="267">
        <f t="shared" si="0"/>
        <v>1</v>
      </c>
      <c r="O16" s="709"/>
    </row>
    <row r="17" spans="1:15" ht="12.75" customHeight="1" x14ac:dyDescent="0.25">
      <c r="A17" s="701">
        <v>2</v>
      </c>
      <c r="B17" s="78" t="str">
        <f>VLOOKUP(M17,мандатка!$B:$K,3,FALSE)</f>
        <v>Буряк Віталій</v>
      </c>
      <c r="C17" s="80">
        <f>VLOOKUP($M17,мандатка!$B:$AC,5,FALSE)</f>
        <v>2004</v>
      </c>
      <c r="D17" s="17" t="str">
        <f>VLOOKUP($M17,мандатка!$B:$AC,6,FALSE)</f>
        <v>ІІ</v>
      </c>
      <c r="E17" s="702">
        <f>VLOOKUP($L17,СП!$B:$BC,MATCH("Результат",СП!$10:$10,0),FALSE)</f>
        <v>2</v>
      </c>
      <c r="F17" s="703" t="str">
        <f>VLOOKUP($L17,СП!$B:$BC,MATCH("Відносний результат",СП!$10:$10,0),FALSE)</f>
        <v>II юн</v>
      </c>
      <c r="G17" s="704" t="str">
        <f>VLOOKUP($L17,мандатка!$B:$AC,8,FALSE)</f>
        <v>Донецька обл</v>
      </c>
      <c r="H17" s="705" t="str">
        <f>VLOOKUP($L17,мандатка!$B:$AC,3,FALSE)</f>
        <v>Вертикаль ЦДЮТ</v>
      </c>
      <c r="I17" s="706">
        <f>VLOOKUP($L17,СП!$B:$BC,MATCH("Виконаний розряд",СП!$10:$10,0),FALSE)</f>
        <v>0</v>
      </c>
      <c r="J17" s="23" t="str">
        <f>VLOOKUP(M17,мандатка!$B:$AL,10,FALSE)</f>
        <v>О.М. Мирний</v>
      </c>
      <c r="K17" s="707"/>
      <c r="L17" s="708">
        <f>VLOOKUP($A17,СП!AD:AH,5,FALSE)</f>
        <v>110</v>
      </c>
      <c r="M17" s="266">
        <f>VLOOKUP($L17,мандатка!$U:$AA,2,FALSE)</f>
        <v>111</v>
      </c>
      <c r="N17" s="267">
        <f t="shared" si="0"/>
        <v>3</v>
      </c>
      <c r="O17" s="709">
        <f t="shared" ref="O17" si="1">SUM(N17:N22)/6*4</f>
        <v>6.2</v>
      </c>
    </row>
    <row r="18" spans="1:15" ht="12" customHeight="1" x14ac:dyDescent="0.25">
      <c r="A18" s="701"/>
      <c r="B18" s="78" t="str">
        <f>VLOOKUP(M18,мандатка!$B:$K,3,FALSE)</f>
        <v>Штейнерт Дар'я</v>
      </c>
      <c r="C18" s="80">
        <f>VLOOKUP($M18,мандатка!$B:$AC,5,FALSE)</f>
        <v>2004</v>
      </c>
      <c r="D18" s="17" t="str">
        <f>VLOOKUP($M18,мандатка!$B:$AC,6,FALSE)</f>
        <v>ІІ</v>
      </c>
      <c r="E18" s="702"/>
      <c r="F18" s="703"/>
      <c r="G18" s="704"/>
      <c r="H18" s="705"/>
      <c r="I18" s="706"/>
      <c r="J18" s="23" t="str">
        <f>VLOOKUP(M18,мандатка!$B:$AL,10,FALSE)</f>
        <v>О.М. Мирний</v>
      </c>
      <c r="K18" s="707"/>
      <c r="L18" s="708"/>
      <c r="M18" s="266">
        <f>VLOOKUP($L17,мандатка!$U:$AA,3,FALSE)</f>
        <v>112</v>
      </c>
      <c r="N18" s="267">
        <f t="shared" si="0"/>
        <v>3</v>
      </c>
      <c r="O18" s="709"/>
    </row>
    <row r="19" spans="1:15" ht="12" customHeight="1" x14ac:dyDescent="0.25">
      <c r="A19" s="701"/>
      <c r="B19" s="78" t="str">
        <f>VLOOKUP(M19,мандатка!$B:$K,3,FALSE)</f>
        <v>Миронов Олексій</v>
      </c>
      <c r="C19" s="80">
        <f>VLOOKUP($M19,мандатка!$B:$AC,5,FALSE)</f>
        <v>2005</v>
      </c>
      <c r="D19" s="17" t="str">
        <f>VLOOKUP($M19,мандатка!$B:$AC,6,FALSE)</f>
        <v>І юн</v>
      </c>
      <c r="E19" s="702"/>
      <c r="F19" s="703"/>
      <c r="G19" s="704"/>
      <c r="H19" s="705"/>
      <c r="I19" s="706"/>
      <c r="J19" s="23" t="str">
        <f>VLOOKUP(M19,мандатка!$B:$AL,10,FALSE)</f>
        <v>О.М. Мирний</v>
      </c>
      <c r="K19" s="707"/>
      <c r="L19" s="708"/>
      <c r="M19" s="266">
        <f>VLOOKUP($L17,мандатка!$U:$AA,4,FALSE)</f>
        <v>113</v>
      </c>
      <c r="N19" s="267">
        <f t="shared" si="0"/>
        <v>1</v>
      </c>
      <c r="O19" s="709"/>
    </row>
    <row r="20" spans="1:15" ht="12" customHeight="1" x14ac:dyDescent="0.25">
      <c r="A20" s="701"/>
      <c r="B20" s="78" t="str">
        <f>VLOOKUP(M20,мандатка!$B:$K,3,FALSE)</f>
        <v>Потримай Назар</v>
      </c>
      <c r="C20" s="80">
        <f>VLOOKUP($M20,мандатка!$B:$AC,5,FALSE)</f>
        <v>2005</v>
      </c>
      <c r="D20" s="17" t="str">
        <f>VLOOKUP($M20,мандатка!$B:$AC,6,FALSE)</f>
        <v>І юн</v>
      </c>
      <c r="E20" s="702"/>
      <c r="F20" s="703"/>
      <c r="G20" s="704"/>
      <c r="H20" s="705"/>
      <c r="I20" s="706"/>
      <c r="J20" s="23" t="str">
        <f>VLOOKUP(M20,мандатка!$B:$AL,10,FALSE)</f>
        <v>О.М. Мирний</v>
      </c>
      <c r="K20" s="707"/>
      <c r="L20" s="708"/>
      <c r="M20" s="266">
        <f>VLOOKUP($L17,мандатка!$U:$AA,5,FALSE)</f>
        <v>114</v>
      </c>
      <c r="N20" s="267">
        <f t="shared" si="0"/>
        <v>1</v>
      </c>
      <c r="O20" s="709"/>
    </row>
    <row r="21" spans="1:15" ht="12" customHeight="1" x14ac:dyDescent="0.25">
      <c r="A21" s="701"/>
      <c r="B21" s="78" t="str">
        <f>VLOOKUP(M21,мандатка!$B:$K,3,FALSE)</f>
        <v>Коровяковський Денис</v>
      </c>
      <c r="C21" s="80">
        <f>VLOOKUP($M21,мандатка!$B:$AC,5,FALSE)</f>
        <v>2004</v>
      </c>
      <c r="D21" s="17" t="str">
        <f>VLOOKUP($M21,мандатка!$B:$AC,6,FALSE)</f>
        <v>І юн</v>
      </c>
      <c r="E21" s="702"/>
      <c r="F21" s="703"/>
      <c r="G21" s="704"/>
      <c r="H21" s="705"/>
      <c r="I21" s="706"/>
      <c r="J21" s="23" t="str">
        <f>VLOOKUP(M21,мандатка!$B:$AL,10,FALSE)</f>
        <v>О.М. Мирний</v>
      </c>
      <c r="K21" s="707"/>
      <c r="L21" s="708"/>
      <c r="M21" s="266">
        <f>VLOOKUP($L17,мандатка!$U:$AA,6,FALSE)</f>
        <v>115</v>
      </c>
      <c r="N21" s="267">
        <f t="shared" si="0"/>
        <v>1</v>
      </c>
      <c r="O21" s="709"/>
    </row>
    <row r="22" spans="1:15" ht="12" customHeight="1" x14ac:dyDescent="0.25">
      <c r="A22" s="701"/>
      <c r="B22" s="78" t="str">
        <f>VLOOKUP(M22,мандатка!$B:$K,3,FALSE)</f>
        <v>Тютюник Олександра</v>
      </c>
      <c r="C22" s="80">
        <f>VLOOKUP($M22,мандатка!$B:$AC,5,FALSE)</f>
        <v>2005</v>
      </c>
      <c r="D22" s="17" t="str">
        <f>VLOOKUP($M22,мандатка!$B:$AC,6,FALSE)</f>
        <v>ІІ юн</v>
      </c>
      <c r="E22" s="702"/>
      <c r="F22" s="703"/>
      <c r="G22" s="704"/>
      <c r="H22" s="705"/>
      <c r="I22" s="706"/>
      <c r="J22" s="23" t="str">
        <f>VLOOKUP(M22,мандатка!$B:$AL,10,FALSE)</f>
        <v>О.М. Мирний</v>
      </c>
      <c r="K22" s="707"/>
      <c r="L22" s="708"/>
      <c r="M22" s="266">
        <f>VLOOKUP($L17,мандатка!$U:$AA,7,FALSE)</f>
        <v>116</v>
      </c>
      <c r="N22" s="267">
        <f t="shared" si="0"/>
        <v>0.3</v>
      </c>
      <c r="O22" s="709"/>
    </row>
    <row r="23" spans="1:15" ht="12.75" customHeight="1" x14ac:dyDescent="0.25">
      <c r="A23" s="701">
        <v>3</v>
      </c>
      <c r="B23" s="78" t="str">
        <f>VLOOKUP(M23,мандатка!$B:$K,3,FALSE)</f>
        <v>Шейгус Марк</v>
      </c>
      <c r="C23" s="80">
        <f>VLOOKUP($M23,мандатка!$B:$AC,5,FALSE)</f>
        <v>2006</v>
      </c>
      <c r="D23" s="17" t="str">
        <f>VLOOKUP($M23,мандатка!$B:$AC,6,FALSE)</f>
        <v>І юн</v>
      </c>
      <c r="E23" s="702">
        <f>VLOOKUP($L23,СП!$B:$BC,MATCH("Результат",СП!$10:$10,0),FALSE)</f>
        <v>3</v>
      </c>
      <c r="F23" s="703" t="str">
        <f>VLOOKUP($L23,СП!$B:$BC,MATCH("Відносний результат",СП!$10:$10,0),FALSE)</f>
        <v>III юн</v>
      </c>
      <c r="G23" s="704" t="str">
        <f>VLOOKUP($L23,мандатка!$B:$AC,8,FALSE)</f>
        <v>Запорізька обл</v>
      </c>
      <c r="H23" s="705" t="str">
        <f>VLOOKUP($L23,мандатка!$B:$AC,3,FALSE)</f>
        <v>КЗ " Центр туризму" ЗОР</v>
      </c>
      <c r="I23" s="706">
        <f>VLOOKUP($L23,СП!$B:$BC,MATCH("Виконаний розряд",СП!$10:$10,0),FALSE)</f>
        <v>0</v>
      </c>
      <c r="J23" s="23" t="str">
        <f>VLOOKUP(M23,мандатка!$B:$AL,10,FALSE)</f>
        <v>С.Я. Бебешко</v>
      </c>
      <c r="K23" s="707"/>
      <c r="L23" s="708">
        <f>VLOOKUP($A23,СП!AD:AH,5,FALSE)</f>
        <v>120</v>
      </c>
      <c r="M23" s="266">
        <f>VLOOKUP($L23,мандатка!$U:$AA,2,FALSE)</f>
        <v>121</v>
      </c>
      <c r="N23" s="267">
        <f t="shared" si="0"/>
        <v>1</v>
      </c>
      <c r="O23" s="709">
        <f t="shared" ref="O23" si="2">SUM(N23:N28)/6*4</f>
        <v>4</v>
      </c>
    </row>
    <row r="24" spans="1:15" ht="12" customHeight="1" x14ac:dyDescent="0.25">
      <c r="A24" s="701"/>
      <c r="B24" s="78" t="str">
        <f>VLOOKUP(M24,мандатка!$B:$K,3,FALSE)</f>
        <v>Мадудін Нікіта</v>
      </c>
      <c r="C24" s="80">
        <f>VLOOKUP($M24,мандатка!$B:$AC,5,FALSE)</f>
        <v>2005</v>
      </c>
      <c r="D24" s="17" t="str">
        <f>VLOOKUP($M24,мандатка!$B:$AC,6,FALSE)</f>
        <v>І юн</v>
      </c>
      <c r="E24" s="702"/>
      <c r="F24" s="703"/>
      <c r="G24" s="704"/>
      <c r="H24" s="705"/>
      <c r="I24" s="706"/>
      <c r="J24" s="23" t="str">
        <f>VLOOKUP(M24,мандатка!$B:$AL,10,FALSE)</f>
        <v>С.Я. Бебешко</v>
      </c>
      <c r="K24" s="707"/>
      <c r="L24" s="708"/>
      <c r="M24" s="266">
        <f>VLOOKUP($L23,мандатка!$U:$AA,3,FALSE)</f>
        <v>122</v>
      </c>
      <c r="N24" s="267">
        <f t="shared" si="0"/>
        <v>1</v>
      </c>
      <c r="O24" s="709"/>
    </row>
    <row r="25" spans="1:15" ht="12" customHeight="1" x14ac:dyDescent="0.25">
      <c r="A25" s="701"/>
      <c r="B25" s="78" t="str">
        <f>VLOOKUP(M25,мандатка!$B:$K,3,FALSE)</f>
        <v>Влезька Аріна</v>
      </c>
      <c r="C25" s="80">
        <f>VLOOKUP($M25,мандатка!$B:$AC,5,FALSE)</f>
        <v>2006</v>
      </c>
      <c r="D25" s="17" t="str">
        <f>VLOOKUP($M25,мандатка!$B:$AC,6,FALSE)</f>
        <v>І юн</v>
      </c>
      <c r="E25" s="702"/>
      <c r="F25" s="703"/>
      <c r="G25" s="704"/>
      <c r="H25" s="705"/>
      <c r="I25" s="706"/>
      <c r="J25" s="23" t="str">
        <f>VLOOKUP(M25,мандатка!$B:$AL,10,FALSE)</f>
        <v>С.Я. Бебешко</v>
      </c>
      <c r="K25" s="707"/>
      <c r="L25" s="708"/>
      <c r="M25" s="266">
        <f>VLOOKUP($L23,мандатка!$U:$AA,4,FALSE)</f>
        <v>123</v>
      </c>
      <c r="N25" s="267">
        <f t="shared" si="0"/>
        <v>1</v>
      </c>
      <c r="O25" s="709"/>
    </row>
    <row r="26" spans="1:15" ht="12" customHeight="1" x14ac:dyDescent="0.25">
      <c r="A26" s="701"/>
      <c r="B26" s="78" t="str">
        <f>VLOOKUP(M26,мандатка!$B:$K,3,FALSE)</f>
        <v>Доля Анастасія</v>
      </c>
      <c r="C26" s="80">
        <f>VLOOKUP($M26,мандатка!$B:$AC,5,FALSE)</f>
        <v>2006</v>
      </c>
      <c r="D26" s="17" t="str">
        <f>VLOOKUP($M26,мандатка!$B:$AC,6,FALSE)</f>
        <v>І юн</v>
      </c>
      <c r="E26" s="702"/>
      <c r="F26" s="703"/>
      <c r="G26" s="704"/>
      <c r="H26" s="705"/>
      <c r="I26" s="706"/>
      <c r="J26" s="23" t="str">
        <f>VLOOKUP(M26,мандатка!$B:$AL,10,FALSE)</f>
        <v>С.Я. Бебешко</v>
      </c>
      <c r="K26" s="707"/>
      <c r="L26" s="708"/>
      <c r="M26" s="266">
        <f>VLOOKUP($L23,мандатка!$U:$AA,5,FALSE)</f>
        <v>124</v>
      </c>
      <c r="N26" s="267">
        <f t="shared" si="0"/>
        <v>1</v>
      </c>
      <c r="O26" s="709"/>
    </row>
    <row r="27" spans="1:15" ht="12" customHeight="1" x14ac:dyDescent="0.25">
      <c r="A27" s="701"/>
      <c r="B27" s="78" t="str">
        <f>VLOOKUP(M27,мандатка!$B:$K,3,FALSE)</f>
        <v>Буляткін Артем</v>
      </c>
      <c r="C27" s="80">
        <f>VLOOKUP($M27,мандатка!$B:$AC,5,FALSE)</f>
        <v>2004</v>
      </c>
      <c r="D27" s="17" t="str">
        <f>VLOOKUP($M27,мандатка!$B:$AC,6,FALSE)</f>
        <v>ІІІ</v>
      </c>
      <c r="E27" s="702"/>
      <c r="F27" s="703"/>
      <c r="G27" s="704"/>
      <c r="H27" s="705"/>
      <c r="I27" s="706"/>
      <c r="J27" s="23" t="str">
        <f>VLOOKUP(M27,мандатка!$B:$AL,10,FALSE)</f>
        <v>С.Я. Бебешко</v>
      </c>
      <c r="K27" s="707"/>
      <c r="L27" s="708"/>
      <c r="M27" s="266">
        <f>VLOOKUP($L23,мандатка!$U:$AA,6,FALSE)</f>
        <v>125</v>
      </c>
      <c r="N27" s="267">
        <f t="shared" si="0"/>
        <v>1</v>
      </c>
      <c r="O27" s="709"/>
    </row>
    <row r="28" spans="1:15" ht="12" customHeight="1" x14ac:dyDescent="0.25">
      <c r="A28" s="701"/>
      <c r="B28" s="78" t="str">
        <f>VLOOKUP(M28,мандатка!$B:$K,3,FALSE)</f>
        <v>Гордієнко Артем</v>
      </c>
      <c r="C28" s="80">
        <f>VLOOKUP($M28,мандатка!$B:$AC,5,FALSE)</f>
        <v>2004</v>
      </c>
      <c r="D28" s="17" t="str">
        <f>VLOOKUP($M28,мандатка!$B:$AC,6,FALSE)</f>
        <v>ІІІ</v>
      </c>
      <c r="E28" s="702"/>
      <c r="F28" s="703"/>
      <c r="G28" s="704"/>
      <c r="H28" s="705"/>
      <c r="I28" s="706"/>
      <c r="J28" s="23" t="str">
        <f>VLOOKUP(M28,мандатка!$B:$AL,10,FALSE)</f>
        <v>С.Я. Бебешко</v>
      </c>
      <c r="K28" s="707"/>
      <c r="L28" s="708"/>
      <c r="M28" s="266">
        <f>VLOOKUP($L23,мандатка!$U:$AA,7,FALSE)</f>
        <v>126</v>
      </c>
      <c r="N28" s="267">
        <f t="shared" si="0"/>
        <v>1</v>
      </c>
      <c r="O28" s="709"/>
    </row>
    <row r="29" spans="1:15" ht="12.75" customHeight="1" x14ac:dyDescent="0.25">
      <c r="A29" s="701">
        <v>4</v>
      </c>
      <c r="B29" s="78" t="e">
        <f>VLOOKUP(M29,мандатка!$B:$K,3,FALSE)</f>
        <v>#N/A</v>
      </c>
      <c r="C29" s="80" t="e">
        <f>VLOOKUP($M29,мандатка!$B:$AC,5,FALSE)</f>
        <v>#N/A</v>
      </c>
      <c r="D29" s="17" t="e">
        <f>VLOOKUP($M29,мандатка!$B:$AC,6,FALSE)</f>
        <v>#N/A</v>
      </c>
      <c r="E29" s="702" t="e">
        <f>VLOOKUP($L29,СП!$B:$BC,MATCH("Результат",СП!$10:$10,0),FALSE)</f>
        <v>#N/A</v>
      </c>
      <c r="F29" s="703" t="e">
        <f>VLOOKUP($L29,СП!$B:$BC,MATCH("Відносний результат",СП!$10:$10,0),FALSE)</f>
        <v>#N/A</v>
      </c>
      <c r="G29" s="704" t="e">
        <f>VLOOKUP($L29,мандатка!$B:$AC,8,FALSE)</f>
        <v>#N/A</v>
      </c>
      <c r="H29" s="705" t="e">
        <f>VLOOKUP($L29,мандатка!$B:$AC,3,FALSE)</f>
        <v>#N/A</v>
      </c>
      <c r="I29" s="706" t="e">
        <f>VLOOKUP($L29,СП!$B:$BC,MATCH("Виконаний розряд",СП!$10:$10,0),FALSE)</f>
        <v>#N/A</v>
      </c>
      <c r="J29" s="23" t="e">
        <f>VLOOKUP(M29,мандатка!$B:$AL,10,FALSE)</f>
        <v>#N/A</v>
      </c>
      <c r="K29" s="707"/>
      <c r="L29" s="708" t="e">
        <f>VLOOKUP($A29,СП!AD:AH,5,FALSE)</f>
        <v>#N/A</v>
      </c>
      <c r="M29" s="266" t="e">
        <f>VLOOKUP($L29,мандатка!$U:$AA,2,FALSE)</f>
        <v>#N/A</v>
      </c>
      <c r="N29" s="267" t="e">
        <f t="shared" si="0"/>
        <v>#N/A</v>
      </c>
      <c r="O29" s="709" t="e">
        <f t="shared" ref="O29" si="3">SUM(N29:N34)/6*4</f>
        <v>#N/A</v>
      </c>
    </row>
    <row r="30" spans="1:15" ht="12" customHeight="1" x14ac:dyDescent="0.25">
      <c r="A30" s="701"/>
      <c r="B30" s="78" t="e">
        <f>VLOOKUP(M30,мандатка!$B:$K,3,FALSE)</f>
        <v>#N/A</v>
      </c>
      <c r="C30" s="80" t="e">
        <f>VLOOKUP($M30,мандатка!$B:$AC,5,FALSE)</f>
        <v>#N/A</v>
      </c>
      <c r="D30" s="17" t="e">
        <f>VLOOKUP($M30,мандатка!$B:$AC,6,FALSE)</f>
        <v>#N/A</v>
      </c>
      <c r="E30" s="702"/>
      <c r="F30" s="703"/>
      <c r="G30" s="704"/>
      <c r="H30" s="705"/>
      <c r="I30" s="706"/>
      <c r="J30" s="23" t="e">
        <f>VLOOKUP(M30,мандатка!$B:$AL,10,FALSE)</f>
        <v>#N/A</v>
      </c>
      <c r="K30" s="707"/>
      <c r="L30" s="708"/>
      <c r="M30" s="266" t="e">
        <f>VLOOKUP($L29,мандатка!$U:$AA,3,FALSE)</f>
        <v>#N/A</v>
      </c>
      <c r="N30" s="267" t="e">
        <f t="shared" si="0"/>
        <v>#N/A</v>
      </c>
      <c r="O30" s="709"/>
    </row>
    <row r="31" spans="1:15" ht="12" customHeight="1" x14ac:dyDescent="0.25">
      <c r="A31" s="701"/>
      <c r="B31" s="78" t="e">
        <f>VLOOKUP(M31,мандатка!$B:$K,3,FALSE)</f>
        <v>#N/A</v>
      </c>
      <c r="C31" s="80" t="e">
        <f>VLOOKUP($M31,мандатка!$B:$AC,5,FALSE)</f>
        <v>#N/A</v>
      </c>
      <c r="D31" s="17" t="e">
        <f>VLOOKUP($M31,мандатка!$B:$AC,6,FALSE)</f>
        <v>#N/A</v>
      </c>
      <c r="E31" s="702"/>
      <c r="F31" s="703"/>
      <c r="G31" s="704"/>
      <c r="H31" s="705"/>
      <c r="I31" s="706"/>
      <c r="J31" s="23" t="e">
        <f>VLOOKUP(M31,мандатка!$B:$AL,10,FALSE)</f>
        <v>#N/A</v>
      </c>
      <c r="K31" s="707"/>
      <c r="L31" s="708"/>
      <c r="M31" s="266" t="e">
        <f>VLOOKUP($L29,мандатка!$U:$AA,4,FALSE)</f>
        <v>#N/A</v>
      </c>
      <c r="N31" s="267" t="e">
        <f t="shared" si="0"/>
        <v>#N/A</v>
      </c>
      <c r="O31" s="709"/>
    </row>
    <row r="32" spans="1:15" ht="12" customHeight="1" x14ac:dyDescent="0.25">
      <c r="A32" s="701"/>
      <c r="B32" s="78" t="e">
        <f>VLOOKUP(M32,мандатка!$B:$K,3,FALSE)</f>
        <v>#N/A</v>
      </c>
      <c r="C32" s="80" t="e">
        <f>VLOOKUP($M32,мандатка!$B:$AC,5,FALSE)</f>
        <v>#N/A</v>
      </c>
      <c r="D32" s="17" t="e">
        <f>VLOOKUP($M32,мандатка!$B:$AC,6,FALSE)</f>
        <v>#N/A</v>
      </c>
      <c r="E32" s="702"/>
      <c r="F32" s="703"/>
      <c r="G32" s="704"/>
      <c r="H32" s="705"/>
      <c r="I32" s="706"/>
      <c r="J32" s="23" t="e">
        <f>VLOOKUP(M32,мандатка!$B:$AL,10,FALSE)</f>
        <v>#N/A</v>
      </c>
      <c r="K32" s="707"/>
      <c r="L32" s="708"/>
      <c r="M32" s="266" t="e">
        <f>VLOOKUP($L29,мандатка!$U:$AA,5,FALSE)</f>
        <v>#N/A</v>
      </c>
      <c r="N32" s="267" t="e">
        <f t="shared" si="0"/>
        <v>#N/A</v>
      </c>
      <c r="O32" s="709"/>
    </row>
    <row r="33" spans="1:15" ht="12" customHeight="1" x14ac:dyDescent="0.25">
      <c r="A33" s="701"/>
      <c r="B33" s="78" t="e">
        <f>VLOOKUP(M33,мандатка!$B:$K,3,FALSE)</f>
        <v>#N/A</v>
      </c>
      <c r="C33" s="80" t="e">
        <f>VLOOKUP($M33,мандатка!$B:$AC,5,FALSE)</f>
        <v>#N/A</v>
      </c>
      <c r="D33" s="17" t="e">
        <f>VLOOKUP($M33,мандатка!$B:$AC,6,FALSE)</f>
        <v>#N/A</v>
      </c>
      <c r="E33" s="702"/>
      <c r="F33" s="703"/>
      <c r="G33" s="704"/>
      <c r="H33" s="705"/>
      <c r="I33" s="706"/>
      <c r="J33" s="23" t="e">
        <f>VLOOKUP(M33,мандатка!$B:$AL,10,FALSE)</f>
        <v>#N/A</v>
      </c>
      <c r="K33" s="707"/>
      <c r="L33" s="708"/>
      <c r="M33" s="266" t="e">
        <f>VLOOKUP($L29,мандатка!$U:$AA,6,FALSE)</f>
        <v>#N/A</v>
      </c>
      <c r="N33" s="267" t="e">
        <f t="shared" si="0"/>
        <v>#N/A</v>
      </c>
      <c r="O33" s="709"/>
    </row>
    <row r="34" spans="1:15" ht="12" customHeight="1" x14ac:dyDescent="0.25">
      <c r="A34" s="701"/>
      <c r="B34" s="78" t="e">
        <f>VLOOKUP(M34,мандатка!$B:$K,3,FALSE)</f>
        <v>#N/A</v>
      </c>
      <c r="C34" s="80" t="e">
        <f>VLOOKUP($M34,мандатка!$B:$AC,5,FALSE)</f>
        <v>#N/A</v>
      </c>
      <c r="D34" s="17" t="e">
        <f>VLOOKUP($M34,мандатка!$B:$AC,6,FALSE)</f>
        <v>#N/A</v>
      </c>
      <c r="E34" s="702"/>
      <c r="F34" s="703"/>
      <c r="G34" s="704"/>
      <c r="H34" s="705"/>
      <c r="I34" s="706"/>
      <c r="J34" s="23" t="e">
        <f>VLOOKUP(M34,мандатка!$B:$AL,10,FALSE)</f>
        <v>#N/A</v>
      </c>
      <c r="K34" s="707"/>
      <c r="L34" s="708"/>
      <c r="M34" s="266" t="e">
        <f>VLOOKUP($L29,мандатка!$U:$AA,7,FALSE)</f>
        <v>#N/A</v>
      </c>
      <c r="N34" s="267" t="e">
        <f t="shared" si="0"/>
        <v>#N/A</v>
      </c>
      <c r="O34" s="709"/>
    </row>
    <row r="35" spans="1:15" ht="12.75" customHeight="1" x14ac:dyDescent="0.25">
      <c r="A35" s="701">
        <v>5</v>
      </c>
      <c r="B35" s="78" t="e">
        <f>VLOOKUP(M35,мандатка!$B:$K,3,FALSE)</f>
        <v>#N/A</v>
      </c>
      <c r="C35" s="80" t="e">
        <f>VLOOKUP($M35,мандатка!$B:$AC,5,FALSE)</f>
        <v>#N/A</v>
      </c>
      <c r="D35" s="17" t="e">
        <f>VLOOKUP($M35,мандатка!$B:$AC,6,FALSE)</f>
        <v>#N/A</v>
      </c>
      <c r="E35" s="702" t="e">
        <f>VLOOKUP($L35,СП!$B:$BC,MATCH("Результат",СП!$10:$10,0),FALSE)</f>
        <v>#N/A</v>
      </c>
      <c r="F35" s="703" t="e">
        <f>VLOOKUP($L35,СП!$B:$BC,MATCH("Відносний результат",СП!$10:$10,0),FALSE)</f>
        <v>#N/A</v>
      </c>
      <c r="G35" s="704" t="e">
        <f>VLOOKUP($L35,мандатка!$B:$AC,8,FALSE)</f>
        <v>#N/A</v>
      </c>
      <c r="H35" s="705" t="e">
        <f>VLOOKUP($L35,мандатка!$B:$AC,3,FALSE)</f>
        <v>#N/A</v>
      </c>
      <c r="I35" s="706" t="e">
        <f>VLOOKUP($L35,СП!$B:$BC,MATCH("Виконаний розряд",СП!$10:$10,0),FALSE)</f>
        <v>#N/A</v>
      </c>
      <c r="J35" s="23" t="e">
        <f>VLOOKUP(M35,мандатка!$B:$AL,10,FALSE)</f>
        <v>#N/A</v>
      </c>
      <c r="K35" s="707"/>
      <c r="L35" s="708" t="e">
        <f>VLOOKUP($A35,СП!AD:AH,5,FALSE)</f>
        <v>#N/A</v>
      </c>
      <c r="M35" s="266" t="e">
        <f>VLOOKUP($L35,мандатка!$U:$AA,2,FALSE)</f>
        <v>#N/A</v>
      </c>
      <c r="N35" s="267" t="e">
        <f t="shared" si="0"/>
        <v>#N/A</v>
      </c>
      <c r="O35" s="709" t="e">
        <f t="shared" ref="O35" si="4">SUM(N35:N40)/6*4</f>
        <v>#N/A</v>
      </c>
    </row>
    <row r="36" spans="1:15" ht="12" customHeight="1" x14ac:dyDescent="0.25">
      <c r="A36" s="701"/>
      <c r="B36" s="78" t="e">
        <f>VLOOKUP(M36,мандатка!$B:$K,3,FALSE)</f>
        <v>#N/A</v>
      </c>
      <c r="C36" s="80" t="e">
        <f>VLOOKUP($M36,мандатка!$B:$AC,5,FALSE)</f>
        <v>#N/A</v>
      </c>
      <c r="D36" s="17" t="e">
        <f>VLOOKUP($M36,мандатка!$B:$AC,6,FALSE)</f>
        <v>#N/A</v>
      </c>
      <c r="E36" s="702"/>
      <c r="F36" s="703"/>
      <c r="G36" s="704"/>
      <c r="H36" s="705"/>
      <c r="I36" s="706"/>
      <c r="J36" s="23" t="e">
        <f>VLOOKUP(M36,мандатка!$B:$AL,10,FALSE)</f>
        <v>#N/A</v>
      </c>
      <c r="K36" s="707"/>
      <c r="L36" s="708"/>
      <c r="M36" s="266" t="e">
        <f>VLOOKUP($L35,мандатка!$U:$AA,3,FALSE)</f>
        <v>#N/A</v>
      </c>
      <c r="N36" s="267" t="e">
        <f t="shared" si="0"/>
        <v>#N/A</v>
      </c>
      <c r="O36" s="709"/>
    </row>
    <row r="37" spans="1:15" ht="12" customHeight="1" x14ac:dyDescent="0.25">
      <c r="A37" s="701"/>
      <c r="B37" s="78" t="e">
        <f>VLOOKUP(M37,мандатка!$B:$K,3,FALSE)</f>
        <v>#N/A</v>
      </c>
      <c r="C37" s="80" t="e">
        <f>VLOOKUP($M37,мандатка!$B:$AC,5,FALSE)</f>
        <v>#N/A</v>
      </c>
      <c r="D37" s="17" t="e">
        <f>VLOOKUP($M37,мандатка!$B:$AC,6,FALSE)</f>
        <v>#N/A</v>
      </c>
      <c r="E37" s="702"/>
      <c r="F37" s="703"/>
      <c r="G37" s="704"/>
      <c r="H37" s="705"/>
      <c r="I37" s="706"/>
      <c r="J37" s="23" t="e">
        <f>VLOOKUP(M37,мандатка!$B:$AL,10,FALSE)</f>
        <v>#N/A</v>
      </c>
      <c r="K37" s="707"/>
      <c r="L37" s="708"/>
      <c r="M37" s="266" t="e">
        <f>VLOOKUP($L35,мандатка!$U:$AA,4,FALSE)</f>
        <v>#N/A</v>
      </c>
      <c r="N37" s="267" t="e">
        <f t="shared" si="0"/>
        <v>#N/A</v>
      </c>
      <c r="O37" s="709"/>
    </row>
    <row r="38" spans="1:15" ht="12" customHeight="1" x14ac:dyDescent="0.25">
      <c r="A38" s="701"/>
      <c r="B38" s="78" t="e">
        <f>VLOOKUP(M38,мандатка!$B:$K,3,FALSE)</f>
        <v>#N/A</v>
      </c>
      <c r="C38" s="80" t="e">
        <f>VLOOKUP($M38,мандатка!$B:$AC,5,FALSE)</f>
        <v>#N/A</v>
      </c>
      <c r="D38" s="17" t="e">
        <f>VLOOKUP($M38,мандатка!$B:$AC,6,FALSE)</f>
        <v>#N/A</v>
      </c>
      <c r="E38" s="702"/>
      <c r="F38" s="703"/>
      <c r="G38" s="704"/>
      <c r="H38" s="705"/>
      <c r="I38" s="706"/>
      <c r="J38" s="23" t="e">
        <f>VLOOKUP(M38,мандатка!$B:$AL,10,FALSE)</f>
        <v>#N/A</v>
      </c>
      <c r="K38" s="707"/>
      <c r="L38" s="708"/>
      <c r="M38" s="266" t="e">
        <f>VLOOKUP($L35,мандатка!$U:$AA,5,FALSE)</f>
        <v>#N/A</v>
      </c>
      <c r="N38" s="267" t="e">
        <f t="shared" si="0"/>
        <v>#N/A</v>
      </c>
      <c r="O38" s="709"/>
    </row>
    <row r="39" spans="1:15" ht="12" customHeight="1" x14ac:dyDescent="0.25">
      <c r="A39" s="701"/>
      <c r="B39" s="78" t="e">
        <f>VLOOKUP(M39,мандатка!$B:$K,3,FALSE)</f>
        <v>#N/A</v>
      </c>
      <c r="C39" s="80" t="e">
        <f>VLOOKUP($M39,мандатка!$B:$AC,5,FALSE)</f>
        <v>#N/A</v>
      </c>
      <c r="D39" s="17" t="e">
        <f>VLOOKUP($M39,мандатка!$B:$AC,6,FALSE)</f>
        <v>#N/A</v>
      </c>
      <c r="E39" s="702"/>
      <c r="F39" s="703"/>
      <c r="G39" s="704"/>
      <c r="H39" s="705"/>
      <c r="I39" s="706"/>
      <c r="J39" s="23" t="e">
        <f>VLOOKUP(M39,мандатка!$B:$AL,10,FALSE)</f>
        <v>#N/A</v>
      </c>
      <c r="K39" s="707"/>
      <c r="L39" s="708"/>
      <c r="M39" s="266" t="e">
        <f>VLOOKUP($L35,мандатка!$U:$AA,6,FALSE)</f>
        <v>#N/A</v>
      </c>
      <c r="N39" s="267" t="e">
        <f t="shared" si="0"/>
        <v>#N/A</v>
      </c>
      <c r="O39" s="709"/>
    </row>
    <row r="40" spans="1:15" ht="12" customHeight="1" x14ac:dyDescent="0.25">
      <c r="A40" s="701"/>
      <c r="B40" s="78" t="e">
        <f>VLOOKUP(M40,мандатка!$B:$K,3,FALSE)</f>
        <v>#N/A</v>
      </c>
      <c r="C40" s="80" t="e">
        <f>VLOOKUP($M40,мандатка!$B:$AC,5,FALSE)</f>
        <v>#N/A</v>
      </c>
      <c r="D40" s="17" t="e">
        <f>VLOOKUP($M40,мандатка!$B:$AC,6,FALSE)</f>
        <v>#N/A</v>
      </c>
      <c r="E40" s="702"/>
      <c r="F40" s="703"/>
      <c r="G40" s="704"/>
      <c r="H40" s="705"/>
      <c r="I40" s="706"/>
      <c r="J40" s="23" t="e">
        <f>VLOOKUP(M40,мандатка!$B:$AL,10,FALSE)</f>
        <v>#N/A</v>
      </c>
      <c r="K40" s="707"/>
      <c r="L40" s="708"/>
      <c r="M40" s="266" t="e">
        <f>VLOOKUP($L35,мандатка!$U:$AA,7,FALSE)</f>
        <v>#N/A</v>
      </c>
      <c r="N40" s="267" t="e">
        <f t="shared" si="0"/>
        <v>#N/A</v>
      </c>
      <c r="O40" s="709"/>
    </row>
    <row r="41" spans="1:15" ht="12.75" customHeight="1" x14ac:dyDescent="0.25">
      <c r="A41" s="701">
        <v>6</v>
      </c>
      <c r="B41" s="78" t="e">
        <f>VLOOKUP(M41,мандатка!$B:$K,3,FALSE)</f>
        <v>#N/A</v>
      </c>
      <c r="C41" s="80" t="e">
        <f>VLOOKUP($M41,мандатка!$B:$AC,5,FALSE)</f>
        <v>#N/A</v>
      </c>
      <c r="D41" s="17" t="e">
        <f>VLOOKUP($M41,мандатка!$B:$AC,6,FALSE)</f>
        <v>#N/A</v>
      </c>
      <c r="E41" s="702" t="e">
        <f>VLOOKUP($L41,СП!$B:$BC,MATCH("Результат",СП!$10:$10,0),FALSE)</f>
        <v>#N/A</v>
      </c>
      <c r="F41" s="703" t="e">
        <f>VLOOKUP($L41,СП!$B:$BC,MATCH("Відносний результат",СП!$10:$10,0),FALSE)</f>
        <v>#N/A</v>
      </c>
      <c r="G41" s="704" t="e">
        <f>VLOOKUP($L41,мандатка!$B:$AC,8,FALSE)</f>
        <v>#N/A</v>
      </c>
      <c r="H41" s="705" t="e">
        <f>VLOOKUP($L41,мандатка!$B:$AC,3,FALSE)</f>
        <v>#N/A</v>
      </c>
      <c r="I41" s="706" t="e">
        <f>VLOOKUP($L41,СП!$B:$BC,MATCH("Виконаний розряд",СП!$10:$10,0),FALSE)</f>
        <v>#N/A</v>
      </c>
      <c r="J41" s="23" t="e">
        <f>VLOOKUP(M41,мандатка!$B:$AL,10,FALSE)</f>
        <v>#N/A</v>
      </c>
      <c r="K41" s="707"/>
      <c r="L41" s="708" t="e">
        <f>VLOOKUP($A41,СП!AD:AH,5,FALSE)</f>
        <v>#N/A</v>
      </c>
      <c r="M41" s="266" t="e">
        <f>VLOOKUP($L41,мандатка!$U:$AA,2,FALSE)</f>
        <v>#N/A</v>
      </c>
      <c r="N41" s="267" t="e">
        <f t="shared" si="0"/>
        <v>#N/A</v>
      </c>
      <c r="O41" s="709" t="e">
        <f t="shared" ref="O41" si="5">SUM(N41:N46)/6*4</f>
        <v>#N/A</v>
      </c>
    </row>
    <row r="42" spans="1:15" ht="12" customHeight="1" x14ac:dyDescent="0.25">
      <c r="A42" s="701"/>
      <c r="B42" s="78" t="e">
        <f>VLOOKUP(M42,мандатка!$B:$K,3,FALSE)</f>
        <v>#N/A</v>
      </c>
      <c r="C42" s="80" t="e">
        <f>VLOOKUP($M42,мандатка!$B:$AC,5,FALSE)</f>
        <v>#N/A</v>
      </c>
      <c r="D42" s="17" t="e">
        <f>VLOOKUP($M42,мандатка!$B:$AC,6,FALSE)</f>
        <v>#N/A</v>
      </c>
      <c r="E42" s="702"/>
      <c r="F42" s="703"/>
      <c r="G42" s="704"/>
      <c r="H42" s="705"/>
      <c r="I42" s="706"/>
      <c r="J42" s="23" t="e">
        <f>VLOOKUP(M42,мандатка!$B:$AL,10,FALSE)</f>
        <v>#N/A</v>
      </c>
      <c r="K42" s="707"/>
      <c r="L42" s="708"/>
      <c r="M42" s="266" t="e">
        <f>VLOOKUP($L41,мандатка!$U:$AA,3,FALSE)</f>
        <v>#N/A</v>
      </c>
      <c r="N42" s="267" t="e">
        <f t="shared" si="0"/>
        <v>#N/A</v>
      </c>
      <c r="O42" s="709"/>
    </row>
    <row r="43" spans="1:15" ht="12" customHeight="1" x14ac:dyDescent="0.25">
      <c r="A43" s="701"/>
      <c r="B43" s="78" t="e">
        <f>VLOOKUP(M43,мандатка!$B:$K,3,FALSE)</f>
        <v>#N/A</v>
      </c>
      <c r="C43" s="80" t="e">
        <f>VLOOKUP($M43,мандатка!$B:$AC,5,FALSE)</f>
        <v>#N/A</v>
      </c>
      <c r="D43" s="17" t="e">
        <f>VLOOKUP($M43,мандатка!$B:$AC,6,FALSE)</f>
        <v>#N/A</v>
      </c>
      <c r="E43" s="702"/>
      <c r="F43" s="703"/>
      <c r="G43" s="704"/>
      <c r="H43" s="705"/>
      <c r="I43" s="706"/>
      <c r="J43" s="23" t="e">
        <f>VLOOKUP(M43,мандатка!$B:$AL,10,FALSE)</f>
        <v>#N/A</v>
      </c>
      <c r="K43" s="707"/>
      <c r="L43" s="708"/>
      <c r="M43" s="266" t="e">
        <f>VLOOKUP($L41,мандатка!$U:$AA,4,FALSE)</f>
        <v>#N/A</v>
      </c>
      <c r="N43" s="267" t="e">
        <f t="shared" si="0"/>
        <v>#N/A</v>
      </c>
      <c r="O43" s="709"/>
    </row>
    <row r="44" spans="1:15" ht="12" customHeight="1" x14ac:dyDescent="0.25">
      <c r="A44" s="701"/>
      <c r="B44" s="78" t="e">
        <f>VLOOKUP(M44,мандатка!$B:$K,3,FALSE)</f>
        <v>#N/A</v>
      </c>
      <c r="C44" s="80" t="e">
        <f>VLOOKUP($M44,мандатка!$B:$AC,5,FALSE)</f>
        <v>#N/A</v>
      </c>
      <c r="D44" s="17" t="e">
        <f>VLOOKUP($M44,мандатка!$B:$AC,6,FALSE)</f>
        <v>#N/A</v>
      </c>
      <c r="E44" s="702"/>
      <c r="F44" s="703"/>
      <c r="G44" s="704"/>
      <c r="H44" s="705"/>
      <c r="I44" s="706"/>
      <c r="J44" s="23" t="e">
        <f>VLOOKUP(M44,мандатка!$B:$AL,10,FALSE)</f>
        <v>#N/A</v>
      </c>
      <c r="K44" s="707"/>
      <c r="L44" s="708"/>
      <c r="M44" s="266" t="e">
        <f>VLOOKUP($L41,мандатка!$U:$AA,5,FALSE)</f>
        <v>#N/A</v>
      </c>
      <c r="N44" s="267" t="e">
        <f t="shared" si="0"/>
        <v>#N/A</v>
      </c>
      <c r="O44" s="709"/>
    </row>
    <row r="45" spans="1:15" ht="12" customHeight="1" x14ac:dyDescent="0.25">
      <c r="A45" s="701"/>
      <c r="B45" s="78" t="e">
        <f>VLOOKUP(M45,мандатка!$B:$K,3,FALSE)</f>
        <v>#N/A</v>
      </c>
      <c r="C45" s="80" t="e">
        <f>VLOOKUP($M45,мандатка!$B:$AC,5,FALSE)</f>
        <v>#N/A</v>
      </c>
      <c r="D45" s="17" t="e">
        <f>VLOOKUP($M45,мандатка!$B:$AC,6,FALSE)</f>
        <v>#N/A</v>
      </c>
      <c r="E45" s="702"/>
      <c r="F45" s="703"/>
      <c r="G45" s="704"/>
      <c r="H45" s="705"/>
      <c r="I45" s="706"/>
      <c r="J45" s="23" t="e">
        <f>VLOOKUP(M45,мандатка!$B:$AL,10,FALSE)</f>
        <v>#N/A</v>
      </c>
      <c r="K45" s="707"/>
      <c r="L45" s="708"/>
      <c r="M45" s="266" t="e">
        <f>VLOOKUP($L41,мандатка!$U:$AA,6,FALSE)</f>
        <v>#N/A</v>
      </c>
      <c r="N45" s="267" t="e">
        <f t="shared" si="0"/>
        <v>#N/A</v>
      </c>
      <c r="O45" s="709"/>
    </row>
    <row r="46" spans="1:15" ht="12" customHeight="1" x14ac:dyDescent="0.25">
      <c r="A46" s="701"/>
      <c r="B46" s="78" t="e">
        <f>VLOOKUP(M46,мандатка!$B:$K,3,FALSE)</f>
        <v>#N/A</v>
      </c>
      <c r="C46" s="80" t="e">
        <f>VLOOKUP($M46,мандатка!$B:$AC,5,FALSE)</f>
        <v>#N/A</v>
      </c>
      <c r="D46" s="17" t="e">
        <f>VLOOKUP($M46,мандатка!$B:$AC,6,FALSE)</f>
        <v>#N/A</v>
      </c>
      <c r="E46" s="702"/>
      <c r="F46" s="703"/>
      <c r="G46" s="704"/>
      <c r="H46" s="705"/>
      <c r="I46" s="706"/>
      <c r="J46" s="23" t="e">
        <f>VLOOKUP(M46,мандатка!$B:$AL,10,FALSE)</f>
        <v>#N/A</v>
      </c>
      <c r="K46" s="707"/>
      <c r="L46" s="708"/>
      <c r="M46" s="266" t="e">
        <f>VLOOKUP($L41,мандатка!$U:$AA,7,FALSE)</f>
        <v>#N/A</v>
      </c>
      <c r="N46" s="267" t="e">
        <f t="shared" si="0"/>
        <v>#N/A</v>
      </c>
      <c r="O46" s="709"/>
    </row>
    <row r="47" spans="1:15" ht="12.75" customHeight="1" x14ac:dyDescent="0.25">
      <c r="A47" s="701">
        <v>7</v>
      </c>
      <c r="B47" s="78" t="e">
        <f>VLOOKUP(M47,мандатка!$B:$K,3,FALSE)</f>
        <v>#N/A</v>
      </c>
      <c r="C47" s="80" t="e">
        <f>VLOOKUP($M47,мандатка!$B:$AC,5,FALSE)</f>
        <v>#N/A</v>
      </c>
      <c r="D47" s="17" t="e">
        <f>VLOOKUP($M47,мандатка!$B:$AC,6,FALSE)</f>
        <v>#N/A</v>
      </c>
      <c r="E47" s="702" t="e">
        <f>VLOOKUP($L47,СП!$B:$BC,MATCH("Результат",СП!$10:$10,0),FALSE)</f>
        <v>#N/A</v>
      </c>
      <c r="F47" s="703" t="e">
        <f>VLOOKUP($L47,СП!$B:$BC,MATCH("Відносний результат",СП!$10:$10,0),FALSE)</f>
        <v>#N/A</v>
      </c>
      <c r="G47" s="704" t="e">
        <f>VLOOKUP($L47,мандатка!$B:$AC,8,FALSE)</f>
        <v>#N/A</v>
      </c>
      <c r="H47" s="705" t="e">
        <f>VLOOKUP($L47,мандатка!$B:$AC,3,FALSE)</f>
        <v>#N/A</v>
      </c>
      <c r="I47" s="706" t="e">
        <f>VLOOKUP($L47,СП!$B:$BC,MATCH("Виконаний розряд",СП!$10:$10,0),FALSE)</f>
        <v>#N/A</v>
      </c>
      <c r="J47" s="23" t="e">
        <f>VLOOKUP(M47,мандатка!$B:$AL,10,FALSE)</f>
        <v>#N/A</v>
      </c>
      <c r="K47" s="707"/>
      <c r="L47" s="708" t="e">
        <f>VLOOKUP($A47,СП!AD:AH,5,FALSE)</f>
        <v>#N/A</v>
      </c>
      <c r="M47" s="266" t="e">
        <f>VLOOKUP($L47,мандатка!$U:$AA,2,FALSE)</f>
        <v>#N/A</v>
      </c>
      <c r="N47" s="267" t="e">
        <f t="shared" si="0"/>
        <v>#N/A</v>
      </c>
      <c r="O47" s="709" t="e">
        <f t="shared" ref="O47" si="6">SUM(N47:N52)/6*4</f>
        <v>#N/A</v>
      </c>
    </row>
    <row r="48" spans="1:15" ht="12" customHeight="1" x14ac:dyDescent="0.25">
      <c r="A48" s="701"/>
      <c r="B48" s="78" t="e">
        <f>VLOOKUP(M48,мандатка!$B:$K,3,FALSE)</f>
        <v>#N/A</v>
      </c>
      <c r="C48" s="80" t="e">
        <f>VLOOKUP($M48,мандатка!$B:$AC,5,FALSE)</f>
        <v>#N/A</v>
      </c>
      <c r="D48" s="17" t="e">
        <f>VLOOKUP($M48,мандатка!$B:$AC,6,FALSE)</f>
        <v>#N/A</v>
      </c>
      <c r="E48" s="702"/>
      <c r="F48" s="703"/>
      <c r="G48" s="704"/>
      <c r="H48" s="705"/>
      <c r="I48" s="706"/>
      <c r="J48" s="23" t="e">
        <f>VLOOKUP(M48,мандатка!$B:$AL,10,FALSE)</f>
        <v>#N/A</v>
      </c>
      <c r="K48" s="707"/>
      <c r="L48" s="708"/>
      <c r="M48" s="266" t="e">
        <f>VLOOKUP($L47,мандатка!$U:$AA,3,FALSE)</f>
        <v>#N/A</v>
      </c>
      <c r="N48" s="267" t="e">
        <f t="shared" si="0"/>
        <v>#N/A</v>
      </c>
      <c r="O48" s="709"/>
    </row>
    <row r="49" spans="1:15" ht="12" customHeight="1" x14ac:dyDescent="0.25">
      <c r="A49" s="701"/>
      <c r="B49" s="78" t="e">
        <f>VLOOKUP(M49,мандатка!$B:$K,3,FALSE)</f>
        <v>#N/A</v>
      </c>
      <c r="C49" s="80" t="e">
        <f>VLOOKUP($M49,мандатка!$B:$AC,5,FALSE)</f>
        <v>#N/A</v>
      </c>
      <c r="D49" s="17" t="e">
        <f>VLOOKUP($M49,мандатка!$B:$AC,6,FALSE)</f>
        <v>#N/A</v>
      </c>
      <c r="E49" s="702"/>
      <c r="F49" s="703"/>
      <c r="G49" s="704"/>
      <c r="H49" s="705"/>
      <c r="I49" s="706"/>
      <c r="J49" s="23" t="e">
        <f>VLOOKUP(M49,мандатка!$B:$AL,10,FALSE)</f>
        <v>#N/A</v>
      </c>
      <c r="K49" s="707"/>
      <c r="L49" s="708"/>
      <c r="M49" s="266" t="e">
        <f>VLOOKUP($L47,мандатка!$U:$AA,4,FALSE)</f>
        <v>#N/A</v>
      </c>
      <c r="N49" s="267" t="e">
        <f t="shared" si="0"/>
        <v>#N/A</v>
      </c>
      <c r="O49" s="709"/>
    </row>
    <row r="50" spans="1:15" ht="12" customHeight="1" x14ac:dyDescent="0.25">
      <c r="A50" s="701"/>
      <c r="B50" s="78" t="e">
        <f>VLOOKUP(M50,мандатка!$B:$K,3,FALSE)</f>
        <v>#N/A</v>
      </c>
      <c r="C50" s="80" t="e">
        <f>VLOOKUP($M50,мандатка!$B:$AC,5,FALSE)</f>
        <v>#N/A</v>
      </c>
      <c r="D50" s="17" t="e">
        <f>VLOOKUP($M50,мандатка!$B:$AC,6,FALSE)</f>
        <v>#N/A</v>
      </c>
      <c r="E50" s="702"/>
      <c r="F50" s="703"/>
      <c r="G50" s="704"/>
      <c r="H50" s="705"/>
      <c r="I50" s="706"/>
      <c r="J50" s="23" t="e">
        <f>VLOOKUP(M50,мандатка!$B:$AL,10,FALSE)</f>
        <v>#N/A</v>
      </c>
      <c r="K50" s="707"/>
      <c r="L50" s="708"/>
      <c r="M50" s="266" t="e">
        <f>VLOOKUP($L47,мандатка!$U:$AA,5,FALSE)</f>
        <v>#N/A</v>
      </c>
      <c r="N50" s="267" t="e">
        <f t="shared" si="0"/>
        <v>#N/A</v>
      </c>
      <c r="O50" s="709"/>
    </row>
    <row r="51" spans="1:15" ht="12" customHeight="1" x14ac:dyDescent="0.25">
      <c r="A51" s="701"/>
      <c r="B51" s="78" t="e">
        <f>VLOOKUP(M51,мандатка!$B:$K,3,FALSE)</f>
        <v>#N/A</v>
      </c>
      <c r="C51" s="80" t="e">
        <f>VLOOKUP($M51,мандатка!$B:$AC,5,FALSE)</f>
        <v>#N/A</v>
      </c>
      <c r="D51" s="17" t="e">
        <f>VLOOKUP($M51,мандатка!$B:$AC,6,FALSE)</f>
        <v>#N/A</v>
      </c>
      <c r="E51" s="702"/>
      <c r="F51" s="703"/>
      <c r="G51" s="704"/>
      <c r="H51" s="705"/>
      <c r="I51" s="706"/>
      <c r="J51" s="23" t="e">
        <f>VLOOKUP(M51,мандатка!$B:$AL,10,FALSE)</f>
        <v>#N/A</v>
      </c>
      <c r="K51" s="707"/>
      <c r="L51" s="708"/>
      <c r="M51" s="266" t="e">
        <f>VLOOKUP($L47,мандатка!$U:$AA,6,FALSE)</f>
        <v>#N/A</v>
      </c>
      <c r="N51" s="267" t="e">
        <f t="shared" si="0"/>
        <v>#N/A</v>
      </c>
      <c r="O51" s="709"/>
    </row>
    <row r="52" spans="1:15" ht="12" customHeight="1" x14ac:dyDescent="0.25">
      <c r="A52" s="701"/>
      <c r="B52" s="78" t="e">
        <f>VLOOKUP(M52,мандатка!$B:$K,3,FALSE)</f>
        <v>#N/A</v>
      </c>
      <c r="C52" s="80" t="e">
        <f>VLOOKUP($M52,мандатка!$B:$AC,5,FALSE)</f>
        <v>#N/A</v>
      </c>
      <c r="D52" s="17" t="e">
        <f>VLOOKUP($M52,мандатка!$B:$AC,6,FALSE)</f>
        <v>#N/A</v>
      </c>
      <c r="E52" s="702"/>
      <c r="F52" s="703"/>
      <c r="G52" s="704"/>
      <c r="H52" s="705"/>
      <c r="I52" s="706"/>
      <c r="J52" s="23" t="e">
        <f>VLOOKUP(M52,мандатка!$B:$AL,10,FALSE)</f>
        <v>#N/A</v>
      </c>
      <c r="K52" s="707"/>
      <c r="L52" s="708"/>
      <c r="M52" s="266" t="e">
        <f>VLOOKUP($L47,мандатка!$U:$AA,7,FALSE)</f>
        <v>#N/A</v>
      </c>
      <c r="N52" s="267" t="e">
        <f t="shared" si="0"/>
        <v>#N/A</v>
      </c>
      <c r="O52" s="709"/>
    </row>
    <row r="53" spans="1:15" ht="12.75" customHeight="1" x14ac:dyDescent="0.25">
      <c r="A53" s="701">
        <v>8</v>
      </c>
      <c r="B53" s="78" t="e">
        <f>VLOOKUP(M53,мандатка!$B:$K,3,FALSE)</f>
        <v>#N/A</v>
      </c>
      <c r="C53" s="80" t="e">
        <f>VLOOKUP($M53,мандатка!$B:$AC,5,FALSE)</f>
        <v>#N/A</v>
      </c>
      <c r="D53" s="17" t="e">
        <f>VLOOKUP($M53,мандатка!$B:$AC,6,FALSE)</f>
        <v>#N/A</v>
      </c>
      <c r="E53" s="702" t="e">
        <f>VLOOKUP($L53,СП!$B:$BC,MATCH("Результат",СП!$10:$10,0),FALSE)</f>
        <v>#N/A</v>
      </c>
      <c r="F53" s="703" t="e">
        <f>VLOOKUP($L53,СП!$B:$BC,MATCH("Відносний результат",СП!$10:$10,0),FALSE)</f>
        <v>#N/A</v>
      </c>
      <c r="G53" s="704" t="e">
        <f>VLOOKUP($L53,мандатка!$B:$AC,8,FALSE)</f>
        <v>#N/A</v>
      </c>
      <c r="H53" s="705" t="e">
        <f>VLOOKUP($L53,мандатка!$B:$AC,3,FALSE)</f>
        <v>#N/A</v>
      </c>
      <c r="I53" s="706" t="e">
        <f>VLOOKUP($L53,СП!$B:$BC,MATCH("Виконаний розряд",СП!$10:$10,0),FALSE)</f>
        <v>#N/A</v>
      </c>
      <c r="J53" s="23" t="e">
        <f>VLOOKUP(M53,мандатка!$B:$AL,10,FALSE)</f>
        <v>#N/A</v>
      </c>
      <c r="K53" s="707"/>
      <c r="L53" s="708" t="e">
        <f>VLOOKUP($A53,СП!AD:AH,5,FALSE)</f>
        <v>#N/A</v>
      </c>
      <c r="M53" s="266" t="e">
        <f>VLOOKUP($L53,мандатка!$U:$AA,2,FALSE)</f>
        <v>#N/A</v>
      </c>
      <c r="N53" s="267" t="e">
        <f t="shared" si="0"/>
        <v>#N/A</v>
      </c>
      <c r="O53" s="709" t="e">
        <f t="shared" ref="O53" si="7">SUM(N53:N58)/6*4</f>
        <v>#N/A</v>
      </c>
    </row>
    <row r="54" spans="1:15" ht="12" customHeight="1" x14ac:dyDescent="0.25">
      <c r="A54" s="701"/>
      <c r="B54" s="78" t="e">
        <f>VLOOKUP(M54,мандатка!$B:$K,3,FALSE)</f>
        <v>#N/A</v>
      </c>
      <c r="C54" s="80" t="e">
        <f>VLOOKUP($M54,мандатка!$B:$AC,5,FALSE)</f>
        <v>#N/A</v>
      </c>
      <c r="D54" s="17" t="e">
        <f>VLOOKUP($M54,мандатка!$B:$AC,6,FALSE)</f>
        <v>#N/A</v>
      </c>
      <c r="E54" s="702"/>
      <c r="F54" s="703"/>
      <c r="G54" s="704"/>
      <c r="H54" s="705"/>
      <c r="I54" s="706"/>
      <c r="J54" s="23" t="e">
        <f>VLOOKUP(M54,мандатка!$B:$AL,10,FALSE)</f>
        <v>#N/A</v>
      </c>
      <c r="K54" s="707"/>
      <c r="L54" s="708"/>
      <c r="M54" s="266" t="e">
        <f>VLOOKUP($L53,мандатка!$U:$AA,3,FALSE)</f>
        <v>#N/A</v>
      </c>
      <c r="N54" s="267" t="e">
        <f t="shared" si="0"/>
        <v>#N/A</v>
      </c>
      <c r="O54" s="709"/>
    </row>
    <row r="55" spans="1:15" ht="12" customHeight="1" x14ac:dyDescent="0.25">
      <c r="A55" s="701"/>
      <c r="B55" s="78" t="e">
        <f>VLOOKUP(M55,мандатка!$B:$K,3,FALSE)</f>
        <v>#N/A</v>
      </c>
      <c r="C55" s="80" t="e">
        <f>VLOOKUP($M55,мандатка!$B:$AC,5,FALSE)</f>
        <v>#N/A</v>
      </c>
      <c r="D55" s="17" t="e">
        <f>VLOOKUP($M55,мандатка!$B:$AC,6,FALSE)</f>
        <v>#N/A</v>
      </c>
      <c r="E55" s="702"/>
      <c r="F55" s="703"/>
      <c r="G55" s="704"/>
      <c r="H55" s="705"/>
      <c r="I55" s="706"/>
      <c r="J55" s="23" t="e">
        <f>VLOOKUP(M55,мандатка!$B:$AL,10,FALSE)</f>
        <v>#N/A</v>
      </c>
      <c r="K55" s="707"/>
      <c r="L55" s="708"/>
      <c r="M55" s="266" t="e">
        <f>VLOOKUP($L53,мандатка!$U:$AA,4,FALSE)</f>
        <v>#N/A</v>
      </c>
      <c r="N55" s="267" t="e">
        <f t="shared" si="0"/>
        <v>#N/A</v>
      </c>
      <c r="O55" s="709"/>
    </row>
    <row r="56" spans="1:15" ht="12" customHeight="1" x14ac:dyDescent="0.25">
      <c r="A56" s="701"/>
      <c r="B56" s="78" t="e">
        <f>VLOOKUP(M56,мандатка!$B:$K,3,FALSE)</f>
        <v>#N/A</v>
      </c>
      <c r="C56" s="80" t="e">
        <f>VLOOKUP($M56,мандатка!$B:$AC,5,FALSE)</f>
        <v>#N/A</v>
      </c>
      <c r="D56" s="17" t="e">
        <f>VLOOKUP($M56,мандатка!$B:$AC,6,FALSE)</f>
        <v>#N/A</v>
      </c>
      <c r="E56" s="702"/>
      <c r="F56" s="703"/>
      <c r="G56" s="704"/>
      <c r="H56" s="705"/>
      <c r="I56" s="706"/>
      <c r="J56" s="23" t="e">
        <f>VLOOKUP(M56,мандатка!$B:$AL,10,FALSE)</f>
        <v>#N/A</v>
      </c>
      <c r="K56" s="707"/>
      <c r="L56" s="708"/>
      <c r="M56" s="266" t="e">
        <f>VLOOKUP($L53,мандатка!$U:$AA,5,FALSE)</f>
        <v>#N/A</v>
      </c>
      <c r="N56" s="267" t="e">
        <f t="shared" si="0"/>
        <v>#N/A</v>
      </c>
      <c r="O56" s="709"/>
    </row>
    <row r="57" spans="1:15" ht="12" customHeight="1" x14ac:dyDescent="0.25">
      <c r="A57" s="701"/>
      <c r="B57" s="78" t="e">
        <f>VLOOKUP(M57,мандатка!$B:$K,3,FALSE)</f>
        <v>#N/A</v>
      </c>
      <c r="C57" s="80" t="e">
        <f>VLOOKUP($M57,мандатка!$B:$AC,5,FALSE)</f>
        <v>#N/A</v>
      </c>
      <c r="D57" s="17" t="e">
        <f>VLOOKUP($M57,мандатка!$B:$AC,6,FALSE)</f>
        <v>#N/A</v>
      </c>
      <c r="E57" s="702"/>
      <c r="F57" s="703"/>
      <c r="G57" s="704"/>
      <c r="H57" s="705"/>
      <c r="I57" s="706"/>
      <c r="J57" s="23" t="e">
        <f>VLOOKUP(M57,мандатка!$B:$AL,10,FALSE)</f>
        <v>#N/A</v>
      </c>
      <c r="K57" s="707"/>
      <c r="L57" s="708"/>
      <c r="M57" s="266" t="e">
        <f>VLOOKUP($L53,мандатка!$U:$AA,6,FALSE)</f>
        <v>#N/A</v>
      </c>
      <c r="N57" s="267" t="e">
        <f t="shared" si="0"/>
        <v>#N/A</v>
      </c>
      <c r="O57" s="709"/>
    </row>
    <row r="58" spans="1:15" ht="12" customHeight="1" x14ac:dyDescent="0.25">
      <c r="A58" s="701"/>
      <c r="B58" s="78" t="e">
        <f>VLOOKUP(M58,мандатка!$B:$K,3,FALSE)</f>
        <v>#N/A</v>
      </c>
      <c r="C58" s="80" t="e">
        <f>VLOOKUP($M58,мандатка!$B:$AC,5,FALSE)</f>
        <v>#N/A</v>
      </c>
      <c r="D58" s="17" t="e">
        <f>VLOOKUP($M58,мандатка!$B:$AC,6,FALSE)</f>
        <v>#N/A</v>
      </c>
      <c r="E58" s="702"/>
      <c r="F58" s="703"/>
      <c r="G58" s="704"/>
      <c r="H58" s="705"/>
      <c r="I58" s="706"/>
      <c r="J58" s="23" t="e">
        <f>VLOOKUP(M58,мандатка!$B:$AL,10,FALSE)</f>
        <v>#N/A</v>
      </c>
      <c r="K58" s="707"/>
      <c r="L58" s="708"/>
      <c r="M58" s="266" t="e">
        <f>VLOOKUP($L53,мандатка!$U:$AA,7,FALSE)</f>
        <v>#N/A</v>
      </c>
      <c r="N58" s="267" t="e">
        <f t="shared" si="0"/>
        <v>#N/A</v>
      </c>
      <c r="O58" s="709"/>
    </row>
    <row r="59" spans="1:15" ht="12.75" customHeight="1" x14ac:dyDescent="0.25">
      <c r="A59" s="701">
        <v>9</v>
      </c>
      <c r="B59" s="78" t="e">
        <f>VLOOKUP(M59,мандатка!$B:$K,3,FALSE)</f>
        <v>#N/A</v>
      </c>
      <c r="C59" s="80" t="e">
        <f>VLOOKUP($M59,мандатка!$B:$AC,5,FALSE)</f>
        <v>#N/A</v>
      </c>
      <c r="D59" s="17" t="e">
        <f>VLOOKUP($M59,мандатка!$B:$AC,6,FALSE)</f>
        <v>#N/A</v>
      </c>
      <c r="E59" s="702" t="e">
        <f>VLOOKUP($L59,СП!$B:$BC,MATCH("Результат",СП!$10:$10,0),FALSE)</f>
        <v>#N/A</v>
      </c>
      <c r="F59" s="703" t="e">
        <f>VLOOKUP($L59,СП!$B:$BC,MATCH("Відносний результат",СП!$10:$10,0),FALSE)</f>
        <v>#N/A</v>
      </c>
      <c r="G59" s="704" t="e">
        <f>VLOOKUP($L59,мандатка!$B:$AC,8,FALSE)</f>
        <v>#N/A</v>
      </c>
      <c r="H59" s="705" t="e">
        <f>VLOOKUP($L59,мандатка!$B:$AC,3,FALSE)</f>
        <v>#N/A</v>
      </c>
      <c r="I59" s="706" t="e">
        <f>VLOOKUP($L59,СП!$B:$BC,MATCH("Виконаний розряд",СП!$10:$10,0),FALSE)</f>
        <v>#N/A</v>
      </c>
      <c r="J59" s="23" t="e">
        <f>VLOOKUP(M59,мандатка!$B:$AL,10,FALSE)</f>
        <v>#N/A</v>
      </c>
      <c r="K59" s="707"/>
      <c r="L59" s="708" t="e">
        <f>VLOOKUP($A59,СП!AD:AH,5,FALSE)</f>
        <v>#N/A</v>
      </c>
      <c r="M59" s="266" t="e">
        <f>VLOOKUP($L59,мандатка!$U:$AA,2,FALSE)</f>
        <v>#N/A</v>
      </c>
      <c r="N59" s="267" t="e">
        <f t="shared" si="0"/>
        <v>#N/A</v>
      </c>
      <c r="O59" s="709" t="e">
        <f t="shared" ref="O59" si="8">SUM(N59:N64)/6*4</f>
        <v>#N/A</v>
      </c>
    </row>
    <row r="60" spans="1:15" ht="12" customHeight="1" x14ac:dyDescent="0.25">
      <c r="A60" s="701"/>
      <c r="B60" s="78" t="e">
        <f>VLOOKUP(M60,мандатка!$B:$K,3,FALSE)</f>
        <v>#N/A</v>
      </c>
      <c r="C60" s="80" t="e">
        <f>VLOOKUP($M60,мандатка!$B:$AC,5,FALSE)</f>
        <v>#N/A</v>
      </c>
      <c r="D60" s="17" t="e">
        <f>VLOOKUP($M60,мандатка!$B:$AC,6,FALSE)</f>
        <v>#N/A</v>
      </c>
      <c r="E60" s="702"/>
      <c r="F60" s="703"/>
      <c r="G60" s="704"/>
      <c r="H60" s="705"/>
      <c r="I60" s="706"/>
      <c r="J60" s="23" t="e">
        <f>VLOOKUP(M60,мандатка!$B:$AL,10,FALSE)</f>
        <v>#N/A</v>
      </c>
      <c r="K60" s="707"/>
      <c r="L60" s="708"/>
      <c r="M60" s="266" t="e">
        <f>VLOOKUP($L59,мандатка!$U:$AA,3,FALSE)</f>
        <v>#N/A</v>
      </c>
      <c r="N60" s="267" t="e">
        <f t="shared" si="0"/>
        <v>#N/A</v>
      </c>
      <c r="O60" s="709"/>
    </row>
    <row r="61" spans="1:15" ht="12" customHeight="1" x14ac:dyDescent="0.25">
      <c r="A61" s="701"/>
      <c r="B61" s="78" t="e">
        <f>VLOOKUP(M61,мандатка!$B:$K,3,FALSE)</f>
        <v>#N/A</v>
      </c>
      <c r="C61" s="80" t="e">
        <f>VLOOKUP($M61,мандатка!$B:$AC,5,FALSE)</f>
        <v>#N/A</v>
      </c>
      <c r="D61" s="17" t="e">
        <f>VLOOKUP($M61,мандатка!$B:$AC,6,FALSE)</f>
        <v>#N/A</v>
      </c>
      <c r="E61" s="702"/>
      <c r="F61" s="703"/>
      <c r="G61" s="704"/>
      <c r="H61" s="705"/>
      <c r="I61" s="706"/>
      <c r="J61" s="23" t="e">
        <f>VLOOKUP(M61,мандатка!$B:$AL,10,FALSE)</f>
        <v>#N/A</v>
      </c>
      <c r="K61" s="707"/>
      <c r="L61" s="708"/>
      <c r="M61" s="266" t="e">
        <f>VLOOKUP($L59,мандатка!$U:$AA,4,FALSE)</f>
        <v>#N/A</v>
      </c>
      <c r="N61" s="267" t="e">
        <f t="shared" si="0"/>
        <v>#N/A</v>
      </c>
      <c r="O61" s="709"/>
    </row>
    <row r="62" spans="1:15" ht="12" customHeight="1" x14ac:dyDescent="0.25">
      <c r="A62" s="701"/>
      <c r="B62" s="78" t="e">
        <f>VLOOKUP(M62,мандатка!$B:$K,3,FALSE)</f>
        <v>#N/A</v>
      </c>
      <c r="C62" s="80" t="e">
        <f>VLOOKUP($M62,мандатка!$B:$AC,5,FALSE)</f>
        <v>#N/A</v>
      </c>
      <c r="D62" s="17" t="e">
        <f>VLOOKUP($M62,мандатка!$B:$AC,6,FALSE)</f>
        <v>#N/A</v>
      </c>
      <c r="E62" s="702"/>
      <c r="F62" s="703"/>
      <c r="G62" s="704"/>
      <c r="H62" s="705"/>
      <c r="I62" s="706"/>
      <c r="J62" s="23" t="e">
        <f>VLOOKUP(M62,мандатка!$B:$AL,10,FALSE)</f>
        <v>#N/A</v>
      </c>
      <c r="K62" s="707"/>
      <c r="L62" s="708"/>
      <c r="M62" s="266" t="e">
        <f>VLOOKUP($L59,мандатка!$U:$AA,5,FALSE)</f>
        <v>#N/A</v>
      </c>
      <c r="N62" s="267" t="e">
        <f t="shared" si="0"/>
        <v>#N/A</v>
      </c>
      <c r="O62" s="709"/>
    </row>
    <row r="63" spans="1:15" ht="12" customHeight="1" x14ac:dyDescent="0.25">
      <c r="A63" s="701"/>
      <c r="B63" s="78" t="e">
        <f>VLOOKUP(M63,мандатка!$B:$K,3,FALSE)</f>
        <v>#N/A</v>
      </c>
      <c r="C63" s="80" t="e">
        <f>VLOOKUP($M63,мандатка!$B:$AC,5,FALSE)</f>
        <v>#N/A</v>
      </c>
      <c r="D63" s="17" t="e">
        <f>VLOOKUP($M63,мандатка!$B:$AC,6,FALSE)</f>
        <v>#N/A</v>
      </c>
      <c r="E63" s="702"/>
      <c r="F63" s="703"/>
      <c r="G63" s="704"/>
      <c r="H63" s="705"/>
      <c r="I63" s="706"/>
      <c r="J63" s="23" t="e">
        <f>VLOOKUP(M63,мандатка!$B:$AL,10,FALSE)</f>
        <v>#N/A</v>
      </c>
      <c r="K63" s="707"/>
      <c r="L63" s="708"/>
      <c r="M63" s="266" t="e">
        <f>VLOOKUP($L59,мандатка!$U:$AA,6,FALSE)</f>
        <v>#N/A</v>
      </c>
      <c r="N63" s="267" t="e">
        <f t="shared" si="0"/>
        <v>#N/A</v>
      </c>
      <c r="O63" s="709"/>
    </row>
    <row r="64" spans="1:15" ht="12" customHeight="1" x14ac:dyDescent="0.25">
      <c r="A64" s="701"/>
      <c r="B64" s="78" t="e">
        <f>VLOOKUP(M64,мандатка!$B:$K,3,FALSE)</f>
        <v>#N/A</v>
      </c>
      <c r="C64" s="80" t="e">
        <f>VLOOKUP($M64,мандатка!$B:$AC,5,FALSE)</f>
        <v>#N/A</v>
      </c>
      <c r="D64" s="17" t="e">
        <f>VLOOKUP($M64,мандатка!$B:$AC,6,FALSE)</f>
        <v>#N/A</v>
      </c>
      <c r="E64" s="702"/>
      <c r="F64" s="703"/>
      <c r="G64" s="704"/>
      <c r="H64" s="705"/>
      <c r="I64" s="706"/>
      <c r="J64" s="23" t="e">
        <f>VLOOKUP(M64,мандатка!$B:$AL,10,FALSE)</f>
        <v>#N/A</v>
      </c>
      <c r="K64" s="707"/>
      <c r="L64" s="708"/>
      <c r="M64" s="266" t="e">
        <f>VLOOKUP($L59,мандатка!$U:$AA,7,FALSE)</f>
        <v>#N/A</v>
      </c>
      <c r="N64" s="267" t="e">
        <f t="shared" si="0"/>
        <v>#N/A</v>
      </c>
      <c r="O64" s="709"/>
    </row>
    <row r="65" spans="1:15" ht="12.75" customHeight="1" x14ac:dyDescent="0.25">
      <c r="A65" s="701">
        <v>10</v>
      </c>
      <c r="B65" s="78" t="e">
        <f>VLOOKUP(M65,мандатка!$B:$K,3,FALSE)</f>
        <v>#N/A</v>
      </c>
      <c r="C65" s="80" t="e">
        <f>VLOOKUP($M65,мандатка!$B:$AC,5,FALSE)</f>
        <v>#N/A</v>
      </c>
      <c r="D65" s="17" t="e">
        <f>VLOOKUP($M65,мандатка!$B:$AC,6,FALSE)</f>
        <v>#N/A</v>
      </c>
      <c r="E65" s="702" t="e">
        <f>VLOOKUP($L65,СП!$B:$BC,MATCH("Результат",СП!$10:$10,0),FALSE)</f>
        <v>#N/A</v>
      </c>
      <c r="F65" s="703" t="e">
        <f>VLOOKUP($L65,СП!$B:$BC,MATCH("Відносний результат",СП!$10:$10,0),FALSE)</f>
        <v>#N/A</v>
      </c>
      <c r="G65" s="704" t="e">
        <f>VLOOKUP($L65,мандатка!$B:$AC,8,FALSE)</f>
        <v>#N/A</v>
      </c>
      <c r="H65" s="705" t="e">
        <f>VLOOKUP($L65,мандатка!$B:$AC,3,FALSE)</f>
        <v>#N/A</v>
      </c>
      <c r="I65" s="706" t="e">
        <f>VLOOKUP($L65,СП!$B:$BC,MATCH("Виконаний розряд",СП!$10:$10,0),FALSE)</f>
        <v>#N/A</v>
      </c>
      <c r="J65" s="23" t="e">
        <f>VLOOKUP(M65,мандатка!$B:$AL,10,FALSE)</f>
        <v>#N/A</v>
      </c>
      <c r="K65" s="707"/>
      <c r="L65" s="708" t="e">
        <f>VLOOKUP($A65,СП!AD:AH,5,FALSE)</f>
        <v>#N/A</v>
      </c>
      <c r="M65" s="266" t="e">
        <f>VLOOKUP($L65,мандатка!$U:$AA,2,FALSE)</f>
        <v>#N/A</v>
      </c>
      <c r="N65" s="267" t="e">
        <f t="shared" si="0"/>
        <v>#N/A</v>
      </c>
      <c r="O65" s="709" t="e">
        <f t="shared" ref="O65" si="9">SUM(N65:N70)/6*4</f>
        <v>#N/A</v>
      </c>
    </row>
    <row r="66" spans="1:15" ht="12" customHeight="1" x14ac:dyDescent="0.25">
      <c r="A66" s="701"/>
      <c r="B66" s="78" t="e">
        <f>VLOOKUP(M66,мандатка!$B:$K,3,FALSE)</f>
        <v>#N/A</v>
      </c>
      <c r="C66" s="80" t="e">
        <f>VLOOKUP($M66,мандатка!$B:$AC,5,FALSE)</f>
        <v>#N/A</v>
      </c>
      <c r="D66" s="17" t="e">
        <f>VLOOKUP($M66,мандатка!$B:$AC,6,FALSE)</f>
        <v>#N/A</v>
      </c>
      <c r="E66" s="702"/>
      <c r="F66" s="703"/>
      <c r="G66" s="704"/>
      <c r="H66" s="705"/>
      <c r="I66" s="706"/>
      <c r="J66" s="23" t="e">
        <f>VLOOKUP(M66,мандатка!$B:$AL,10,FALSE)</f>
        <v>#N/A</v>
      </c>
      <c r="K66" s="707"/>
      <c r="L66" s="708"/>
      <c r="M66" s="266" t="e">
        <f>VLOOKUP($L65,мандатка!$U:$AA,3,FALSE)</f>
        <v>#N/A</v>
      </c>
      <c r="N66" s="267" t="e">
        <f t="shared" si="0"/>
        <v>#N/A</v>
      </c>
      <c r="O66" s="709"/>
    </row>
    <row r="67" spans="1:15" ht="12" customHeight="1" x14ac:dyDescent="0.25">
      <c r="A67" s="701"/>
      <c r="B67" s="78" t="e">
        <f>VLOOKUP(M67,мандатка!$B:$K,3,FALSE)</f>
        <v>#N/A</v>
      </c>
      <c r="C67" s="80" t="e">
        <f>VLOOKUP($M67,мандатка!$B:$AC,5,FALSE)</f>
        <v>#N/A</v>
      </c>
      <c r="D67" s="17" t="e">
        <f>VLOOKUP($M67,мандатка!$B:$AC,6,FALSE)</f>
        <v>#N/A</v>
      </c>
      <c r="E67" s="702"/>
      <c r="F67" s="703"/>
      <c r="G67" s="704"/>
      <c r="H67" s="705"/>
      <c r="I67" s="706"/>
      <c r="J67" s="23" t="e">
        <f>VLOOKUP(M67,мандатка!$B:$AL,10,FALSE)</f>
        <v>#N/A</v>
      </c>
      <c r="K67" s="707"/>
      <c r="L67" s="708"/>
      <c r="M67" s="266" t="e">
        <f>VLOOKUP($L65,мандатка!$U:$AA,4,FALSE)</f>
        <v>#N/A</v>
      </c>
      <c r="N67" s="267" t="e">
        <f t="shared" si="0"/>
        <v>#N/A</v>
      </c>
      <c r="O67" s="709"/>
    </row>
    <row r="68" spans="1:15" ht="12" customHeight="1" x14ac:dyDescent="0.25">
      <c r="A68" s="701"/>
      <c r="B68" s="78" t="e">
        <f>VLOOKUP(M68,мандатка!$B:$K,3,FALSE)</f>
        <v>#N/A</v>
      </c>
      <c r="C68" s="80" t="e">
        <f>VLOOKUP($M68,мандатка!$B:$AC,5,FALSE)</f>
        <v>#N/A</v>
      </c>
      <c r="D68" s="17" t="e">
        <f>VLOOKUP($M68,мандатка!$B:$AC,6,FALSE)</f>
        <v>#N/A</v>
      </c>
      <c r="E68" s="702"/>
      <c r="F68" s="703"/>
      <c r="G68" s="704"/>
      <c r="H68" s="705"/>
      <c r="I68" s="706"/>
      <c r="J68" s="23" t="e">
        <f>VLOOKUP(M68,мандатка!$B:$AL,10,FALSE)</f>
        <v>#N/A</v>
      </c>
      <c r="K68" s="707"/>
      <c r="L68" s="708"/>
      <c r="M68" s="266" t="e">
        <f>VLOOKUP($L65,мандатка!$U:$AA,5,FALSE)</f>
        <v>#N/A</v>
      </c>
      <c r="N68" s="267" t="e">
        <f t="shared" si="0"/>
        <v>#N/A</v>
      </c>
      <c r="O68" s="709"/>
    </row>
    <row r="69" spans="1:15" ht="12" customHeight="1" x14ac:dyDescent="0.25">
      <c r="A69" s="701"/>
      <c r="B69" s="78" t="e">
        <f>VLOOKUP(M69,мандатка!$B:$K,3,FALSE)</f>
        <v>#N/A</v>
      </c>
      <c r="C69" s="80" t="e">
        <f>VLOOKUP($M69,мандатка!$B:$AC,5,FALSE)</f>
        <v>#N/A</v>
      </c>
      <c r="D69" s="17" t="e">
        <f>VLOOKUP($M69,мандатка!$B:$AC,6,FALSE)</f>
        <v>#N/A</v>
      </c>
      <c r="E69" s="702"/>
      <c r="F69" s="703"/>
      <c r="G69" s="704"/>
      <c r="H69" s="705"/>
      <c r="I69" s="706"/>
      <c r="J69" s="23" t="e">
        <f>VLOOKUP(M69,мандатка!$B:$AL,10,FALSE)</f>
        <v>#N/A</v>
      </c>
      <c r="K69" s="707"/>
      <c r="L69" s="708"/>
      <c r="M69" s="266" t="e">
        <f>VLOOKUP($L65,мандатка!$U:$AA,6,FALSE)</f>
        <v>#N/A</v>
      </c>
      <c r="N69" s="267" t="e">
        <f t="shared" si="0"/>
        <v>#N/A</v>
      </c>
      <c r="O69" s="709"/>
    </row>
    <row r="70" spans="1:15" ht="12" customHeight="1" x14ac:dyDescent="0.25">
      <c r="A70" s="701"/>
      <c r="B70" s="78" t="e">
        <f>VLOOKUP(M70,мандатка!$B:$K,3,FALSE)</f>
        <v>#N/A</v>
      </c>
      <c r="C70" s="80" t="e">
        <f>VLOOKUP($M70,мандатка!$B:$AC,5,FALSE)</f>
        <v>#N/A</v>
      </c>
      <c r="D70" s="17" t="e">
        <f>VLOOKUP($M70,мандатка!$B:$AC,6,FALSE)</f>
        <v>#N/A</v>
      </c>
      <c r="E70" s="702"/>
      <c r="F70" s="703"/>
      <c r="G70" s="704"/>
      <c r="H70" s="705"/>
      <c r="I70" s="706"/>
      <c r="J70" s="23" t="e">
        <f>VLOOKUP(M70,мандатка!$B:$AL,10,FALSE)</f>
        <v>#N/A</v>
      </c>
      <c r="K70" s="707"/>
      <c r="L70" s="708"/>
      <c r="M70" s="266" t="e">
        <f>VLOOKUP($L65,мандатка!$U:$AA,7,FALSE)</f>
        <v>#N/A</v>
      </c>
      <c r="N70" s="267" t="e">
        <f t="shared" si="0"/>
        <v>#N/A</v>
      </c>
      <c r="O70" s="709"/>
    </row>
    <row r="71" spans="1:15" ht="12.75" customHeight="1" x14ac:dyDescent="0.25">
      <c r="A71" s="701">
        <v>11</v>
      </c>
      <c r="B71" s="78" t="e">
        <f>VLOOKUP(M71,мандатка!$B:$K,3,FALSE)</f>
        <v>#N/A</v>
      </c>
      <c r="C71" s="80" t="e">
        <f>VLOOKUP($M71,мандатка!$B:$AC,5,FALSE)</f>
        <v>#N/A</v>
      </c>
      <c r="D71" s="17" t="e">
        <f>VLOOKUP($M71,мандатка!$B:$AC,6,FALSE)</f>
        <v>#N/A</v>
      </c>
      <c r="E71" s="702" t="e">
        <f>VLOOKUP($L71,СП!$B:$BC,MATCH("Результат",СП!$10:$10,0),FALSE)</f>
        <v>#N/A</v>
      </c>
      <c r="F71" s="703" t="e">
        <f>VLOOKUP($L71,СП!$B:$BC,MATCH("Відносний результат",СП!$10:$10,0),FALSE)</f>
        <v>#N/A</v>
      </c>
      <c r="G71" s="704" t="e">
        <f>VLOOKUP($L71,мандатка!$B:$AC,8,FALSE)</f>
        <v>#N/A</v>
      </c>
      <c r="H71" s="705" t="e">
        <f>VLOOKUP($L71,мандатка!$B:$AC,3,FALSE)</f>
        <v>#N/A</v>
      </c>
      <c r="I71" s="706" t="e">
        <f>VLOOKUP($L71,СП!$B:$BC,MATCH("Виконаний розряд",СП!$10:$10,0),FALSE)</f>
        <v>#N/A</v>
      </c>
      <c r="J71" s="23" t="e">
        <f>VLOOKUP(M71,мандатка!$B:$AL,10,FALSE)</f>
        <v>#N/A</v>
      </c>
      <c r="K71" s="707"/>
      <c r="L71" s="708" t="e">
        <f>VLOOKUP($A71,СП!AD:AH,5,FALSE)</f>
        <v>#N/A</v>
      </c>
      <c r="M71" s="266" t="e">
        <f>VLOOKUP($L71,мандатка!$U:$AA,2,FALSE)</f>
        <v>#N/A</v>
      </c>
      <c r="N71" s="267" t="e">
        <f t="shared" si="0"/>
        <v>#N/A</v>
      </c>
      <c r="O71" s="709" t="e">
        <f t="shared" ref="O71" si="10">SUM(N71:N76)/6*4</f>
        <v>#N/A</v>
      </c>
    </row>
    <row r="72" spans="1:15" ht="12" customHeight="1" x14ac:dyDescent="0.25">
      <c r="A72" s="701"/>
      <c r="B72" s="78" t="e">
        <f>VLOOKUP(M72,мандатка!$B:$K,3,FALSE)</f>
        <v>#N/A</v>
      </c>
      <c r="C72" s="80" t="e">
        <f>VLOOKUP($M72,мандатка!$B:$AC,5,FALSE)</f>
        <v>#N/A</v>
      </c>
      <c r="D72" s="17" t="e">
        <f>VLOOKUP($M72,мандатка!$B:$AC,6,FALSE)</f>
        <v>#N/A</v>
      </c>
      <c r="E72" s="702"/>
      <c r="F72" s="703"/>
      <c r="G72" s="704"/>
      <c r="H72" s="705"/>
      <c r="I72" s="706"/>
      <c r="J72" s="23" t="e">
        <f>VLOOKUP(M72,мандатка!$B:$AL,10,FALSE)</f>
        <v>#N/A</v>
      </c>
      <c r="K72" s="707"/>
      <c r="L72" s="708"/>
      <c r="M72" s="266" t="e">
        <f>VLOOKUP($L71,мандатка!$U:$AA,3,FALSE)</f>
        <v>#N/A</v>
      </c>
      <c r="N72" s="267" t="e">
        <f t="shared" si="0"/>
        <v>#N/A</v>
      </c>
      <c r="O72" s="709"/>
    </row>
    <row r="73" spans="1:15" ht="12" customHeight="1" x14ac:dyDescent="0.25">
      <c r="A73" s="701"/>
      <c r="B73" s="78" t="e">
        <f>VLOOKUP(M73,мандатка!$B:$K,3,FALSE)</f>
        <v>#N/A</v>
      </c>
      <c r="C73" s="80" t="e">
        <f>VLOOKUP($M73,мандатка!$B:$AC,5,FALSE)</f>
        <v>#N/A</v>
      </c>
      <c r="D73" s="17" t="e">
        <f>VLOOKUP($M73,мандатка!$B:$AC,6,FALSE)</f>
        <v>#N/A</v>
      </c>
      <c r="E73" s="702"/>
      <c r="F73" s="703"/>
      <c r="G73" s="704"/>
      <c r="H73" s="705"/>
      <c r="I73" s="706"/>
      <c r="J73" s="23" t="e">
        <f>VLOOKUP(M73,мандатка!$B:$AL,10,FALSE)</f>
        <v>#N/A</v>
      </c>
      <c r="K73" s="707"/>
      <c r="L73" s="708"/>
      <c r="M73" s="266" t="e">
        <f>VLOOKUP($L71,мандатка!$U:$AA,4,FALSE)</f>
        <v>#N/A</v>
      </c>
      <c r="N73" s="267" t="e">
        <f t="shared" si="0"/>
        <v>#N/A</v>
      </c>
      <c r="O73" s="709"/>
    </row>
    <row r="74" spans="1:15" ht="12" customHeight="1" x14ac:dyDescent="0.25">
      <c r="A74" s="701"/>
      <c r="B74" s="78" t="e">
        <f>VLOOKUP(M74,мандатка!$B:$K,3,FALSE)</f>
        <v>#N/A</v>
      </c>
      <c r="C74" s="80" t="e">
        <f>VLOOKUP($M74,мандатка!$B:$AC,5,FALSE)</f>
        <v>#N/A</v>
      </c>
      <c r="D74" s="17" t="e">
        <f>VLOOKUP($M74,мандатка!$B:$AC,6,FALSE)</f>
        <v>#N/A</v>
      </c>
      <c r="E74" s="702"/>
      <c r="F74" s="703"/>
      <c r="G74" s="704"/>
      <c r="H74" s="705"/>
      <c r="I74" s="706"/>
      <c r="J74" s="23" t="e">
        <f>VLOOKUP(M74,мандатка!$B:$AL,10,FALSE)</f>
        <v>#N/A</v>
      </c>
      <c r="K74" s="707"/>
      <c r="L74" s="708"/>
      <c r="M74" s="266" t="e">
        <f>VLOOKUP($L71,мандатка!$U:$AA,5,FALSE)</f>
        <v>#N/A</v>
      </c>
      <c r="N74" s="267" t="e">
        <f t="shared" si="0"/>
        <v>#N/A</v>
      </c>
      <c r="O74" s="709"/>
    </row>
    <row r="75" spans="1:15" ht="12" customHeight="1" x14ac:dyDescent="0.25">
      <c r="A75" s="701"/>
      <c r="B75" s="78" t="e">
        <f>VLOOKUP(M75,мандатка!$B:$K,3,FALSE)</f>
        <v>#N/A</v>
      </c>
      <c r="C75" s="80" t="e">
        <f>VLOOKUP($M75,мандатка!$B:$AC,5,FALSE)</f>
        <v>#N/A</v>
      </c>
      <c r="D75" s="17" t="e">
        <f>VLOOKUP($M75,мандатка!$B:$AC,6,FALSE)</f>
        <v>#N/A</v>
      </c>
      <c r="E75" s="702"/>
      <c r="F75" s="703"/>
      <c r="G75" s="704"/>
      <c r="H75" s="705"/>
      <c r="I75" s="706"/>
      <c r="J75" s="23" t="e">
        <f>VLOOKUP(M75,мандатка!$B:$AL,10,FALSE)</f>
        <v>#N/A</v>
      </c>
      <c r="K75" s="707"/>
      <c r="L75" s="708"/>
      <c r="M75" s="266" t="e">
        <f>VLOOKUP($L71,мандатка!$U:$AA,6,FALSE)</f>
        <v>#N/A</v>
      </c>
      <c r="N75" s="267" t="e">
        <f t="shared" si="0"/>
        <v>#N/A</v>
      </c>
      <c r="O75" s="709"/>
    </row>
    <row r="76" spans="1:15" ht="12" customHeight="1" x14ac:dyDescent="0.25">
      <c r="A76" s="701"/>
      <c r="B76" s="78" t="e">
        <f>VLOOKUP(M76,мандатка!$B:$K,3,FALSE)</f>
        <v>#N/A</v>
      </c>
      <c r="C76" s="80" t="e">
        <f>VLOOKUP($M76,мандатка!$B:$AC,5,FALSE)</f>
        <v>#N/A</v>
      </c>
      <c r="D76" s="17" t="e">
        <f>VLOOKUP($M76,мандатка!$B:$AC,6,FALSE)</f>
        <v>#N/A</v>
      </c>
      <c r="E76" s="702"/>
      <c r="F76" s="703"/>
      <c r="G76" s="704"/>
      <c r="H76" s="705"/>
      <c r="I76" s="706"/>
      <c r="J76" s="23" t="e">
        <f>VLOOKUP(M76,мандатка!$B:$AL,10,FALSE)</f>
        <v>#N/A</v>
      </c>
      <c r="K76" s="707"/>
      <c r="L76" s="708"/>
      <c r="M76" s="266" t="e">
        <f>VLOOKUP($L71,мандатка!$U:$AA,7,FALSE)</f>
        <v>#N/A</v>
      </c>
      <c r="N76" s="267" t="e">
        <f t="shared" ref="N76:N196" si="11">IF($D76="МСУ",100,IF($D76="КМСУ",30,IF($D76="І",10,IF($D76="ІІ",3,IF($D76="ІІІ",1,IF($D76="І юн",1,IF($D76="ІІ юн",0.3,IF($D76="ІІІ юн",0.1,0))))))))</f>
        <v>#N/A</v>
      </c>
      <c r="O76" s="709"/>
    </row>
    <row r="77" spans="1:15" ht="12.75" customHeight="1" x14ac:dyDescent="0.25">
      <c r="A77" s="701">
        <v>12</v>
      </c>
      <c r="B77" s="78" t="e">
        <f>VLOOKUP(M77,мандатка!$B:$K,3,FALSE)</f>
        <v>#N/A</v>
      </c>
      <c r="C77" s="80" t="e">
        <f>VLOOKUP($M77,мандатка!$B:$AC,5,FALSE)</f>
        <v>#N/A</v>
      </c>
      <c r="D77" s="17" t="e">
        <f>VLOOKUP($M77,мандатка!$B:$AC,6,FALSE)</f>
        <v>#N/A</v>
      </c>
      <c r="E77" s="702" t="e">
        <f>VLOOKUP($L77,СП!$B:$BC,MATCH("Результат",СП!$10:$10,0),FALSE)</f>
        <v>#N/A</v>
      </c>
      <c r="F77" s="703" t="e">
        <f>VLOOKUP($L77,СП!$B:$BC,MATCH("Відносний результат",СП!$10:$10,0),FALSE)</f>
        <v>#N/A</v>
      </c>
      <c r="G77" s="704" t="e">
        <f>VLOOKUP($L77,мандатка!$B:$AC,8,FALSE)</f>
        <v>#N/A</v>
      </c>
      <c r="H77" s="705" t="e">
        <f>VLOOKUP($L77,мандатка!$B:$AC,3,FALSE)</f>
        <v>#N/A</v>
      </c>
      <c r="I77" s="706" t="e">
        <f>VLOOKUP($L77,СП!$B:$BC,MATCH("Виконаний розряд",СП!$10:$10,0),FALSE)</f>
        <v>#N/A</v>
      </c>
      <c r="J77" s="23" t="e">
        <f>VLOOKUP(M77,мандатка!$B:$AL,10,FALSE)</f>
        <v>#N/A</v>
      </c>
      <c r="K77" s="707"/>
      <c r="L77" s="708" t="e">
        <f>VLOOKUP($A77,СП!AD:AH,5,FALSE)</f>
        <v>#N/A</v>
      </c>
      <c r="M77" s="266" t="e">
        <f>VLOOKUP($L77,мандатка!$U:$AA,2,FALSE)</f>
        <v>#N/A</v>
      </c>
      <c r="N77" s="267" t="e">
        <f t="shared" si="11"/>
        <v>#N/A</v>
      </c>
      <c r="O77" s="709" t="e">
        <f t="shared" ref="O77" si="12">SUM(N77:N82)/6*4</f>
        <v>#N/A</v>
      </c>
    </row>
    <row r="78" spans="1:15" ht="12" customHeight="1" x14ac:dyDescent="0.25">
      <c r="A78" s="701"/>
      <c r="B78" s="78" t="e">
        <f>VLOOKUP(M78,мандатка!$B:$K,3,FALSE)</f>
        <v>#N/A</v>
      </c>
      <c r="C78" s="80" t="e">
        <f>VLOOKUP($M78,мандатка!$B:$AC,5,FALSE)</f>
        <v>#N/A</v>
      </c>
      <c r="D78" s="17" t="e">
        <f>VLOOKUP($M78,мандатка!$B:$AC,6,FALSE)</f>
        <v>#N/A</v>
      </c>
      <c r="E78" s="702"/>
      <c r="F78" s="703"/>
      <c r="G78" s="704"/>
      <c r="H78" s="705"/>
      <c r="I78" s="706"/>
      <c r="J78" s="23" t="e">
        <f>VLOOKUP(M78,мандатка!$B:$AL,10,FALSE)</f>
        <v>#N/A</v>
      </c>
      <c r="K78" s="707"/>
      <c r="L78" s="708"/>
      <c r="M78" s="266" t="e">
        <f>VLOOKUP($L77,мандатка!$U:$AA,3,FALSE)</f>
        <v>#N/A</v>
      </c>
      <c r="N78" s="267" t="e">
        <f t="shared" si="11"/>
        <v>#N/A</v>
      </c>
      <c r="O78" s="709"/>
    </row>
    <row r="79" spans="1:15" ht="12" customHeight="1" x14ac:dyDescent="0.25">
      <c r="A79" s="701"/>
      <c r="B79" s="78" t="e">
        <f>VLOOKUP(M79,мандатка!$B:$K,3,FALSE)</f>
        <v>#N/A</v>
      </c>
      <c r="C79" s="80" t="e">
        <f>VLOOKUP($M79,мандатка!$B:$AC,5,FALSE)</f>
        <v>#N/A</v>
      </c>
      <c r="D79" s="17" t="e">
        <f>VLOOKUP($M79,мандатка!$B:$AC,6,FALSE)</f>
        <v>#N/A</v>
      </c>
      <c r="E79" s="702"/>
      <c r="F79" s="703"/>
      <c r="G79" s="704"/>
      <c r="H79" s="705"/>
      <c r="I79" s="706"/>
      <c r="J79" s="23" t="e">
        <f>VLOOKUP(M79,мандатка!$B:$AL,10,FALSE)</f>
        <v>#N/A</v>
      </c>
      <c r="K79" s="707"/>
      <c r="L79" s="708"/>
      <c r="M79" s="266" t="e">
        <f>VLOOKUP($L77,мандатка!$U:$AA,4,FALSE)</f>
        <v>#N/A</v>
      </c>
      <c r="N79" s="267" t="e">
        <f t="shared" si="11"/>
        <v>#N/A</v>
      </c>
      <c r="O79" s="709"/>
    </row>
    <row r="80" spans="1:15" ht="12" customHeight="1" x14ac:dyDescent="0.25">
      <c r="A80" s="701"/>
      <c r="B80" s="78" t="e">
        <f>VLOOKUP(M80,мандатка!$B:$K,3,FALSE)</f>
        <v>#N/A</v>
      </c>
      <c r="C80" s="80" t="e">
        <f>VLOOKUP($M80,мандатка!$B:$AC,5,FALSE)</f>
        <v>#N/A</v>
      </c>
      <c r="D80" s="17" t="e">
        <f>VLOOKUP($M80,мандатка!$B:$AC,6,FALSE)</f>
        <v>#N/A</v>
      </c>
      <c r="E80" s="702"/>
      <c r="F80" s="703"/>
      <c r="G80" s="704"/>
      <c r="H80" s="705"/>
      <c r="I80" s="706"/>
      <c r="J80" s="23" t="e">
        <f>VLOOKUP(M80,мандатка!$B:$AL,10,FALSE)</f>
        <v>#N/A</v>
      </c>
      <c r="K80" s="707"/>
      <c r="L80" s="708"/>
      <c r="M80" s="266" t="e">
        <f>VLOOKUP($L77,мандатка!$U:$AA,5,FALSE)</f>
        <v>#N/A</v>
      </c>
      <c r="N80" s="267" t="e">
        <f t="shared" si="11"/>
        <v>#N/A</v>
      </c>
      <c r="O80" s="709"/>
    </row>
    <row r="81" spans="1:15" ht="12" customHeight="1" x14ac:dyDescent="0.25">
      <c r="A81" s="701"/>
      <c r="B81" s="78" t="e">
        <f>VLOOKUP(M81,мандатка!$B:$K,3,FALSE)</f>
        <v>#N/A</v>
      </c>
      <c r="C81" s="80" t="e">
        <f>VLOOKUP($M81,мандатка!$B:$AC,5,FALSE)</f>
        <v>#N/A</v>
      </c>
      <c r="D81" s="17" t="e">
        <f>VLOOKUP($M81,мандатка!$B:$AC,6,FALSE)</f>
        <v>#N/A</v>
      </c>
      <c r="E81" s="702"/>
      <c r="F81" s="703"/>
      <c r="G81" s="704"/>
      <c r="H81" s="705"/>
      <c r="I81" s="706"/>
      <c r="J81" s="23" t="e">
        <f>VLOOKUP(M81,мандатка!$B:$AL,10,FALSE)</f>
        <v>#N/A</v>
      </c>
      <c r="K81" s="707"/>
      <c r="L81" s="708"/>
      <c r="M81" s="266" t="e">
        <f>VLOOKUP($L77,мандатка!$U:$AA,6,FALSE)</f>
        <v>#N/A</v>
      </c>
      <c r="N81" s="267" t="e">
        <f t="shared" si="11"/>
        <v>#N/A</v>
      </c>
      <c r="O81" s="709"/>
    </row>
    <row r="82" spans="1:15" ht="12" customHeight="1" x14ac:dyDescent="0.25">
      <c r="A82" s="701"/>
      <c r="B82" s="78" t="e">
        <f>VLOOKUP(M82,мандатка!$B:$K,3,FALSE)</f>
        <v>#N/A</v>
      </c>
      <c r="C82" s="80" t="e">
        <f>VLOOKUP($M82,мандатка!$B:$AC,5,FALSE)</f>
        <v>#N/A</v>
      </c>
      <c r="D82" s="17" t="e">
        <f>VLOOKUP($M82,мандатка!$B:$AC,6,FALSE)</f>
        <v>#N/A</v>
      </c>
      <c r="E82" s="702"/>
      <c r="F82" s="703"/>
      <c r="G82" s="704"/>
      <c r="H82" s="705"/>
      <c r="I82" s="706"/>
      <c r="J82" s="23" t="e">
        <f>VLOOKUP(M82,мандатка!$B:$AL,10,FALSE)</f>
        <v>#N/A</v>
      </c>
      <c r="K82" s="707"/>
      <c r="L82" s="708"/>
      <c r="M82" s="266" t="e">
        <f>VLOOKUP($L77,мандатка!$U:$AA,7,FALSE)</f>
        <v>#N/A</v>
      </c>
      <c r="N82" s="267" t="e">
        <f t="shared" si="11"/>
        <v>#N/A</v>
      </c>
      <c r="O82" s="709"/>
    </row>
    <row r="83" spans="1:15" ht="12.75" customHeight="1" x14ac:dyDescent="0.25">
      <c r="A83" s="701">
        <v>13</v>
      </c>
      <c r="B83" s="78" t="e">
        <f>VLOOKUP(M83,мандатка!$B:$K,3,FALSE)</f>
        <v>#N/A</v>
      </c>
      <c r="C83" s="80" t="e">
        <f>VLOOKUP($M83,мандатка!$B:$AC,5,FALSE)</f>
        <v>#N/A</v>
      </c>
      <c r="D83" s="17" t="e">
        <f>VLOOKUP($M83,мандатка!$B:$AC,6,FALSE)</f>
        <v>#N/A</v>
      </c>
      <c r="E83" s="702" t="e">
        <f>VLOOKUP($L83,СП!$B:$BC,MATCH("Результат",СП!$10:$10,0),FALSE)</f>
        <v>#N/A</v>
      </c>
      <c r="F83" s="703" t="e">
        <f>VLOOKUP($L83,СП!$B:$BC,MATCH("Відносний результат",СП!$10:$10,0),FALSE)</f>
        <v>#N/A</v>
      </c>
      <c r="G83" s="704" t="e">
        <f>VLOOKUP($L83,мандатка!$B:$AC,8,FALSE)</f>
        <v>#N/A</v>
      </c>
      <c r="H83" s="705" t="e">
        <f>VLOOKUP($L83,мандатка!$B:$AC,3,FALSE)</f>
        <v>#N/A</v>
      </c>
      <c r="I83" s="706" t="e">
        <f>VLOOKUP($L83,СП!$B:$BC,MATCH("Виконаний розряд",СП!$10:$10,0),FALSE)</f>
        <v>#N/A</v>
      </c>
      <c r="J83" s="23" t="e">
        <f>VLOOKUP(M83,мандатка!$B:$AL,10,FALSE)</f>
        <v>#N/A</v>
      </c>
      <c r="K83" s="707"/>
      <c r="L83" s="708" t="e">
        <f>VLOOKUP($A83,СП!AD:AH,5,FALSE)</f>
        <v>#N/A</v>
      </c>
      <c r="M83" s="266" t="e">
        <f>VLOOKUP($L83,мандатка!$U:$AA,2,FALSE)</f>
        <v>#N/A</v>
      </c>
      <c r="N83" s="267" t="e">
        <f t="shared" si="11"/>
        <v>#N/A</v>
      </c>
      <c r="O83" s="709" t="e">
        <f t="shared" ref="O83" si="13">SUM(N83:N88)/6*4</f>
        <v>#N/A</v>
      </c>
    </row>
    <row r="84" spans="1:15" ht="12" customHeight="1" x14ac:dyDescent="0.25">
      <c r="A84" s="701"/>
      <c r="B84" s="78" t="e">
        <f>VLOOKUP(M84,мандатка!$B:$K,3,FALSE)</f>
        <v>#N/A</v>
      </c>
      <c r="C84" s="80" t="e">
        <f>VLOOKUP($M84,мандатка!$B:$AC,5,FALSE)</f>
        <v>#N/A</v>
      </c>
      <c r="D84" s="17" t="e">
        <f>VLOOKUP($M84,мандатка!$B:$AC,6,FALSE)</f>
        <v>#N/A</v>
      </c>
      <c r="E84" s="702"/>
      <c r="F84" s="703"/>
      <c r="G84" s="704"/>
      <c r="H84" s="705"/>
      <c r="I84" s="706"/>
      <c r="J84" s="23" t="e">
        <f>VLOOKUP(M84,мандатка!$B:$AL,10,FALSE)</f>
        <v>#N/A</v>
      </c>
      <c r="K84" s="707"/>
      <c r="L84" s="708"/>
      <c r="M84" s="266" t="e">
        <f>VLOOKUP($L83,мандатка!$U:$AA,3,FALSE)</f>
        <v>#N/A</v>
      </c>
      <c r="N84" s="267" t="e">
        <f t="shared" si="11"/>
        <v>#N/A</v>
      </c>
      <c r="O84" s="709"/>
    </row>
    <row r="85" spans="1:15" ht="12" customHeight="1" x14ac:dyDescent="0.25">
      <c r="A85" s="701"/>
      <c r="B85" s="78" t="e">
        <f>VLOOKUP(M85,мандатка!$B:$K,3,FALSE)</f>
        <v>#N/A</v>
      </c>
      <c r="C85" s="80" t="e">
        <f>VLOOKUP($M85,мандатка!$B:$AC,5,FALSE)</f>
        <v>#N/A</v>
      </c>
      <c r="D85" s="17" t="e">
        <f>VLOOKUP($M85,мандатка!$B:$AC,6,FALSE)</f>
        <v>#N/A</v>
      </c>
      <c r="E85" s="702"/>
      <c r="F85" s="703"/>
      <c r="G85" s="704"/>
      <c r="H85" s="705"/>
      <c r="I85" s="706"/>
      <c r="J85" s="23" t="e">
        <f>VLOOKUP(M85,мандатка!$B:$AL,10,FALSE)</f>
        <v>#N/A</v>
      </c>
      <c r="K85" s="707"/>
      <c r="L85" s="708"/>
      <c r="M85" s="266" t="e">
        <f>VLOOKUP($L83,мандатка!$U:$AA,4,FALSE)</f>
        <v>#N/A</v>
      </c>
      <c r="N85" s="267" t="e">
        <f t="shared" si="11"/>
        <v>#N/A</v>
      </c>
      <c r="O85" s="709"/>
    </row>
    <row r="86" spans="1:15" ht="12" customHeight="1" x14ac:dyDescent="0.25">
      <c r="A86" s="701"/>
      <c r="B86" s="78" t="e">
        <f>VLOOKUP(M86,мандатка!$B:$K,3,FALSE)</f>
        <v>#N/A</v>
      </c>
      <c r="C86" s="80" t="e">
        <f>VLOOKUP($M86,мандатка!$B:$AC,5,FALSE)</f>
        <v>#N/A</v>
      </c>
      <c r="D86" s="17" t="e">
        <f>VLOOKUP($M86,мандатка!$B:$AC,6,FALSE)</f>
        <v>#N/A</v>
      </c>
      <c r="E86" s="702"/>
      <c r="F86" s="703"/>
      <c r="G86" s="704"/>
      <c r="H86" s="705"/>
      <c r="I86" s="706"/>
      <c r="J86" s="23" t="e">
        <f>VLOOKUP(M86,мандатка!$B:$AL,10,FALSE)</f>
        <v>#N/A</v>
      </c>
      <c r="K86" s="707"/>
      <c r="L86" s="708"/>
      <c r="M86" s="266" t="e">
        <f>VLOOKUP($L83,мандатка!$U:$AA,5,FALSE)</f>
        <v>#N/A</v>
      </c>
      <c r="N86" s="267" t="e">
        <f t="shared" si="11"/>
        <v>#N/A</v>
      </c>
      <c r="O86" s="709"/>
    </row>
    <row r="87" spans="1:15" ht="12" customHeight="1" x14ac:dyDescent="0.25">
      <c r="A87" s="701"/>
      <c r="B87" s="78" t="e">
        <f>VLOOKUP(M87,мандатка!$B:$K,3,FALSE)</f>
        <v>#N/A</v>
      </c>
      <c r="C87" s="80" t="e">
        <f>VLOOKUP($M87,мандатка!$B:$AC,5,FALSE)</f>
        <v>#N/A</v>
      </c>
      <c r="D87" s="17" t="e">
        <f>VLOOKUP($M87,мандатка!$B:$AC,6,FALSE)</f>
        <v>#N/A</v>
      </c>
      <c r="E87" s="702"/>
      <c r="F87" s="703"/>
      <c r="G87" s="704"/>
      <c r="H87" s="705"/>
      <c r="I87" s="706"/>
      <c r="J87" s="23" t="e">
        <f>VLOOKUP(M87,мандатка!$B:$AL,10,FALSE)</f>
        <v>#N/A</v>
      </c>
      <c r="K87" s="707"/>
      <c r="L87" s="708"/>
      <c r="M87" s="266" t="e">
        <f>VLOOKUP($L83,мандатка!$U:$AA,6,FALSE)</f>
        <v>#N/A</v>
      </c>
      <c r="N87" s="267" t="e">
        <f t="shared" si="11"/>
        <v>#N/A</v>
      </c>
      <c r="O87" s="709"/>
    </row>
    <row r="88" spans="1:15" ht="12" customHeight="1" x14ac:dyDescent="0.25">
      <c r="A88" s="701"/>
      <c r="B88" s="78" t="e">
        <f>VLOOKUP(M88,мандатка!$B:$K,3,FALSE)</f>
        <v>#N/A</v>
      </c>
      <c r="C88" s="80" t="e">
        <f>VLOOKUP($M88,мандатка!$B:$AC,5,FALSE)</f>
        <v>#N/A</v>
      </c>
      <c r="D88" s="17" t="e">
        <f>VLOOKUP($M88,мандатка!$B:$AC,6,FALSE)</f>
        <v>#N/A</v>
      </c>
      <c r="E88" s="702"/>
      <c r="F88" s="703"/>
      <c r="G88" s="704"/>
      <c r="H88" s="705"/>
      <c r="I88" s="706"/>
      <c r="J88" s="23" t="e">
        <f>VLOOKUP(M88,мандатка!$B:$AL,10,FALSE)</f>
        <v>#N/A</v>
      </c>
      <c r="K88" s="707"/>
      <c r="L88" s="708"/>
      <c r="M88" s="266" t="e">
        <f>VLOOKUP($L83,мандатка!$U:$AA,7,FALSE)</f>
        <v>#N/A</v>
      </c>
      <c r="N88" s="267" t="e">
        <f t="shared" si="11"/>
        <v>#N/A</v>
      </c>
      <c r="O88" s="709"/>
    </row>
    <row r="89" spans="1:15" ht="12" customHeight="1" x14ac:dyDescent="0.25">
      <c r="A89" s="701">
        <v>14</v>
      </c>
      <c r="B89" s="78" t="e">
        <f>VLOOKUP(M89,мандатка!$B:$K,3,FALSE)</f>
        <v>#N/A</v>
      </c>
      <c r="C89" s="80" t="e">
        <f>VLOOKUP($M89,мандатка!$B:$AC,5,FALSE)</f>
        <v>#N/A</v>
      </c>
      <c r="D89" s="17" t="e">
        <f>VLOOKUP($M89,мандатка!$B:$AC,6,FALSE)</f>
        <v>#N/A</v>
      </c>
      <c r="E89" s="702" t="e">
        <f>VLOOKUP($L89,СП!$B:$BC,MATCH("Результат",СП!$10:$10,0),FALSE)</f>
        <v>#N/A</v>
      </c>
      <c r="F89" s="703" t="e">
        <f>VLOOKUP($L89,СП!$B:$BC,MATCH("Відносний результат",СП!$10:$10,0),FALSE)</f>
        <v>#N/A</v>
      </c>
      <c r="G89" s="704" t="e">
        <f>VLOOKUP($L89,мандатка!$B:$AC,8,FALSE)</f>
        <v>#N/A</v>
      </c>
      <c r="H89" s="705" t="e">
        <f>VLOOKUP($L89,мандатка!$B:$AC,3,FALSE)</f>
        <v>#N/A</v>
      </c>
      <c r="I89" s="706" t="e">
        <f>VLOOKUP($L89,СП!$B:$BC,MATCH("Виконаний розряд",СП!$10:$10,0),FALSE)</f>
        <v>#N/A</v>
      </c>
      <c r="J89" s="23" t="e">
        <f>VLOOKUP(M89,мандатка!$B:$AL,10,FALSE)</f>
        <v>#N/A</v>
      </c>
      <c r="K89" s="707"/>
      <c r="L89" s="708" t="e">
        <f>VLOOKUP($A89,СП!AD:AH,5,FALSE)</f>
        <v>#N/A</v>
      </c>
      <c r="M89" s="266" t="e">
        <f>VLOOKUP($L89,мандатка!$U:$AA,2,FALSE)</f>
        <v>#N/A</v>
      </c>
      <c r="N89" s="267" t="e">
        <f t="shared" si="11"/>
        <v>#N/A</v>
      </c>
      <c r="O89" s="709" t="e">
        <f t="shared" ref="O89" si="14">SUM(N89:N94)/6*4</f>
        <v>#N/A</v>
      </c>
    </row>
    <row r="90" spans="1:15" ht="12" customHeight="1" x14ac:dyDescent="0.25">
      <c r="A90" s="701"/>
      <c r="B90" s="78" t="e">
        <f>VLOOKUP(M90,мандатка!$B:$K,3,FALSE)</f>
        <v>#N/A</v>
      </c>
      <c r="C90" s="80" t="e">
        <f>VLOOKUP($M90,мандатка!$B:$AC,5,FALSE)</f>
        <v>#N/A</v>
      </c>
      <c r="D90" s="17" t="e">
        <f>VLOOKUP($M90,мандатка!$B:$AC,6,FALSE)</f>
        <v>#N/A</v>
      </c>
      <c r="E90" s="702"/>
      <c r="F90" s="703"/>
      <c r="G90" s="704"/>
      <c r="H90" s="705"/>
      <c r="I90" s="706"/>
      <c r="J90" s="23" t="e">
        <f>VLOOKUP(M90,мандатка!$B:$AL,10,FALSE)</f>
        <v>#N/A</v>
      </c>
      <c r="K90" s="707"/>
      <c r="L90" s="708"/>
      <c r="M90" s="266" t="e">
        <f>VLOOKUP($L89,мандатка!$U:$AA,3,FALSE)</f>
        <v>#N/A</v>
      </c>
      <c r="N90" s="267" t="e">
        <f t="shared" si="11"/>
        <v>#N/A</v>
      </c>
      <c r="O90" s="709"/>
    </row>
    <row r="91" spans="1:15" ht="12" customHeight="1" x14ac:dyDescent="0.25">
      <c r="A91" s="701"/>
      <c r="B91" s="78" t="e">
        <f>VLOOKUP(M91,мандатка!$B:$K,3,FALSE)</f>
        <v>#N/A</v>
      </c>
      <c r="C91" s="80" t="e">
        <f>VLOOKUP($M91,мандатка!$B:$AC,5,FALSE)</f>
        <v>#N/A</v>
      </c>
      <c r="D91" s="17" t="e">
        <f>VLOOKUP($M91,мандатка!$B:$AC,6,FALSE)</f>
        <v>#N/A</v>
      </c>
      <c r="E91" s="702"/>
      <c r="F91" s="703"/>
      <c r="G91" s="704"/>
      <c r="H91" s="705"/>
      <c r="I91" s="706"/>
      <c r="J91" s="23" t="e">
        <f>VLOOKUP(M91,мандатка!$B:$AL,10,FALSE)</f>
        <v>#N/A</v>
      </c>
      <c r="K91" s="707"/>
      <c r="L91" s="708"/>
      <c r="M91" s="266" t="e">
        <f>VLOOKUP($L89,мандатка!$U:$AA,4,FALSE)</f>
        <v>#N/A</v>
      </c>
      <c r="N91" s="267" t="e">
        <f t="shared" si="11"/>
        <v>#N/A</v>
      </c>
      <c r="O91" s="709"/>
    </row>
    <row r="92" spans="1:15" ht="12" customHeight="1" x14ac:dyDescent="0.25">
      <c r="A92" s="701"/>
      <c r="B92" s="78" t="e">
        <f>VLOOKUP(M92,мандатка!$B:$K,3,FALSE)</f>
        <v>#N/A</v>
      </c>
      <c r="C92" s="80" t="e">
        <f>VLOOKUP($M92,мандатка!$B:$AC,5,FALSE)</f>
        <v>#N/A</v>
      </c>
      <c r="D92" s="17" t="e">
        <f>VLOOKUP($M92,мандатка!$B:$AC,6,FALSE)</f>
        <v>#N/A</v>
      </c>
      <c r="E92" s="702"/>
      <c r="F92" s="703"/>
      <c r="G92" s="704"/>
      <c r="H92" s="705"/>
      <c r="I92" s="706"/>
      <c r="J92" s="23" t="e">
        <f>VLOOKUP(M92,мандатка!$B:$AL,10,FALSE)</f>
        <v>#N/A</v>
      </c>
      <c r="K92" s="707"/>
      <c r="L92" s="708"/>
      <c r="M92" s="266" t="e">
        <f>VLOOKUP($L89,мандатка!$U:$AA,5,FALSE)</f>
        <v>#N/A</v>
      </c>
      <c r="N92" s="267" t="e">
        <f t="shared" si="11"/>
        <v>#N/A</v>
      </c>
      <c r="O92" s="709"/>
    </row>
    <row r="93" spans="1:15" ht="12" customHeight="1" x14ac:dyDescent="0.25">
      <c r="A93" s="701"/>
      <c r="B93" s="78" t="e">
        <f>VLOOKUP(M93,мандатка!$B:$K,3,FALSE)</f>
        <v>#N/A</v>
      </c>
      <c r="C93" s="80" t="e">
        <f>VLOOKUP($M93,мандатка!$B:$AC,5,FALSE)</f>
        <v>#N/A</v>
      </c>
      <c r="D93" s="17" t="e">
        <f>VLOOKUP($M93,мандатка!$B:$AC,6,FALSE)</f>
        <v>#N/A</v>
      </c>
      <c r="E93" s="702"/>
      <c r="F93" s="703"/>
      <c r="G93" s="704"/>
      <c r="H93" s="705"/>
      <c r="I93" s="706"/>
      <c r="J93" s="23" t="e">
        <f>VLOOKUP(M93,мандатка!$B:$AL,10,FALSE)</f>
        <v>#N/A</v>
      </c>
      <c r="K93" s="707"/>
      <c r="L93" s="708"/>
      <c r="M93" s="266" t="e">
        <f>VLOOKUP($L89,мандатка!$U:$AA,6,FALSE)</f>
        <v>#N/A</v>
      </c>
      <c r="N93" s="267" t="e">
        <f t="shared" si="11"/>
        <v>#N/A</v>
      </c>
      <c r="O93" s="709"/>
    </row>
    <row r="94" spans="1:15" ht="12" customHeight="1" x14ac:dyDescent="0.25">
      <c r="A94" s="701"/>
      <c r="B94" s="78" t="e">
        <f>VLOOKUP(M94,мандатка!$B:$K,3,FALSE)</f>
        <v>#N/A</v>
      </c>
      <c r="C94" s="80" t="e">
        <f>VLOOKUP($M94,мандатка!$B:$AC,5,FALSE)</f>
        <v>#N/A</v>
      </c>
      <c r="D94" s="17" t="e">
        <f>VLOOKUP($M94,мандатка!$B:$AC,6,FALSE)</f>
        <v>#N/A</v>
      </c>
      <c r="E94" s="702"/>
      <c r="F94" s="703"/>
      <c r="G94" s="704"/>
      <c r="H94" s="705"/>
      <c r="I94" s="706"/>
      <c r="J94" s="23" t="e">
        <f>VLOOKUP(M94,мандатка!$B:$AL,10,FALSE)</f>
        <v>#N/A</v>
      </c>
      <c r="K94" s="707"/>
      <c r="L94" s="708"/>
      <c r="M94" s="266" t="e">
        <f>VLOOKUP($L89,мандатка!$U:$AA,7,FALSE)</f>
        <v>#N/A</v>
      </c>
      <c r="N94" s="267" t="e">
        <f t="shared" si="11"/>
        <v>#N/A</v>
      </c>
      <c r="O94" s="709"/>
    </row>
    <row r="95" spans="1:15" ht="12" customHeight="1" x14ac:dyDescent="0.25">
      <c r="A95" s="701">
        <v>15</v>
      </c>
      <c r="B95" s="78" t="e">
        <f>VLOOKUP(M95,мандатка!$B:$K,3,FALSE)</f>
        <v>#N/A</v>
      </c>
      <c r="C95" s="80" t="e">
        <f>VLOOKUP($M95,мандатка!$B:$AC,5,FALSE)</f>
        <v>#N/A</v>
      </c>
      <c r="D95" s="17" t="e">
        <f>VLOOKUP($M95,мандатка!$B:$AC,6,FALSE)</f>
        <v>#N/A</v>
      </c>
      <c r="E95" s="702" t="e">
        <f>VLOOKUP($L95,СП!$B:$BC,MATCH("Результат",СП!$10:$10,0),FALSE)</f>
        <v>#N/A</v>
      </c>
      <c r="F95" s="703" t="e">
        <f>VLOOKUP($L95,СП!$B:$BC,MATCH("Відносний результат",СП!$10:$10,0),FALSE)</f>
        <v>#N/A</v>
      </c>
      <c r="G95" s="704" t="e">
        <f>VLOOKUP($L95,мандатка!$B:$AC,8,FALSE)</f>
        <v>#N/A</v>
      </c>
      <c r="H95" s="705" t="e">
        <f>VLOOKUP($L95,мандатка!$B:$AC,3,FALSE)</f>
        <v>#N/A</v>
      </c>
      <c r="I95" s="706" t="e">
        <f>VLOOKUP($L95,СП!$B:$BC,MATCH("Виконаний розряд",СП!$10:$10,0),FALSE)</f>
        <v>#N/A</v>
      </c>
      <c r="J95" s="23" t="e">
        <f>VLOOKUP(M95,мандатка!$B:$AL,10,FALSE)</f>
        <v>#N/A</v>
      </c>
      <c r="K95" s="707"/>
      <c r="L95" s="708" t="e">
        <f>VLOOKUP($A95,СП!AD:AH,5,FALSE)</f>
        <v>#N/A</v>
      </c>
      <c r="M95" s="266" t="e">
        <f>VLOOKUP($L95,мандатка!$U:$AA,2,FALSE)</f>
        <v>#N/A</v>
      </c>
      <c r="N95" s="267" t="e">
        <f t="shared" si="11"/>
        <v>#N/A</v>
      </c>
      <c r="O95" s="709" t="e">
        <f t="shared" ref="O95" si="15">SUM(N95:N100)/6*4</f>
        <v>#N/A</v>
      </c>
    </row>
    <row r="96" spans="1:15" ht="12" customHeight="1" x14ac:dyDescent="0.25">
      <c r="A96" s="701"/>
      <c r="B96" s="78" t="e">
        <f>VLOOKUP(M96,мандатка!$B:$K,3,FALSE)</f>
        <v>#N/A</v>
      </c>
      <c r="C96" s="80" t="e">
        <f>VLOOKUP($M96,мандатка!$B:$AC,5,FALSE)</f>
        <v>#N/A</v>
      </c>
      <c r="D96" s="17" t="e">
        <f>VLOOKUP($M96,мандатка!$B:$AC,6,FALSE)</f>
        <v>#N/A</v>
      </c>
      <c r="E96" s="702"/>
      <c r="F96" s="703"/>
      <c r="G96" s="704"/>
      <c r="H96" s="705"/>
      <c r="I96" s="706"/>
      <c r="J96" s="23" t="e">
        <f>VLOOKUP(M96,мандатка!$B:$AL,10,FALSE)</f>
        <v>#N/A</v>
      </c>
      <c r="K96" s="707"/>
      <c r="L96" s="708"/>
      <c r="M96" s="266" t="e">
        <f>VLOOKUP($L95,мандатка!$U:$AA,3,FALSE)</f>
        <v>#N/A</v>
      </c>
      <c r="N96" s="267" t="e">
        <f t="shared" si="11"/>
        <v>#N/A</v>
      </c>
      <c r="O96" s="709"/>
    </row>
    <row r="97" spans="1:15" ht="12" customHeight="1" x14ac:dyDescent="0.25">
      <c r="A97" s="701"/>
      <c r="B97" s="78" t="e">
        <f>VLOOKUP(M97,мандатка!$B:$K,3,FALSE)</f>
        <v>#N/A</v>
      </c>
      <c r="C97" s="80" t="e">
        <f>VLOOKUP($M97,мандатка!$B:$AC,5,FALSE)</f>
        <v>#N/A</v>
      </c>
      <c r="D97" s="17" t="e">
        <f>VLOOKUP($M97,мандатка!$B:$AC,6,FALSE)</f>
        <v>#N/A</v>
      </c>
      <c r="E97" s="702"/>
      <c r="F97" s="703"/>
      <c r="G97" s="704"/>
      <c r="H97" s="705"/>
      <c r="I97" s="706"/>
      <c r="J97" s="23" t="e">
        <f>VLOOKUP(M97,мандатка!$B:$AL,10,FALSE)</f>
        <v>#N/A</v>
      </c>
      <c r="K97" s="707"/>
      <c r="L97" s="708"/>
      <c r="M97" s="266" t="e">
        <f>VLOOKUP($L95,мандатка!$U:$AA,4,FALSE)</f>
        <v>#N/A</v>
      </c>
      <c r="N97" s="267" t="e">
        <f t="shared" si="11"/>
        <v>#N/A</v>
      </c>
      <c r="O97" s="709"/>
    </row>
    <row r="98" spans="1:15" ht="12" customHeight="1" x14ac:dyDescent="0.25">
      <c r="A98" s="701"/>
      <c r="B98" s="78" t="e">
        <f>VLOOKUP(M98,мандатка!$B:$K,3,FALSE)</f>
        <v>#N/A</v>
      </c>
      <c r="C98" s="80" t="e">
        <f>VLOOKUP($M98,мандатка!$B:$AC,5,FALSE)</f>
        <v>#N/A</v>
      </c>
      <c r="D98" s="17" t="e">
        <f>VLOOKUP($M98,мандатка!$B:$AC,6,FALSE)</f>
        <v>#N/A</v>
      </c>
      <c r="E98" s="702"/>
      <c r="F98" s="703"/>
      <c r="G98" s="704"/>
      <c r="H98" s="705"/>
      <c r="I98" s="706"/>
      <c r="J98" s="23" t="e">
        <f>VLOOKUP(M98,мандатка!$B:$AL,10,FALSE)</f>
        <v>#N/A</v>
      </c>
      <c r="K98" s="707"/>
      <c r="L98" s="708"/>
      <c r="M98" s="266" t="e">
        <f>VLOOKUP($L95,мандатка!$U:$AA,5,FALSE)</f>
        <v>#N/A</v>
      </c>
      <c r="N98" s="267" t="e">
        <f t="shared" si="11"/>
        <v>#N/A</v>
      </c>
      <c r="O98" s="709"/>
    </row>
    <row r="99" spans="1:15" ht="12" customHeight="1" x14ac:dyDescent="0.25">
      <c r="A99" s="701"/>
      <c r="B99" s="78" t="e">
        <f>VLOOKUP(M99,мандатка!$B:$K,3,FALSE)</f>
        <v>#N/A</v>
      </c>
      <c r="C99" s="80" t="e">
        <f>VLOOKUP($M99,мандатка!$B:$AC,5,FALSE)</f>
        <v>#N/A</v>
      </c>
      <c r="D99" s="17" t="e">
        <f>VLOOKUP($M99,мандатка!$B:$AC,6,FALSE)</f>
        <v>#N/A</v>
      </c>
      <c r="E99" s="702"/>
      <c r="F99" s="703"/>
      <c r="G99" s="704"/>
      <c r="H99" s="705"/>
      <c r="I99" s="706"/>
      <c r="J99" s="23" t="e">
        <f>VLOOKUP(M99,мандатка!$B:$AL,10,FALSE)</f>
        <v>#N/A</v>
      </c>
      <c r="K99" s="707"/>
      <c r="L99" s="708"/>
      <c r="M99" s="266" t="e">
        <f>VLOOKUP($L95,мандатка!$U:$AA,6,FALSE)</f>
        <v>#N/A</v>
      </c>
      <c r="N99" s="267" t="e">
        <f t="shared" si="11"/>
        <v>#N/A</v>
      </c>
      <c r="O99" s="709"/>
    </row>
    <row r="100" spans="1:15" ht="12" customHeight="1" x14ac:dyDescent="0.25">
      <c r="A100" s="701"/>
      <c r="B100" s="78" t="e">
        <f>VLOOKUP(M100,мандатка!$B:$K,3,FALSE)</f>
        <v>#N/A</v>
      </c>
      <c r="C100" s="80" t="e">
        <f>VLOOKUP($M100,мандатка!$B:$AC,5,FALSE)</f>
        <v>#N/A</v>
      </c>
      <c r="D100" s="17" t="e">
        <f>VLOOKUP($M100,мандатка!$B:$AC,6,FALSE)</f>
        <v>#N/A</v>
      </c>
      <c r="E100" s="702"/>
      <c r="F100" s="703"/>
      <c r="G100" s="704"/>
      <c r="H100" s="705"/>
      <c r="I100" s="706"/>
      <c r="J100" s="23" t="e">
        <f>VLOOKUP(M100,мандатка!$B:$AL,10,FALSE)</f>
        <v>#N/A</v>
      </c>
      <c r="K100" s="707"/>
      <c r="L100" s="708"/>
      <c r="M100" s="266" t="e">
        <f>VLOOKUP($L95,мандатка!$U:$AA,7,FALSE)</f>
        <v>#N/A</v>
      </c>
      <c r="N100" s="267" t="e">
        <f t="shared" si="11"/>
        <v>#N/A</v>
      </c>
      <c r="O100" s="709"/>
    </row>
    <row r="101" spans="1:15" ht="12" customHeight="1" x14ac:dyDescent="0.25">
      <c r="A101" s="701">
        <v>16</v>
      </c>
      <c r="B101" s="78" t="e">
        <f>VLOOKUP(M101,мандатка!$B:$K,3,FALSE)</f>
        <v>#N/A</v>
      </c>
      <c r="C101" s="80" t="e">
        <f>VLOOKUP($M101,мандатка!$B:$AC,5,FALSE)</f>
        <v>#N/A</v>
      </c>
      <c r="D101" s="17" t="e">
        <f>VLOOKUP($M101,мандатка!$B:$AC,6,FALSE)</f>
        <v>#N/A</v>
      </c>
      <c r="E101" s="702" t="e">
        <f>VLOOKUP($L101,СП!$B:$BC,MATCH("Результат",СП!$10:$10,0),FALSE)</f>
        <v>#N/A</v>
      </c>
      <c r="F101" s="703" t="e">
        <f>VLOOKUP($L101,СП!$B:$BC,MATCH("Відносний результат",СП!$10:$10,0),FALSE)</f>
        <v>#N/A</v>
      </c>
      <c r="G101" s="704" t="e">
        <f>VLOOKUP($L101,мандатка!$B:$AC,8,FALSE)</f>
        <v>#N/A</v>
      </c>
      <c r="H101" s="705" t="e">
        <f>VLOOKUP($L101,мандатка!$B:$AC,3,FALSE)</f>
        <v>#N/A</v>
      </c>
      <c r="I101" s="706" t="e">
        <f>VLOOKUP($L101,СП!$B:$BC,MATCH("Виконаний розряд",СП!$10:$10,0),FALSE)</f>
        <v>#N/A</v>
      </c>
      <c r="J101" s="23" t="e">
        <f>VLOOKUP(M101,мандатка!$B:$AL,10,FALSE)</f>
        <v>#N/A</v>
      </c>
      <c r="K101" s="707"/>
      <c r="L101" s="708" t="e">
        <f>VLOOKUP($A101,СП!AD:AH,5,FALSE)</f>
        <v>#N/A</v>
      </c>
      <c r="M101" s="266" t="e">
        <f>VLOOKUP($L101,мандатка!$U:$AA,2,FALSE)</f>
        <v>#N/A</v>
      </c>
      <c r="N101" s="267" t="e">
        <f t="shared" si="11"/>
        <v>#N/A</v>
      </c>
      <c r="O101" s="709" t="e">
        <f t="shared" ref="O101" si="16">SUM(N101:N106)/6*4</f>
        <v>#N/A</v>
      </c>
    </row>
    <row r="102" spans="1:15" ht="12" customHeight="1" x14ac:dyDescent="0.25">
      <c r="A102" s="701"/>
      <c r="B102" s="78" t="e">
        <f>VLOOKUP(M102,мандатка!$B:$K,3,FALSE)</f>
        <v>#N/A</v>
      </c>
      <c r="C102" s="80" t="e">
        <f>VLOOKUP($M102,мандатка!$B:$AC,5,FALSE)</f>
        <v>#N/A</v>
      </c>
      <c r="D102" s="17" t="e">
        <f>VLOOKUP($M102,мандатка!$B:$AC,6,FALSE)</f>
        <v>#N/A</v>
      </c>
      <c r="E102" s="702"/>
      <c r="F102" s="703"/>
      <c r="G102" s="704"/>
      <c r="H102" s="705"/>
      <c r="I102" s="706"/>
      <c r="J102" s="23" t="e">
        <f>VLOOKUP(M102,мандатка!$B:$AL,10,FALSE)</f>
        <v>#N/A</v>
      </c>
      <c r="K102" s="707"/>
      <c r="L102" s="708"/>
      <c r="M102" s="266" t="e">
        <f>VLOOKUP($L101,мандатка!$U:$AA,3,FALSE)</f>
        <v>#N/A</v>
      </c>
      <c r="N102" s="267" t="e">
        <f t="shared" si="11"/>
        <v>#N/A</v>
      </c>
      <c r="O102" s="709"/>
    </row>
    <row r="103" spans="1:15" ht="12" customHeight="1" x14ac:dyDescent="0.25">
      <c r="A103" s="701"/>
      <c r="B103" s="78" t="e">
        <f>VLOOKUP(M103,мандатка!$B:$K,3,FALSE)</f>
        <v>#N/A</v>
      </c>
      <c r="C103" s="80" t="e">
        <f>VLOOKUP($M103,мандатка!$B:$AC,5,FALSE)</f>
        <v>#N/A</v>
      </c>
      <c r="D103" s="17" t="e">
        <f>VLOOKUP($M103,мандатка!$B:$AC,6,FALSE)</f>
        <v>#N/A</v>
      </c>
      <c r="E103" s="702"/>
      <c r="F103" s="703"/>
      <c r="G103" s="704"/>
      <c r="H103" s="705"/>
      <c r="I103" s="706"/>
      <c r="J103" s="23" t="e">
        <f>VLOOKUP(M103,мандатка!$B:$AL,10,FALSE)</f>
        <v>#N/A</v>
      </c>
      <c r="K103" s="707"/>
      <c r="L103" s="708"/>
      <c r="M103" s="266" t="e">
        <f>VLOOKUP($L101,мандатка!$U:$AA,4,FALSE)</f>
        <v>#N/A</v>
      </c>
      <c r="N103" s="267" t="e">
        <f t="shared" si="11"/>
        <v>#N/A</v>
      </c>
      <c r="O103" s="709"/>
    </row>
    <row r="104" spans="1:15" ht="12" customHeight="1" x14ac:dyDescent="0.25">
      <c r="A104" s="701"/>
      <c r="B104" s="78" t="e">
        <f>VLOOKUP(M104,мандатка!$B:$K,3,FALSE)</f>
        <v>#N/A</v>
      </c>
      <c r="C104" s="80" t="e">
        <f>VLOOKUP($M104,мандатка!$B:$AC,5,FALSE)</f>
        <v>#N/A</v>
      </c>
      <c r="D104" s="17" t="e">
        <f>VLOOKUP($M104,мандатка!$B:$AC,6,FALSE)</f>
        <v>#N/A</v>
      </c>
      <c r="E104" s="702"/>
      <c r="F104" s="703"/>
      <c r="G104" s="704"/>
      <c r="H104" s="705"/>
      <c r="I104" s="706"/>
      <c r="J104" s="23" t="e">
        <f>VLOOKUP(M104,мандатка!$B:$AL,10,FALSE)</f>
        <v>#N/A</v>
      </c>
      <c r="K104" s="707"/>
      <c r="L104" s="708"/>
      <c r="M104" s="266" t="e">
        <f>VLOOKUP($L101,мандатка!$U:$AA,5,FALSE)</f>
        <v>#N/A</v>
      </c>
      <c r="N104" s="267" t="e">
        <f t="shared" si="11"/>
        <v>#N/A</v>
      </c>
      <c r="O104" s="709"/>
    </row>
    <row r="105" spans="1:15" ht="12" customHeight="1" x14ac:dyDescent="0.25">
      <c r="A105" s="701"/>
      <c r="B105" s="78" t="e">
        <f>VLOOKUP(M105,мандатка!$B:$K,3,FALSE)</f>
        <v>#N/A</v>
      </c>
      <c r="C105" s="80" t="e">
        <f>VLOOKUP($M105,мандатка!$B:$AC,5,FALSE)</f>
        <v>#N/A</v>
      </c>
      <c r="D105" s="17" t="e">
        <f>VLOOKUP($M105,мандатка!$B:$AC,6,FALSE)</f>
        <v>#N/A</v>
      </c>
      <c r="E105" s="702"/>
      <c r="F105" s="703"/>
      <c r="G105" s="704"/>
      <c r="H105" s="705"/>
      <c r="I105" s="706"/>
      <c r="J105" s="23" t="e">
        <f>VLOOKUP(M105,мандатка!$B:$AL,10,FALSE)</f>
        <v>#N/A</v>
      </c>
      <c r="K105" s="707"/>
      <c r="L105" s="708"/>
      <c r="M105" s="266" t="e">
        <f>VLOOKUP($L101,мандатка!$U:$AA,6,FALSE)</f>
        <v>#N/A</v>
      </c>
      <c r="N105" s="267" t="e">
        <f t="shared" si="11"/>
        <v>#N/A</v>
      </c>
      <c r="O105" s="709"/>
    </row>
    <row r="106" spans="1:15" ht="12" customHeight="1" x14ac:dyDescent="0.25">
      <c r="A106" s="701"/>
      <c r="B106" s="78" t="e">
        <f>VLOOKUP(M106,мандатка!$B:$K,3,FALSE)</f>
        <v>#N/A</v>
      </c>
      <c r="C106" s="80" t="e">
        <f>VLOOKUP($M106,мандатка!$B:$AC,5,FALSE)</f>
        <v>#N/A</v>
      </c>
      <c r="D106" s="17" t="e">
        <f>VLOOKUP($M106,мандатка!$B:$AC,6,FALSE)</f>
        <v>#N/A</v>
      </c>
      <c r="E106" s="702"/>
      <c r="F106" s="703"/>
      <c r="G106" s="704"/>
      <c r="H106" s="705"/>
      <c r="I106" s="706"/>
      <c r="J106" s="23" t="e">
        <f>VLOOKUP(M106,мандатка!$B:$AL,10,FALSE)</f>
        <v>#N/A</v>
      </c>
      <c r="K106" s="707"/>
      <c r="L106" s="708"/>
      <c r="M106" s="266" t="e">
        <f>VLOOKUP($L101,мандатка!$U:$AA,7,FALSE)</f>
        <v>#N/A</v>
      </c>
      <c r="N106" s="267" t="e">
        <f t="shared" si="11"/>
        <v>#N/A</v>
      </c>
      <c r="O106" s="709"/>
    </row>
    <row r="107" spans="1:15" ht="12" customHeight="1" x14ac:dyDescent="0.25">
      <c r="A107" s="701">
        <v>17</v>
      </c>
      <c r="B107" s="78" t="e">
        <f>VLOOKUP(M107,мандатка!$B:$K,3,FALSE)</f>
        <v>#N/A</v>
      </c>
      <c r="C107" s="80" t="e">
        <f>VLOOKUP($M107,мандатка!$B:$AC,5,FALSE)</f>
        <v>#N/A</v>
      </c>
      <c r="D107" s="17" t="e">
        <f>VLOOKUP($M107,мандатка!$B:$AC,6,FALSE)</f>
        <v>#N/A</v>
      </c>
      <c r="E107" s="702" t="e">
        <f>VLOOKUP($L107,СП!$B:$BC,MATCH("Результат",СП!$10:$10,0),FALSE)</f>
        <v>#N/A</v>
      </c>
      <c r="F107" s="703" t="e">
        <f>VLOOKUP($L107,СП!$B:$BC,MATCH("Відносний результат",СП!$10:$10,0),FALSE)</f>
        <v>#N/A</v>
      </c>
      <c r="G107" s="704" t="e">
        <f>VLOOKUP($L107,мандатка!$B:$AC,8,FALSE)</f>
        <v>#N/A</v>
      </c>
      <c r="H107" s="705" t="e">
        <f>VLOOKUP($L107,мандатка!$B:$AC,3,FALSE)</f>
        <v>#N/A</v>
      </c>
      <c r="I107" s="706" t="e">
        <f>VLOOKUP($L107,СП!$B:$BC,MATCH("Виконаний розряд",СП!$10:$10,0),FALSE)</f>
        <v>#N/A</v>
      </c>
      <c r="J107" s="23" t="e">
        <f>VLOOKUP(M107,мандатка!$B:$AL,10,FALSE)</f>
        <v>#N/A</v>
      </c>
      <c r="K107" s="707"/>
      <c r="L107" s="708" t="e">
        <f>VLOOKUP($A107,СП!AD:AH,5,FALSE)</f>
        <v>#N/A</v>
      </c>
      <c r="M107" s="266" t="e">
        <f>VLOOKUP($L107,мандатка!$U:$AA,2,FALSE)</f>
        <v>#N/A</v>
      </c>
      <c r="N107" s="267" t="e">
        <f t="shared" si="11"/>
        <v>#N/A</v>
      </c>
      <c r="O107" s="709" t="e">
        <f t="shared" ref="O107" si="17">SUM(N107:N112)/6*4</f>
        <v>#N/A</v>
      </c>
    </row>
    <row r="108" spans="1:15" ht="12" customHeight="1" x14ac:dyDescent="0.25">
      <c r="A108" s="701"/>
      <c r="B108" s="78" t="e">
        <f>VLOOKUP(M108,мандатка!$B:$K,3,FALSE)</f>
        <v>#N/A</v>
      </c>
      <c r="C108" s="80" t="e">
        <f>VLOOKUP($M108,мандатка!$B:$AC,5,FALSE)</f>
        <v>#N/A</v>
      </c>
      <c r="D108" s="17" t="e">
        <f>VLOOKUP($M108,мандатка!$B:$AC,6,FALSE)</f>
        <v>#N/A</v>
      </c>
      <c r="E108" s="702"/>
      <c r="F108" s="703"/>
      <c r="G108" s="704"/>
      <c r="H108" s="705"/>
      <c r="I108" s="706"/>
      <c r="J108" s="23" t="e">
        <f>VLOOKUP(M108,мандатка!$B:$AL,10,FALSE)</f>
        <v>#N/A</v>
      </c>
      <c r="K108" s="707"/>
      <c r="L108" s="708"/>
      <c r="M108" s="266" t="e">
        <f>VLOOKUP($L107,мандатка!$U:$AA,3,FALSE)</f>
        <v>#N/A</v>
      </c>
      <c r="N108" s="267" t="e">
        <f t="shared" si="11"/>
        <v>#N/A</v>
      </c>
      <c r="O108" s="709"/>
    </row>
    <row r="109" spans="1:15" ht="12" customHeight="1" x14ac:dyDescent="0.25">
      <c r="A109" s="701"/>
      <c r="B109" s="78" t="e">
        <f>VLOOKUP(M109,мандатка!$B:$K,3,FALSE)</f>
        <v>#N/A</v>
      </c>
      <c r="C109" s="80" t="e">
        <f>VLOOKUP($M109,мандатка!$B:$AC,5,FALSE)</f>
        <v>#N/A</v>
      </c>
      <c r="D109" s="17" t="e">
        <f>VLOOKUP($M109,мандатка!$B:$AC,6,FALSE)</f>
        <v>#N/A</v>
      </c>
      <c r="E109" s="702"/>
      <c r="F109" s="703"/>
      <c r="G109" s="704"/>
      <c r="H109" s="705"/>
      <c r="I109" s="706"/>
      <c r="J109" s="23" t="e">
        <f>VLOOKUP(M109,мандатка!$B:$AL,10,FALSE)</f>
        <v>#N/A</v>
      </c>
      <c r="K109" s="707"/>
      <c r="L109" s="708"/>
      <c r="M109" s="266" t="e">
        <f>VLOOKUP($L107,мандатка!$U:$AA,4,FALSE)</f>
        <v>#N/A</v>
      </c>
      <c r="N109" s="267" t="e">
        <f t="shared" si="11"/>
        <v>#N/A</v>
      </c>
      <c r="O109" s="709"/>
    </row>
    <row r="110" spans="1:15" ht="12" customHeight="1" x14ac:dyDescent="0.25">
      <c r="A110" s="701"/>
      <c r="B110" s="78" t="e">
        <f>VLOOKUP(M110,мандатка!$B:$K,3,FALSE)</f>
        <v>#N/A</v>
      </c>
      <c r="C110" s="80" t="e">
        <f>VLOOKUP($M110,мандатка!$B:$AC,5,FALSE)</f>
        <v>#N/A</v>
      </c>
      <c r="D110" s="17" t="e">
        <f>VLOOKUP($M110,мандатка!$B:$AC,6,FALSE)</f>
        <v>#N/A</v>
      </c>
      <c r="E110" s="702"/>
      <c r="F110" s="703"/>
      <c r="G110" s="704"/>
      <c r="H110" s="705"/>
      <c r="I110" s="706"/>
      <c r="J110" s="23" t="e">
        <f>VLOOKUP(M110,мандатка!$B:$AL,10,FALSE)</f>
        <v>#N/A</v>
      </c>
      <c r="K110" s="707"/>
      <c r="L110" s="708"/>
      <c r="M110" s="266" t="e">
        <f>VLOOKUP($L107,мандатка!$U:$AA,5,FALSE)</f>
        <v>#N/A</v>
      </c>
      <c r="N110" s="267" t="e">
        <f t="shared" si="11"/>
        <v>#N/A</v>
      </c>
      <c r="O110" s="709"/>
    </row>
    <row r="111" spans="1:15" ht="12" customHeight="1" x14ac:dyDescent="0.25">
      <c r="A111" s="701"/>
      <c r="B111" s="78" t="e">
        <f>VLOOKUP(M111,мандатка!$B:$K,3,FALSE)</f>
        <v>#N/A</v>
      </c>
      <c r="C111" s="80" t="e">
        <f>VLOOKUP($M111,мандатка!$B:$AC,5,FALSE)</f>
        <v>#N/A</v>
      </c>
      <c r="D111" s="17" t="e">
        <f>VLOOKUP($M111,мандатка!$B:$AC,6,FALSE)</f>
        <v>#N/A</v>
      </c>
      <c r="E111" s="702"/>
      <c r="F111" s="703"/>
      <c r="G111" s="704"/>
      <c r="H111" s="705"/>
      <c r="I111" s="706"/>
      <c r="J111" s="23" t="e">
        <f>VLOOKUP(M111,мандатка!$B:$AL,10,FALSE)</f>
        <v>#N/A</v>
      </c>
      <c r="K111" s="707"/>
      <c r="L111" s="708"/>
      <c r="M111" s="266" t="e">
        <f>VLOOKUP($L107,мандатка!$U:$AA,6,FALSE)</f>
        <v>#N/A</v>
      </c>
      <c r="N111" s="267" t="e">
        <f t="shared" si="11"/>
        <v>#N/A</v>
      </c>
      <c r="O111" s="709"/>
    </row>
    <row r="112" spans="1:15" ht="12" customHeight="1" x14ac:dyDescent="0.25">
      <c r="A112" s="701"/>
      <c r="B112" s="78" t="e">
        <f>VLOOKUP(M112,мандатка!$B:$K,3,FALSE)</f>
        <v>#N/A</v>
      </c>
      <c r="C112" s="80" t="e">
        <f>VLOOKUP($M112,мандатка!$B:$AC,5,FALSE)</f>
        <v>#N/A</v>
      </c>
      <c r="D112" s="17" t="e">
        <f>VLOOKUP($M112,мандатка!$B:$AC,6,FALSE)</f>
        <v>#N/A</v>
      </c>
      <c r="E112" s="702"/>
      <c r="F112" s="703"/>
      <c r="G112" s="704"/>
      <c r="H112" s="705"/>
      <c r="I112" s="706"/>
      <c r="J112" s="23" t="e">
        <f>VLOOKUP(M112,мандатка!$B:$AL,10,FALSE)</f>
        <v>#N/A</v>
      </c>
      <c r="K112" s="707"/>
      <c r="L112" s="708"/>
      <c r="M112" s="266" t="e">
        <f>VLOOKUP($L107,мандатка!$U:$AA,7,FALSE)</f>
        <v>#N/A</v>
      </c>
      <c r="N112" s="267" t="e">
        <f t="shared" si="11"/>
        <v>#N/A</v>
      </c>
      <c r="O112" s="709"/>
    </row>
    <row r="113" spans="1:15" ht="12" customHeight="1" x14ac:dyDescent="0.25">
      <c r="A113" s="701">
        <v>18</v>
      </c>
      <c r="B113" s="78" t="e">
        <f>VLOOKUP(M113,мандатка!$B:$K,3,FALSE)</f>
        <v>#N/A</v>
      </c>
      <c r="C113" s="80" t="e">
        <f>VLOOKUP($M113,мандатка!$B:$AC,5,FALSE)</f>
        <v>#N/A</v>
      </c>
      <c r="D113" s="17" t="e">
        <f>VLOOKUP($M113,мандатка!$B:$AC,6,FALSE)</f>
        <v>#N/A</v>
      </c>
      <c r="E113" s="702" t="e">
        <f>VLOOKUP($L113,СП!$B:$BC,MATCH("Результат",СП!$10:$10,0),FALSE)</f>
        <v>#N/A</v>
      </c>
      <c r="F113" s="703" t="e">
        <f>VLOOKUP($L113,СП!$B:$BC,MATCH("Відносний результат",СП!$10:$10,0),FALSE)</f>
        <v>#N/A</v>
      </c>
      <c r="G113" s="704" t="e">
        <f>VLOOKUP($L113,мандатка!$B:$AC,8,FALSE)</f>
        <v>#N/A</v>
      </c>
      <c r="H113" s="705" t="e">
        <f>VLOOKUP($L113,мандатка!$B:$AC,3,FALSE)</f>
        <v>#N/A</v>
      </c>
      <c r="I113" s="706" t="e">
        <f>VLOOKUP($L113,СП!$B:$BC,MATCH("Виконаний розряд",СП!$10:$10,0),FALSE)</f>
        <v>#N/A</v>
      </c>
      <c r="J113" s="23" t="e">
        <f>VLOOKUP(M113,мандатка!$B:$AL,10,FALSE)</f>
        <v>#N/A</v>
      </c>
      <c r="K113" s="707"/>
      <c r="L113" s="708" t="e">
        <f>VLOOKUP($A113,СП!AD:AH,5,FALSE)</f>
        <v>#N/A</v>
      </c>
      <c r="M113" s="266" t="e">
        <f>VLOOKUP($L113,мандатка!$U:$AA,2,FALSE)</f>
        <v>#N/A</v>
      </c>
      <c r="N113" s="267" t="e">
        <f t="shared" si="11"/>
        <v>#N/A</v>
      </c>
      <c r="O113" s="709" t="e">
        <f t="shared" ref="O113" si="18">SUM(N113:N118)/6*4</f>
        <v>#N/A</v>
      </c>
    </row>
    <row r="114" spans="1:15" ht="12" customHeight="1" x14ac:dyDescent="0.25">
      <c r="A114" s="701"/>
      <c r="B114" s="78" t="e">
        <f>VLOOKUP(M114,мандатка!$B:$K,3,FALSE)</f>
        <v>#N/A</v>
      </c>
      <c r="C114" s="80" t="e">
        <f>VLOOKUP($M114,мандатка!$B:$AC,5,FALSE)</f>
        <v>#N/A</v>
      </c>
      <c r="D114" s="17" t="e">
        <f>VLOOKUP($M114,мандатка!$B:$AC,6,FALSE)</f>
        <v>#N/A</v>
      </c>
      <c r="E114" s="702"/>
      <c r="F114" s="703"/>
      <c r="G114" s="704"/>
      <c r="H114" s="705"/>
      <c r="I114" s="706"/>
      <c r="J114" s="23" t="e">
        <f>VLOOKUP(M114,мандатка!$B:$AL,10,FALSE)</f>
        <v>#N/A</v>
      </c>
      <c r="K114" s="707"/>
      <c r="L114" s="708"/>
      <c r="M114" s="266" t="e">
        <f>VLOOKUP($L113,мандатка!$U:$AA,3,FALSE)</f>
        <v>#N/A</v>
      </c>
      <c r="N114" s="267" t="e">
        <f t="shared" si="11"/>
        <v>#N/A</v>
      </c>
      <c r="O114" s="709"/>
    </row>
    <row r="115" spans="1:15" ht="12" customHeight="1" x14ac:dyDescent="0.25">
      <c r="A115" s="701"/>
      <c r="B115" s="78" t="e">
        <f>VLOOKUP(M115,мандатка!$B:$K,3,FALSE)</f>
        <v>#N/A</v>
      </c>
      <c r="C115" s="80" t="e">
        <f>VLOOKUP($M115,мандатка!$B:$AC,5,FALSE)</f>
        <v>#N/A</v>
      </c>
      <c r="D115" s="17" t="e">
        <f>VLOOKUP($M115,мандатка!$B:$AC,6,FALSE)</f>
        <v>#N/A</v>
      </c>
      <c r="E115" s="702"/>
      <c r="F115" s="703"/>
      <c r="G115" s="704"/>
      <c r="H115" s="705"/>
      <c r="I115" s="706"/>
      <c r="J115" s="23" t="e">
        <f>VLOOKUP(M115,мандатка!$B:$AL,10,FALSE)</f>
        <v>#N/A</v>
      </c>
      <c r="K115" s="707"/>
      <c r="L115" s="708"/>
      <c r="M115" s="266" t="e">
        <f>VLOOKUP($L113,мандатка!$U:$AA,4,FALSE)</f>
        <v>#N/A</v>
      </c>
      <c r="N115" s="267" t="e">
        <f t="shared" si="11"/>
        <v>#N/A</v>
      </c>
      <c r="O115" s="709"/>
    </row>
    <row r="116" spans="1:15" ht="12" customHeight="1" x14ac:dyDescent="0.25">
      <c r="A116" s="701"/>
      <c r="B116" s="78" t="e">
        <f>VLOOKUP(M116,мандатка!$B:$K,3,FALSE)</f>
        <v>#N/A</v>
      </c>
      <c r="C116" s="80" t="e">
        <f>VLOOKUP($M116,мандатка!$B:$AC,5,FALSE)</f>
        <v>#N/A</v>
      </c>
      <c r="D116" s="17" t="e">
        <f>VLOOKUP($M116,мандатка!$B:$AC,6,FALSE)</f>
        <v>#N/A</v>
      </c>
      <c r="E116" s="702"/>
      <c r="F116" s="703"/>
      <c r="G116" s="704"/>
      <c r="H116" s="705"/>
      <c r="I116" s="706"/>
      <c r="J116" s="23" t="e">
        <f>VLOOKUP(M116,мандатка!$B:$AL,10,FALSE)</f>
        <v>#N/A</v>
      </c>
      <c r="K116" s="707"/>
      <c r="L116" s="708"/>
      <c r="M116" s="266" t="e">
        <f>VLOOKUP($L113,мандатка!$U:$AA,5,FALSE)</f>
        <v>#N/A</v>
      </c>
      <c r="N116" s="267" t="e">
        <f t="shared" si="11"/>
        <v>#N/A</v>
      </c>
      <c r="O116" s="709"/>
    </row>
    <row r="117" spans="1:15" ht="12" customHeight="1" x14ac:dyDescent="0.25">
      <c r="A117" s="701"/>
      <c r="B117" s="78" t="e">
        <f>VLOOKUP(M117,мандатка!$B:$K,3,FALSE)</f>
        <v>#N/A</v>
      </c>
      <c r="C117" s="80" t="e">
        <f>VLOOKUP($M117,мандатка!$B:$AC,5,FALSE)</f>
        <v>#N/A</v>
      </c>
      <c r="D117" s="17" t="e">
        <f>VLOOKUP($M117,мандатка!$B:$AC,6,FALSE)</f>
        <v>#N/A</v>
      </c>
      <c r="E117" s="702"/>
      <c r="F117" s="703"/>
      <c r="G117" s="704"/>
      <c r="H117" s="705"/>
      <c r="I117" s="706"/>
      <c r="J117" s="23" t="e">
        <f>VLOOKUP(M117,мандатка!$B:$AL,10,FALSE)</f>
        <v>#N/A</v>
      </c>
      <c r="K117" s="707"/>
      <c r="L117" s="708"/>
      <c r="M117" s="266" t="e">
        <f>VLOOKUP($L113,мандатка!$U:$AA,6,FALSE)</f>
        <v>#N/A</v>
      </c>
      <c r="N117" s="267" t="e">
        <f t="shared" si="11"/>
        <v>#N/A</v>
      </c>
      <c r="O117" s="709"/>
    </row>
    <row r="118" spans="1:15" ht="12" customHeight="1" x14ac:dyDescent="0.25">
      <c r="A118" s="701"/>
      <c r="B118" s="78" t="e">
        <f>VLOOKUP(M118,мандатка!$B:$K,3,FALSE)</f>
        <v>#N/A</v>
      </c>
      <c r="C118" s="80" t="e">
        <f>VLOOKUP($M118,мандатка!$B:$AC,5,FALSE)</f>
        <v>#N/A</v>
      </c>
      <c r="D118" s="17" t="e">
        <f>VLOOKUP($M118,мандатка!$B:$AC,6,FALSE)</f>
        <v>#N/A</v>
      </c>
      <c r="E118" s="702"/>
      <c r="F118" s="703"/>
      <c r="G118" s="704"/>
      <c r="H118" s="705"/>
      <c r="I118" s="706"/>
      <c r="J118" s="23" t="e">
        <f>VLOOKUP(M118,мандатка!$B:$AL,10,FALSE)</f>
        <v>#N/A</v>
      </c>
      <c r="K118" s="707"/>
      <c r="L118" s="708"/>
      <c r="M118" s="266" t="e">
        <f>VLOOKUP($L113,мандатка!$U:$AA,7,FALSE)</f>
        <v>#N/A</v>
      </c>
      <c r="N118" s="267" t="e">
        <f t="shared" si="11"/>
        <v>#N/A</v>
      </c>
      <c r="O118" s="709"/>
    </row>
    <row r="119" spans="1:15" ht="12" customHeight="1" x14ac:dyDescent="0.25">
      <c r="A119" s="701">
        <v>19</v>
      </c>
      <c r="B119" s="78" t="e">
        <f>VLOOKUP(M119,мандатка!$B:$K,3,FALSE)</f>
        <v>#N/A</v>
      </c>
      <c r="C119" s="80" t="e">
        <f>VLOOKUP($M119,мандатка!$B:$AC,5,FALSE)</f>
        <v>#N/A</v>
      </c>
      <c r="D119" s="17" t="e">
        <f>VLOOKUP($M119,мандатка!$B:$AC,6,FALSE)</f>
        <v>#N/A</v>
      </c>
      <c r="E119" s="702" t="e">
        <f>VLOOKUP($L119,СП!$B:$BC,MATCH("Результат",СП!$10:$10,0),FALSE)</f>
        <v>#N/A</v>
      </c>
      <c r="F119" s="703" t="e">
        <f>VLOOKUP($L119,СП!$B:$BC,MATCH("Відносний результат",СП!$10:$10,0),FALSE)</f>
        <v>#N/A</v>
      </c>
      <c r="G119" s="704" t="e">
        <f>VLOOKUP($L119,мандатка!$B:$AC,8,FALSE)</f>
        <v>#N/A</v>
      </c>
      <c r="H119" s="705" t="e">
        <f>VLOOKUP($L119,мандатка!$B:$AC,3,FALSE)</f>
        <v>#N/A</v>
      </c>
      <c r="I119" s="706" t="e">
        <f>VLOOKUP($L119,СП!$B:$BC,MATCH("Виконаний розряд",СП!$10:$10,0),FALSE)</f>
        <v>#N/A</v>
      </c>
      <c r="J119" s="23" t="e">
        <f>VLOOKUP(M119,мандатка!$B:$AL,10,FALSE)</f>
        <v>#N/A</v>
      </c>
      <c r="K119" s="707"/>
      <c r="L119" s="708" t="e">
        <f>VLOOKUP($A119,СП!AD:AH,5,FALSE)</f>
        <v>#N/A</v>
      </c>
      <c r="M119" s="266" t="e">
        <f>VLOOKUP($L119,мандатка!$U:$AA,2,FALSE)</f>
        <v>#N/A</v>
      </c>
      <c r="N119" s="267" t="e">
        <f t="shared" si="11"/>
        <v>#N/A</v>
      </c>
      <c r="O119" s="709" t="e">
        <f t="shared" ref="O119" si="19">SUM(N119:N124)/6*4</f>
        <v>#N/A</v>
      </c>
    </row>
    <row r="120" spans="1:15" ht="12" customHeight="1" x14ac:dyDescent="0.25">
      <c r="A120" s="701"/>
      <c r="B120" s="78" t="e">
        <f>VLOOKUP(M120,мандатка!$B:$K,3,FALSE)</f>
        <v>#N/A</v>
      </c>
      <c r="C120" s="80" t="e">
        <f>VLOOKUP($M120,мандатка!$B:$AC,5,FALSE)</f>
        <v>#N/A</v>
      </c>
      <c r="D120" s="17" t="e">
        <f>VLOOKUP($M120,мандатка!$B:$AC,6,FALSE)</f>
        <v>#N/A</v>
      </c>
      <c r="E120" s="702"/>
      <c r="F120" s="703"/>
      <c r="G120" s="704"/>
      <c r="H120" s="705"/>
      <c r="I120" s="706"/>
      <c r="J120" s="23" t="e">
        <f>VLOOKUP(M120,мандатка!$B:$AL,10,FALSE)</f>
        <v>#N/A</v>
      </c>
      <c r="K120" s="707"/>
      <c r="L120" s="708"/>
      <c r="M120" s="266" t="e">
        <f>VLOOKUP($L119,мандатка!$U:$AA,3,FALSE)</f>
        <v>#N/A</v>
      </c>
      <c r="N120" s="267" t="e">
        <f t="shared" si="11"/>
        <v>#N/A</v>
      </c>
      <c r="O120" s="709"/>
    </row>
    <row r="121" spans="1:15" ht="12" customHeight="1" x14ac:dyDescent="0.25">
      <c r="A121" s="701"/>
      <c r="B121" s="78" t="e">
        <f>VLOOKUP(M121,мандатка!$B:$K,3,FALSE)</f>
        <v>#N/A</v>
      </c>
      <c r="C121" s="80" t="e">
        <f>VLOOKUP($M121,мандатка!$B:$AC,5,FALSE)</f>
        <v>#N/A</v>
      </c>
      <c r="D121" s="17" t="e">
        <f>VLOOKUP($M121,мандатка!$B:$AC,6,FALSE)</f>
        <v>#N/A</v>
      </c>
      <c r="E121" s="702"/>
      <c r="F121" s="703"/>
      <c r="G121" s="704"/>
      <c r="H121" s="705"/>
      <c r="I121" s="706"/>
      <c r="J121" s="23" t="e">
        <f>VLOOKUP(M121,мандатка!$B:$AL,10,FALSE)</f>
        <v>#N/A</v>
      </c>
      <c r="K121" s="707"/>
      <c r="L121" s="708"/>
      <c r="M121" s="266" t="e">
        <f>VLOOKUP($L119,мандатка!$U:$AA,4,FALSE)</f>
        <v>#N/A</v>
      </c>
      <c r="N121" s="267" t="e">
        <f t="shared" si="11"/>
        <v>#N/A</v>
      </c>
      <c r="O121" s="709"/>
    </row>
    <row r="122" spans="1:15" ht="12" customHeight="1" x14ac:dyDescent="0.25">
      <c r="A122" s="701"/>
      <c r="B122" s="78" t="e">
        <f>VLOOKUP(M122,мандатка!$B:$K,3,FALSE)</f>
        <v>#N/A</v>
      </c>
      <c r="C122" s="80" t="e">
        <f>VLOOKUP($M122,мандатка!$B:$AC,5,FALSE)</f>
        <v>#N/A</v>
      </c>
      <c r="D122" s="17" t="e">
        <f>VLOOKUP($M122,мандатка!$B:$AC,6,FALSE)</f>
        <v>#N/A</v>
      </c>
      <c r="E122" s="702"/>
      <c r="F122" s="703"/>
      <c r="G122" s="704"/>
      <c r="H122" s="705"/>
      <c r="I122" s="706"/>
      <c r="J122" s="23" t="e">
        <f>VLOOKUP(M122,мандатка!$B:$AL,10,FALSE)</f>
        <v>#N/A</v>
      </c>
      <c r="K122" s="707"/>
      <c r="L122" s="708"/>
      <c r="M122" s="266" t="e">
        <f>VLOOKUP($L119,мандатка!$U:$AA,5,FALSE)</f>
        <v>#N/A</v>
      </c>
      <c r="N122" s="267" t="e">
        <f t="shared" si="11"/>
        <v>#N/A</v>
      </c>
      <c r="O122" s="709"/>
    </row>
    <row r="123" spans="1:15" ht="12" customHeight="1" x14ac:dyDescent="0.25">
      <c r="A123" s="701"/>
      <c r="B123" s="78" t="e">
        <f>VLOOKUP(M123,мандатка!$B:$K,3,FALSE)</f>
        <v>#N/A</v>
      </c>
      <c r="C123" s="80" t="e">
        <f>VLOOKUP($M123,мандатка!$B:$AC,5,FALSE)</f>
        <v>#N/A</v>
      </c>
      <c r="D123" s="17" t="e">
        <f>VLOOKUP($M123,мандатка!$B:$AC,6,FALSE)</f>
        <v>#N/A</v>
      </c>
      <c r="E123" s="702"/>
      <c r="F123" s="703"/>
      <c r="G123" s="704"/>
      <c r="H123" s="705"/>
      <c r="I123" s="706"/>
      <c r="J123" s="23" t="e">
        <f>VLOOKUP(M123,мандатка!$B:$AL,10,FALSE)</f>
        <v>#N/A</v>
      </c>
      <c r="K123" s="707"/>
      <c r="L123" s="708"/>
      <c r="M123" s="266" t="e">
        <f>VLOOKUP($L119,мандатка!$U:$AA,6,FALSE)</f>
        <v>#N/A</v>
      </c>
      <c r="N123" s="267" t="e">
        <f t="shared" si="11"/>
        <v>#N/A</v>
      </c>
      <c r="O123" s="709"/>
    </row>
    <row r="124" spans="1:15" ht="12" customHeight="1" x14ac:dyDescent="0.25">
      <c r="A124" s="701"/>
      <c r="B124" s="78" t="e">
        <f>VLOOKUP(M124,мандатка!$B:$K,3,FALSE)</f>
        <v>#N/A</v>
      </c>
      <c r="C124" s="80" t="e">
        <f>VLOOKUP($M124,мандатка!$B:$AC,5,FALSE)</f>
        <v>#N/A</v>
      </c>
      <c r="D124" s="17" t="e">
        <f>VLOOKUP($M124,мандатка!$B:$AC,6,FALSE)</f>
        <v>#N/A</v>
      </c>
      <c r="E124" s="702"/>
      <c r="F124" s="703"/>
      <c r="G124" s="704"/>
      <c r="H124" s="705"/>
      <c r="I124" s="706"/>
      <c r="J124" s="23" t="e">
        <f>VLOOKUP(M124,мандатка!$B:$AL,10,FALSE)</f>
        <v>#N/A</v>
      </c>
      <c r="K124" s="707"/>
      <c r="L124" s="708"/>
      <c r="M124" s="266" t="e">
        <f>VLOOKUP($L119,мандатка!$U:$AA,7,FALSE)</f>
        <v>#N/A</v>
      </c>
      <c r="N124" s="267" t="e">
        <f t="shared" si="11"/>
        <v>#N/A</v>
      </c>
      <c r="O124" s="709"/>
    </row>
    <row r="125" spans="1:15" ht="12" customHeight="1" x14ac:dyDescent="0.25">
      <c r="A125" s="701">
        <v>20</v>
      </c>
      <c r="B125" s="78" t="e">
        <f>VLOOKUP(M125,мандатка!$B:$K,3,FALSE)</f>
        <v>#N/A</v>
      </c>
      <c r="C125" s="80" t="e">
        <f>VLOOKUP($M125,мандатка!$B:$AC,5,FALSE)</f>
        <v>#N/A</v>
      </c>
      <c r="D125" s="17" t="e">
        <f>VLOOKUP($M125,мандатка!$B:$AC,6,FALSE)</f>
        <v>#N/A</v>
      </c>
      <c r="E125" s="702" t="e">
        <f>VLOOKUP($L125,СП!$B:$BC,MATCH("Результат",СП!$10:$10,0),FALSE)</f>
        <v>#N/A</v>
      </c>
      <c r="F125" s="703" t="e">
        <f>VLOOKUP($L125,СП!$B:$BC,MATCH("Відносний результат",СП!$10:$10,0),FALSE)</f>
        <v>#N/A</v>
      </c>
      <c r="G125" s="704" t="e">
        <f>VLOOKUP($L125,мандатка!$B:$AC,8,FALSE)</f>
        <v>#N/A</v>
      </c>
      <c r="H125" s="705" t="e">
        <f>VLOOKUP($L125,мандатка!$B:$AC,3,FALSE)</f>
        <v>#N/A</v>
      </c>
      <c r="I125" s="706" t="e">
        <f>VLOOKUP($L125,СП!$B:$BC,MATCH("Виконаний розряд",СП!$10:$10,0),FALSE)</f>
        <v>#N/A</v>
      </c>
      <c r="J125" s="23" t="e">
        <f>VLOOKUP(M125,мандатка!$B:$AL,10,FALSE)</f>
        <v>#N/A</v>
      </c>
      <c r="K125" s="707"/>
      <c r="L125" s="708" t="e">
        <f>VLOOKUP($A125,СП!AD:AH,5,FALSE)</f>
        <v>#N/A</v>
      </c>
      <c r="M125" s="266" t="e">
        <f>VLOOKUP($L125,мандатка!$U:$AA,2,FALSE)</f>
        <v>#N/A</v>
      </c>
      <c r="N125" s="267" t="e">
        <f t="shared" si="11"/>
        <v>#N/A</v>
      </c>
      <c r="O125" s="709" t="e">
        <f t="shared" ref="O125" si="20">SUM(N125:N130)/6*4</f>
        <v>#N/A</v>
      </c>
    </row>
    <row r="126" spans="1:15" ht="12" customHeight="1" x14ac:dyDescent="0.25">
      <c r="A126" s="701"/>
      <c r="B126" s="78" t="e">
        <f>VLOOKUP(M126,мандатка!$B:$K,3,FALSE)</f>
        <v>#N/A</v>
      </c>
      <c r="C126" s="80" t="e">
        <f>VLOOKUP($M126,мандатка!$B:$AC,5,FALSE)</f>
        <v>#N/A</v>
      </c>
      <c r="D126" s="17" t="e">
        <f>VLOOKUP($M126,мандатка!$B:$AC,6,FALSE)</f>
        <v>#N/A</v>
      </c>
      <c r="E126" s="702"/>
      <c r="F126" s="703"/>
      <c r="G126" s="704"/>
      <c r="H126" s="705"/>
      <c r="I126" s="706"/>
      <c r="J126" s="23" t="e">
        <f>VLOOKUP(M126,мандатка!$B:$AL,10,FALSE)</f>
        <v>#N/A</v>
      </c>
      <c r="K126" s="707"/>
      <c r="L126" s="708"/>
      <c r="M126" s="266" t="e">
        <f>VLOOKUP($L125,мандатка!$U:$AA,3,FALSE)</f>
        <v>#N/A</v>
      </c>
      <c r="N126" s="267" t="e">
        <f t="shared" si="11"/>
        <v>#N/A</v>
      </c>
      <c r="O126" s="709"/>
    </row>
    <row r="127" spans="1:15" ht="12" customHeight="1" x14ac:dyDescent="0.25">
      <c r="A127" s="701"/>
      <c r="B127" s="78" t="e">
        <f>VLOOKUP(M127,мандатка!$B:$K,3,FALSE)</f>
        <v>#N/A</v>
      </c>
      <c r="C127" s="80" t="e">
        <f>VLOOKUP($M127,мандатка!$B:$AC,5,FALSE)</f>
        <v>#N/A</v>
      </c>
      <c r="D127" s="17" t="e">
        <f>VLOOKUP($M127,мандатка!$B:$AC,6,FALSE)</f>
        <v>#N/A</v>
      </c>
      <c r="E127" s="702"/>
      <c r="F127" s="703"/>
      <c r="G127" s="704"/>
      <c r="H127" s="705"/>
      <c r="I127" s="706"/>
      <c r="J127" s="23" t="e">
        <f>VLOOKUP(M127,мандатка!$B:$AL,10,FALSE)</f>
        <v>#N/A</v>
      </c>
      <c r="K127" s="707"/>
      <c r="L127" s="708"/>
      <c r="M127" s="266" t="e">
        <f>VLOOKUP($L125,мандатка!$U:$AA,4,FALSE)</f>
        <v>#N/A</v>
      </c>
      <c r="N127" s="267" t="e">
        <f t="shared" si="11"/>
        <v>#N/A</v>
      </c>
      <c r="O127" s="709"/>
    </row>
    <row r="128" spans="1:15" ht="12" customHeight="1" x14ac:dyDescent="0.25">
      <c r="A128" s="701"/>
      <c r="B128" s="78" t="e">
        <f>VLOOKUP(M128,мандатка!$B:$K,3,FALSE)</f>
        <v>#N/A</v>
      </c>
      <c r="C128" s="80" t="e">
        <f>VLOOKUP($M128,мандатка!$B:$AC,5,FALSE)</f>
        <v>#N/A</v>
      </c>
      <c r="D128" s="17" t="e">
        <f>VLOOKUP($M128,мандатка!$B:$AC,6,FALSE)</f>
        <v>#N/A</v>
      </c>
      <c r="E128" s="702"/>
      <c r="F128" s="703"/>
      <c r="G128" s="704"/>
      <c r="H128" s="705"/>
      <c r="I128" s="706"/>
      <c r="J128" s="23" t="e">
        <f>VLOOKUP(M128,мандатка!$B:$AL,10,FALSE)</f>
        <v>#N/A</v>
      </c>
      <c r="K128" s="707"/>
      <c r="L128" s="708"/>
      <c r="M128" s="266" t="e">
        <f>VLOOKUP($L125,мандатка!$U:$AA,5,FALSE)</f>
        <v>#N/A</v>
      </c>
      <c r="N128" s="267" t="e">
        <f t="shared" si="11"/>
        <v>#N/A</v>
      </c>
      <c r="O128" s="709"/>
    </row>
    <row r="129" spans="1:15" ht="12" customHeight="1" x14ac:dyDescent="0.25">
      <c r="A129" s="701"/>
      <c r="B129" s="78" t="e">
        <f>VLOOKUP(M129,мандатка!$B:$K,3,FALSE)</f>
        <v>#N/A</v>
      </c>
      <c r="C129" s="80" t="e">
        <f>VLOOKUP($M129,мандатка!$B:$AC,5,FALSE)</f>
        <v>#N/A</v>
      </c>
      <c r="D129" s="17" t="e">
        <f>VLOOKUP($M129,мандатка!$B:$AC,6,FALSE)</f>
        <v>#N/A</v>
      </c>
      <c r="E129" s="702"/>
      <c r="F129" s="703"/>
      <c r="G129" s="704"/>
      <c r="H129" s="705"/>
      <c r="I129" s="706"/>
      <c r="J129" s="23" t="e">
        <f>VLOOKUP(M129,мандатка!$B:$AL,10,FALSE)</f>
        <v>#N/A</v>
      </c>
      <c r="K129" s="707"/>
      <c r="L129" s="708"/>
      <c r="M129" s="266" t="e">
        <f>VLOOKUP($L125,мандатка!$U:$AA,6,FALSE)</f>
        <v>#N/A</v>
      </c>
      <c r="N129" s="267" t="e">
        <f t="shared" si="11"/>
        <v>#N/A</v>
      </c>
      <c r="O129" s="709"/>
    </row>
    <row r="130" spans="1:15" ht="12" customHeight="1" x14ac:dyDescent="0.25">
      <c r="A130" s="701"/>
      <c r="B130" s="78" t="e">
        <f>VLOOKUP(M130,мандатка!$B:$K,3,FALSE)</f>
        <v>#N/A</v>
      </c>
      <c r="C130" s="80" t="e">
        <f>VLOOKUP($M130,мандатка!$B:$AC,5,FALSE)</f>
        <v>#N/A</v>
      </c>
      <c r="D130" s="17" t="e">
        <f>VLOOKUP($M130,мандатка!$B:$AC,6,FALSE)</f>
        <v>#N/A</v>
      </c>
      <c r="E130" s="702"/>
      <c r="F130" s="703"/>
      <c r="G130" s="704"/>
      <c r="H130" s="705"/>
      <c r="I130" s="706"/>
      <c r="J130" s="23" t="e">
        <f>VLOOKUP(M130,мандатка!$B:$AL,10,FALSE)</f>
        <v>#N/A</v>
      </c>
      <c r="K130" s="707"/>
      <c r="L130" s="708"/>
      <c r="M130" s="266" t="e">
        <f>VLOOKUP($L125,мандатка!$U:$AA,7,FALSE)</f>
        <v>#N/A</v>
      </c>
      <c r="N130" s="267" t="e">
        <f t="shared" si="11"/>
        <v>#N/A</v>
      </c>
      <c r="O130" s="709"/>
    </row>
    <row r="131" spans="1:15" ht="12" customHeight="1" x14ac:dyDescent="0.25">
      <c r="A131" s="701">
        <v>21</v>
      </c>
      <c r="B131" s="78" t="e">
        <f>VLOOKUP(M131,мандатка!$B:$K,3,FALSE)</f>
        <v>#N/A</v>
      </c>
      <c r="C131" s="80" t="e">
        <f>VLOOKUP($M131,мандатка!$B:$AC,5,FALSE)</f>
        <v>#N/A</v>
      </c>
      <c r="D131" s="17" t="e">
        <f>VLOOKUP($M131,мандатка!$B:$AC,6,FALSE)</f>
        <v>#N/A</v>
      </c>
      <c r="E131" s="702" t="e">
        <f>VLOOKUP($L131,СП!$B:$BC,MATCH("Результат",СП!$10:$10,0),FALSE)</f>
        <v>#N/A</v>
      </c>
      <c r="F131" s="703" t="e">
        <f>VLOOKUP($L131,СП!$B:$BC,MATCH("Відносний результат",СП!$10:$10,0),FALSE)</f>
        <v>#N/A</v>
      </c>
      <c r="G131" s="704" t="e">
        <f>VLOOKUP($L131,мандатка!$B:$AC,8,FALSE)</f>
        <v>#N/A</v>
      </c>
      <c r="H131" s="705" t="e">
        <f>VLOOKUP($L131,мандатка!$B:$AC,3,FALSE)</f>
        <v>#N/A</v>
      </c>
      <c r="I131" s="706" t="e">
        <f>VLOOKUP($L131,СП!$B:$BC,MATCH("Виконаний розряд",СП!$10:$10,0),FALSE)</f>
        <v>#N/A</v>
      </c>
      <c r="J131" s="23" t="e">
        <f>VLOOKUP(M131,мандатка!$B:$AL,10,FALSE)</f>
        <v>#N/A</v>
      </c>
      <c r="K131" s="707"/>
      <c r="L131" s="708" t="e">
        <f>VLOOKUP($A131,СП!AD:AH,5,FALSE)</f>
        <v>#N/A</v>
      </c>
      <c r="M131" s="266" t="e">
        <f>VLOOKUP($L131,мандатка!$U:$AA,2,FALSE)</f>
        <v>#N/A</v>
      </c>
      <c r="N131" s="267" t="e">
        <f t="shared" si="11"/>
        <v>#N/A</v>
      </c>
      <c r="O131" s="709" t="e">
        <f t="shared" ref="O131" si="21">SUM(N131:N136)/6*4</f>
        <v>#N/A</v>
      </c>
    </row>
    <row r="132" spans="1:15" ht="12" customHeight="1" x14ac:dyDescent="0.25">
      <c r="A132" s="701"/>
      <c r="B132" s="78" t="e">
        <f>VLOOKUP(M132,мандатка!$B:$K,3,FALSE)</f>
        <v>#N/A</v>
      </c>
      <c r="C132" s="80" t="e">
        <f>VLOOKUP($M132,мандатка!$B:$AC,5,FALSE)</f>
        <v>#N/A</v>
      </c>
      <c r="D132" s="17" t="e">
        <f>VLOOKUP($M132,мандатка!$B:$AC,6,FALSE)</f>
        <v>#N/A</v>
      </c>
      <c r="E132" s="702"/>
      <c r="F132" s="703"/>
      <c r="G132" s="704"/>
      <c r="H132" s="705"/>
      <c r="I132" s="706"/>
      <c r="J132" s="23" t="e">
        <f>VLOOKUP(M132,мандатка!$B:$AL,10,FALSE)</f>
        <v>#N/A</v>
      </c>
      <c r="K132" s="707"/>
      <c r="L132" s="708"/>
      <c r="M132" s="266" t="e">
        <f>VLOOKUP($L131,мандатка!$U:$AA,3,FALSE)</f>
        <v>#N/A</v>
      </c>
      <c r="N132" s="267" t="e">
        <f t="shared" si="11"/>
        <v>#N/A</v>
      </c>
      <c r="O132" s="709"/>
    </row>
    <row r="133" spans="1:15" ht="12" customHeight="1" x14ac:dyDescent="0.25">
      <c r="A133" s="701"/>
      <c r="B133" s="78" t="e">
        <f>VLOOKUP(M133,мандатка!$B:$K,3,FALSE)</f>
        <v>#N/A</v>
      </c>
      <c r="C133" s="80" t="e">
        <f>VLOOKUP($M133,мандатка!$B:$AC,5,FALSE)</f>
        <v>#N/A</v>
      </c>
      <c r="D133" s="17" t="e">
        <f>VLOOKUP($M133,мандатка!$B:$AC,6,FALSE)</f>
        <v>#N/A</v>
      </c>
      <c r="E133" s="702"/>
      <c r="F133" s="703"/>
      <c r="G133" s="704"/>
      <c r="H133" s="705"/>
      <c r="I133" s="706"/>
      <c r="J133" s="23" t="e">
        <f>VLOOKUP(M133,мандатка!$B:$AL,10,FALSE)</f>
        <v>#N/A</v>
      </c>
      <c r="K133" s="707"/>
      <c r="L133" s="708"/>
      <c r="M133" s="266" t="e">
        <f>VLOOKUP($L131,мандатка!$U:$AA,4,FALSE)</f>
        <v>#N/A</v>
      </c>
      <c r="N133" s="267" t="e">
        <f t="shared" si="11"/>
        <v>#N/A</v>
      </c>
      <c r="O133" s="709"/>
    </row>
    <row r="134" spans="1:15" ht="12" customHeight="1" x14ac:dyDescent="0.25">
      <c r="A134" s="701"/>
      <c r="B134" s="78" t="e">
        <f>VLOOKUP(M134,мандатка!$B:$K,3,FALSE)</f>
        <v>#N/A</v>
      </c>
      <c r="C134" s="80" t="e">
        <f>VLOOKUP($M134,мандатка!$B:$AC,5,FALSE)</f>
        <v>#N/A</v>
      </c>
      <c r="D134" s="17" t="e">
        <f>VLOOKUP($M134,мандатка!$B:$AC,6,FALSE)</f>
        <v>#N/A</v>
      </c>
      <c r="E134" s="702"/>
      <c r="F134" s="703"/>
      <c r="G134" s="704"/>
      <c r="H134" s="705"/>
      <c r="I134" s="706"/>
      <c r="J134" s="23" t="e">
        <f>VLOOKUP(M134,мандатка!$B:$AL,10,FALSE)</f>
        <v>#N/A</v>
      </c>
      <c r="K134" s="707"/>
      <c r="L134" s="708"/>
      <c r="M134" s="266" t="e">
        <f>VLOOKUP($L131,мандатка!$U:$AA,5,FALSE)</f>
        <v>#N/A</v>
      </c>
      <c r="N134" s="267" t="e">
        <f t="shared" si="11"/>
        <v>#N/A</v>
      </c>
      <c r="O134" s="709"/>
    </row>
    <row r="135" spans="1:15" ht="12" customHeight="1" x14ac:dyDescent="0.25">
      <c r="A135" s="701"/>
      <c r="B135" s="78" t="e">
        <f>VLOOKUP(M135,мандатка!$B:$K,3,FALSE)</f>
        <v>#N/A</v>
      </c>
      <c r="C135" s="80" t="e">
        <f>VLOOKUP($M135,мандатка!$B:$AC,5,FALSE)</f>
        <v>#N/A</v>
      </c>
      <c r="D135" s="17" t="e">
        <f>VLOOKUP($M135,мандатка!$B:$AC,6,FALSE)</f>
        <v>#N/A</v>
      </c>
      <c r="E135" s="702"/>
      <c r="F135" s="703"/>
      <c r="G135" s="704"/>
      <c r="H135" s="705"/>
      <c r="I135" s="706"/>
      <c r="J135" s="23" t="e">
        <f>VLOOKUP(M135,мандатка!$B:$AL,10,FALSE)</f>
        <v>#N/A</v>
      </c>
      <c r="K135" s="707"/>
      <c r="L135" s="708"/>
      <c r="M135" s="266" t="e">
        <f>VLOOKUP($L131,мандатка!$U:$AA,6,FALSE)</f>
        <v>#N/A</v>
      </c>
      <c r="N135" s="267" t="e">
        <f t="shared" si="11"/>
        <v>#N/A</v>
      </c>
      <c r="O135" s="709"/>
    </row>
    <row r="136" spans="1:15" ht="12" customHeight="1" x14ac:dyDescent="0.25">
      <c r="A136" s="701"/>
      <c r="B136" s="78" t="e">
        <f>VLOOKUP(M136,мандатка!$B:$K,3,FALSE)</f>
        <v>#N/A</v>
      </c>
      <c r="C136" s="80" t="e">
        <f>VLOOKUP($M136,мандатка!$B:$AC,5,FALSE)</f>
        <v>#N/A</v>
      </c>
      <c r="D136" s="17" t="e">
        <f>VLOOKUP($M136,мандатка!$B:$AC,6,FALSE)</f>
        <v>#N/A</v>
      </c>
      <c r="E136" s="702"/>
      <c r="F136" s="703"/>
      <c r="G136" s="704"/>
      <c r="H136" s="705"/>
      <c r="I136" s="706"/>
      <c r="J136" s="23" t="e">
        <f>VLOOKUP(M136,мандатка!$B:$AL,10,FALSE)</f>
        <v>#N/A</v>
      </c>
      <c r="K136" s="707"/>
      <c r="L136" s="708"/>
      <c r="M136" s="266" t="e">
        <f>VLOOKUP($L131,мандатка!$U:$AA,7,FALSE)</f>
        <v>#N/A</v>
      </c>
      <c r="N136" s="267" t="e">
        <f t="shared" si="11"/>
        <v>#N/A</v>
      </c>
      <c r="O136" s="709"/>
    </row>
    <row r="137" spans="1:15" ht="12" customHeight="1" x14ac:dyDescent="0.25">
      <c r="A137" s="701">
        <v>22</v>
      </c>
      <c r="B137" s="78" t="e">
        <f>VLOOKUP(M137,мандатка!$B:$K,3,FALSE)</f>
        <v>#N/A</v>
      </c>
      <c r="C137" s="80" t="e">
        <f>VLOOKUP($M137,мандатка!$B:$AC,5,FALSE)</f>
        <v>#N/A</v>
      </c>
      <c r="D137" s="17" t="e">
        <f>VLOOKUP($M137,мандатка!$B:$AC,6,FALSE)</f>
        <v>#N/A</v>
      </c>
      <c r="E137" s="702" t="e">
        <f>VLOOKUP($L137,СП!$B:$BC,MATCH("Результат",СП!$10:$10,0),FALSE)</f>
        <v>#N/A</v>
      </c>
      <c r="F137" s="703" t="e">
        <f>VLOOKUP($L137,СП!$B:$BC,MATCH("Відносний результат",СП!$10:$10,0),FALSE)</f>
        <v>#N/A</v>
      </c>
      <c r="G137" s="704" t="e">
        <f>VLOOKUP($L137,мандатка!$B:$AC,8,FALSE)</f>
        <v>#N/A</v>
      </c>
      <c r="H137" s="705" t="e">
        <f>VLOOKUP($L137,мандатка!$B:$AC,3,FALSE)</f>
        <v>#N/A</v>
      </c>
      <c r="I137" s="706" t="e">
        <f>VLOOKUP($L137,СП!$B:$BC,MATCH("Виконаний розряд",СП!$10:$10,0),FALSE)</f>
        <v>#N/A</v>
      </c>
      <c r="J137" s="23" t="e">
        <f>VLOOKUP(M137,мандатка!$B:$AL,10,FALSE)</f>
        <v>#N/A</v>
      </c>
      <c r="K137" s="707"/>
      <c r="L137" s="708" t="e">
        <f>VLOOKUP($A137,СП!AD:AH,5,FALSE)</f>
        <v>#N/A</v>
      </c>
      <c r="M137" s="266" t="e">
        <f>VLOOKUP($L137,мандатка!$U:$AA,2,FALSE)</f>
        <v>#N/A</v>
      </c>
      <c r="N137" s="267" t="e">
        <f t="shared" si="11"/>
        <v>#N/A</v>
      </c>
      <c r="O137" s="709" t="e">
        <f t="shared" ref="O137" si="22">SUM(N137:N142)/6*4</f>
        <v>#N/A</v>
      </c>
    </row>
    <row r="138" spans="1:15" ht="12" customHeight="1" x14ac:dyDescent="0.25">
      <c r="A138" s="701"/>
      <c r="B138" s="78" t="e">
        <f>VLOOKUP(M138,мандатка!$B:$K,3,FALSE)</f>
        <v>#N/A</v>
      </c>
      <c r="C138" s="80" t="e">
        <f>VLOOKUP($M138,мандатка!$B:$AC,5,FALSE)</f>
        <v>#N/A</v>
      </c>
      <c r="D138" s="17" t="e">
        <f>VLOOKUP($M138,мандатка!$B:$AC,6,FALSE)</f>
        <v>#N/A</v>
      </c>
      <c r="E138" s="702"/>
      <c r="F138" s="703"/>
      <c r="G138" s="704"/>
      <c r="H138" s="705"/>
      <c r="I138" s="706"/>
      <c r="J138" s="23" t="e">
        <f>VLOOKUP(M138,мандатка!$B:$AL,10,FALSE)</f>
        <v>#N/A</v>
      </c>
      <c r="K138" s="707"/>
      <c r="L138" s="708"/>
      <c r="M138" s="266" t="e">
        <f>VLOOKUP($L137,мандатка!$U:$AA,3,FALSE)</f>
        <v>#N/A</v>
      </c>
      <c r="N138" s="267" t="e">
        <f t="shared" si="11"/>
        <v>#N/A</v>
      </c>
      <c r="O138" s="709"/>
    </row>
    <row r="139" spans="1:15" ht="12" customHeight="1" x14ac:dyDescent="0.25">
      <c r="A139" s="701"/>
      <c r="B139" s="78" t="e">
        <f>VLOOKUP(M139,мандатка!$B:$K,3,FALSE)</f>
        <v>#N/A</v>
      </c>
      <c r="C139" s="80" t="e">
        <f>VLOOKUP($M139,мандатка!$B:$AC,5,FALSE)</f>
        <v>#N/A</v>
      </c>
      <c r="D139" s="17" t="e">
        <f>VLOOKUP($M139,мандатка!$B:$AC,6,FALSE)</f>
        <v>#N/A</v>
      </c>
      <c r="E139" s="702"/>
      <c r="F139" s="703"/>
      <c r="G139" s="704"/>
      <c r="H139" s="705"/>
      <c r="I139" s="706"/>
      <c r="J139" s="23" t="e">
        <f>VLOOKUP(M139,мандатка!$B:$AL,10,FALSE)</f>
        <v>#N/A</v>
      </c>
      <c r="K139" s="707"/>
      <c r="L139" s="708"/>
      <c r="M139" s="266" t="e">
        <f>VLOOKUP($L137,мандатка!$U:$AA,4,FALSE)</f>
        <v>#N/A</v>
      </c>
      <c r="N139" s="267" t="e">
        <f t="shared" si="11"/>
        <v>#N/A</v>
      </c>
      <c r="O139" s="709"/>
    </row>
    <row r="140" spans="1:15" ht="12" customHeight="1" x14ac:dyDescent="0.25">
      <c r="A140" s="701"/>
      <c r="B140" s="78" t="e">
        <f>VLOOKUP(M140,мандатка!$B:$K,3,FALSE)</f>
        <v>#N/A</v>
      </c>
      <c r="C140" s="80" t="e">
        <f>VLOOKUP($M140,мандатка!$B:$AC,5,FALSE)</f>
        <v>#N/A</v>
      </c>
      <c r="D140" s="17" t="e">
        <f>VLOOKUP($M140,мандатка!$B:$AC,6,FALSE)</f>
        <v>#N/A</v>
      </c>
      <c r="E140" s="702"/>
      <c r="F140" s="703"/>
      <c r="G140" s="704"/>
      <c r="H140" s="705"/>
      <c r="I140" s="706"/>
      <c r="J140" s="23" t="e">
        <f>VLOOKUP(M140,мандатка!$B:$AL,10,FALSE)</f>
        <v>#N/A</v>
      </c>
      <c r="K140" s="707"/>
      <c r="L140" s="708"/>
      <c r="M140" s="266" t="e">
        <f>VLOOKUP($L137,мандатка!$U:$AA,5,FALSE)</f>
        <v>#N/A</v>
      </c>
      <c r="N140" s="267" t="e">
        <f t="shared" si="11"/>
        <v>#N/A</v>
      </c>
      <c r="O140" s="709"/>
    </row>
    <row r="141" spans="1:15" ht="12" customHeight="1" x14ac:dyDescent="0.25">
      <c r="A141" s="701"/>
      <c r="B141" s="78" t="e">
        <f>VLOOKUP(M141,мандатка!$B:$K,3,FALSE)</f>
        <v>#N/A</v>
      </c>
      <c r="C141" s="80" t="e">
        <f>VLOOKUP($M141,мандатка!$B:$AC,5,FALSE)</f>
        <v>#N/A</v>
      </c>
      <c r="D141" s="17" t="e">
        <f>VLOOKUP($M141,мандатка!$B:$AC,6,FALSE)</f>
        <v>#N/A</v>
      </c>
      <c r="E141" s="702"/>
      <c r="F141" s="703"/>
      <c r="G141" s="704"/>
      <c r="H141" s="705"/>
      <c r="I141" s="706"/>
      <c r="J141" s="23" t="e">
        <f>VLOOKUP(M141,мандатка!$B:$AL,10,FALSE)</f>
        <v>#N/A</v>
      </c>
      <c r="K141" s="707"/>
      <c r="L141" s="708"/>
      <c r="M141" s="266" t="e">
        <f>VLOOKUP($L137,мандатка!$U:$AA,6,FALSE)</f>
        <v>#N/A</v>
      </c>
      <c r="N141" s="267" t="e">
        <f t="shared" si="11"/>
        <v>#N/A</v>
      </c>
      <c r="O141" s="709"/>
    </row>
    <row r="142" spans="1:15" ht="12" customHeight="1" x14ac:dyDescent="0.25">
      <c r="A142" s="701"/>
      <c r="B142" s="78" t="e">
        <f>VLOOKUP(M142,мандатка!$B:$K,3,FALSE)</f>
        <v>#N/A</v>
      </c>
      <c r="C142" s="80" t="e">
        <f>VLOOKUP($M142,мандатка!$B:$AC,5,FALSE)</f>
        <v>#N/A</v>
      </c>
      <c r="D142" s="17" t="e">
        <f>VLOOKUP($M142,мандатка!$B:$AC,6,FALSE)</f>
        <v>#N/A</v>
      </c>
      <c r="E142" s="702"/>
      <c r="F142" s="703"/>
      <c r="G142" s="704"/>
      <c r="H142" s="705"/>
      <c r="I142" s="706"/>
      <c r="J142" s="23" t="e">
        <f>VLOOKUP(M142,мандатка!$B:$AL,10,FALSE)</f>
        <v>#N/A</v>
      </c>
      <c r="K142" s="707"/>
      <c r="L142" s="708"/>
      <c r="M142" s="266" t="e">
        <f>VLOOKUP($L137,мандатка!$U:$AA,7,FALSE)</f>
        <v>#N/A</v>
      </c>
      <c r="N142" s="267" t="e">
        <f t="shared" si="11"/>
        <v>#N/A</v>
      </c>
      <c r="O142" s="709"/>
    </row>
    <row r="143" spans="1:15" ht="12" customHeight="1" x14ac:dyDescent="0.25">
      <c r="A143" s="701">
        <v>23</v>
      </c>
      <c r="B143" s="78" t="e">
        <f>VLOOKUP(M143,мандатка!$B:$K,3,FALSE)</f>
        <v>#N/A</v>
      </c>
      <c r="C143" s="80" t="e">
        <f>VLOOKUP($M143,мандатка!$B:$AC,5,FALSE)</f>
        <v>#N/A</v>
      </c>
      <c r="D143" s="17" t="e">
        <f>VLOOKUP($M143,мандатка!$B:$AC,6,FALSE)</f>
        <v>#N/A</v>
      </c>
      <c r="E143" s="702" t="e">
        <f>VLOOKUP($L143,СП!$B:$BC,MATCH("Результат",СП!$10:$10,0),FALSE)</f>
        <v>#N/A</v>
      </c>
      <c r="F143" s="703" t="e">
        <f>VLOOKUP($L143,СП!$B:$BC,MATCH("Відносний результат",СП!$10:$10,0),FALSE)</f>
        <v>#N/A</v>
      </c>
      <c r="G143" s="704" t="e">
        <f>VLOOKUP($L143,мандатка!$B:$AC,8,FALSE)</f>
        <v>#N/A</v>
      </c>
      <c r="H143" s="705" t="e">
        <f>VLOOKUP($L143,мандатка!$B:$AC,3,FALSE)</f>
        <v>#N/A</v>
      </c>
      <c r="I143" s="706" t="e">
        <f>VLOOKUP($L143,СП!$B:$BC,MATCH("Виконаний розряд",СП!$10:$10,0),FALSE)</f>
        <v>#N/A</v>
      </c>
      <c r="J143" s="23" t="e">
        <f>VLOOKUP(M143,мандатка!$B:$AL,10,FALSE)</f>
        <v>#N/A</v>
      </c>
      <c r="K143" s="707"/>
      <c r="L143" s="708" t="e">
        <f>VLOOKUP($A143,СП!AD:AH,5,FALSE)</f>
        <v>#N/A</v>
      </c>
      <c r="M143" s="266" t="e">
        <f>VLOOKUP($L143,мандатка!$U:$AA,2,FALSE)</f>
        <v>#N/A</v>
      </c>
      <c r="N143" s="267" t="e">
        <f t="shared" si="11"/>
        <v>#N/A</v>
      </c>
      <c r="O143" s="709" t="e">
        <f t="shared" ref="O143" si="23">SUM(N143:N148)/6*4</f>
        <v>#N/A</v>
      </c>
    </row>
    <row r="144" spans="1:15" ht="12" customHeight="1" x14ac:dyDescent="0.25">
      <c r="A144" s="701"/>
      <c r="B144" s="78" t="e">
        <f>VLOOKUP(M144,мандатка!$B:$K,3,FALSE)</f>
        <v>#N/A</v>
      </c>
      <c r="C144" s="80" t="e">
        <f>VLOOKUP($M144,мандатка!$B:$AC,5,FALSE)</f>
        <v>#N/A</v>
      </c>
      <c r="D144" s="17" t="e">
        <f>VLOOKUP($M144,мандатка!$B:$AC,6,FALSE)</f>
        <v>#N/A</v>
      </c>
      <c r="E144" s="702"/>
      <c r="F144" s="703"/>
      <c r="G144" s="704"/>
      <c r="H144" s="705"/>
      <c r="I144" s="706"/>
      <c r="J144" s="23" t="e">
        <f>VLOOKUP(M144,мандатка!$B:$AL,10,FALSE)</f>
        <v>#N/A</v>
      </c>
      <c r="K144" s="707"/>
      <c r="L144" s="708"/>
      <c r="M144" s="266" t="e">
        <f>VLOOKUP($L143,мандатка!$U:$AA,3,FALSE)</f>
        <v>#N/A</v>
      </c>
      <c r="N144" s="267" t="e">
        <f t="shared" si="11"/>
        <v>#N/A</v>
      </c>
      <c r="O144" s="709"/>
    </row>
    <row r="145" spans="1:15" ht="12" customHeight="1" x14ac:dyDescent="0.25">
      <c r="A145" s="701"/>
      <c r="B145" s="78" t="e">
        <f>VLOOKUP(M145,мандатка!$B:$K,3,FALSE)</f>
        <v>#N/A</v>
      </c>
      <c r="C145" s="80" t="e">
        <f>VLOOKUP($M145,мандатка!$B:$AC,5,FALSE)</f>
        <v>#N/A</v>
      </c>
      <c r="D145" s="17" t="e">
        <f>VLOOKUP($M145,мандатка!$B:$AC,6,FALSE)</f>
        <v>#N/A</v>
      </c>
      <c r="E145" s="702"/>
      <c r="F145" s="703"/>
      <c r="G145" s="704"/>
      <c r="H145" s="705"/>
      <c r="I145" s="706"/>
      <c r="J145" s="23" t="e">
        <f>VLOOKUP(M145,мандатка!$B:$AL,10,FALSE)</f>
        <v>#N/A</v>
      </c>
      <c r="K145" s="707"/>
      <c r="L145" s="708"/>
      <c r="M145" s="266" t="e">
        <f>VLOOKUP($L143,мандатка!$U:$AA,4,FALSE)</f>
        <v>#N/A</v>
      </c>
      <c r="N145" s="267" t="e">
        <f t="shared" si="11"/>
        <v>#N/A</v>
      </c>
      <c r="O145" s="709"/>
    </row>
    <row r="146" spans="1:15" ht="12" customHeight="1" x14ac:dyDescent="0.25">
      <c r="A146" s="701"/>
      <c r="B146" s="78" t="e">
        <f>VLOOKUP(M146,мандатка!$B:$K,3,FALSE)</f>
        <v>#N/A</v>
      </c>
      <c r="C146" s="80" t="e">
        <f>VLOOKUP($M146,мандатка!$B:$AC,5,FALSE)</f>
        <v>#N/A</v>
      </c>
      <c r="D146" s="17" t="e">
        <f>VLOOKUP($M146,мандатка!$B:$AC,6,FALSE)</f>
        <v>#N/A</v>
      </c>
      <c r="E146" s="702"/>
      <c r="F146" s="703"/>
      <c r="G146" s="704"/>
      <c r="H146" s="705"/>
      <c r="I146" s="706"/>
      <c r="J146" s="23" t="e">
        <f>VLOOKUP(M146,мандатка!$B:$AL,10,FALSE)</f>
        <v>#N/A</v>
      </c>
      <c r="K146" s="707"/>
      <c r="L146" s="708"/>
      <c r="M146" s="266" t="e">
        <f>VLOOKUP($L143,мандатка!$U:$AA,5,FALSE)</f>
        <v>#N/A</v>
      </c>
      <c r="N146" s="267" t="e">
        <f t="shared" si="11"/>
        <v>#N/A</v>
      </c>
      <c r="O146" s="709"/>
    </row>
    <row r="147" spans="1:15" ht="12" customHeight="1" x14ac:dyDescent="0.25">
      <c r="A147" s="701"/>
      <c r="B147" s="78" t="e">
        <f>VLOOKUP(M147,мандатка!$B:$K,3,FALSE)</f>
        <v>#N/A</v>
      </c>
      <c r="C147" s="80" t="e">
        <f>VLOOKUP($M147,мандатка!$B:$AC,5,FALSE)</f>
        <v>#N/A</v>
      </c>
      <c r="D147" s="17" t="e">
        <f>VLOOKUP($M147,мандатка!$B:$AC,6,FALSE)</f>
        <v>#N/A</v>
      </c>
      <c r="E147" s="702"/>
      <c r="F147" s="703"/>
      <c r="G147" s="704"/>
      <c r="H147" s="705"/>
      <c r="I147" s="706"/>
      <c r="J147" s="23" t="e">
        <f>VLOOKUP(M147,мандатка!$B:$AL,10,FALSE)</f>
        <v>#N/A</v>
      </c>
      <c r="K147" s="707"/>
      <c r="L147" s="708"/>
      <c r="M147" s="266" t="e">
        <f>VLOOKUP($L143,мандатка!$U:$AA,6,FALSE)</f>
        <v>#N/A</v>
      </c>
      <c r="N147" s="267" t="e">
        <f t="shared" si="11"/>
        <v>#N/A</v>
      </c>
      <c r="O147" s="709"/>
    </row>
    <row r="148" spans="1:15" ht="12" customHeight="1" x14ac:dyDescent="0.25">
      <c r="A148" s="701"/>
      <c r="B148" s="78" t="e">
        <f>VLOOKUP(M148,мандатка!$B:$K,3,FALSE)</f>
        <v>#N/A</v>
      </c>
      <c r="C148" s="80" t="e">
        <f>VLOOKUP($M148,мандатка!$B:$AC,5,FALSE)</f>
        <v>#N/A</v>
      </c>
      <c r="D148" s="17" t="e">
        <f>VLOOKUP($M148,мандатка!$B:$AC,6,FALSE)</f>
        <v>#N/A</v>
      </c>
      <c r="E148" s="702"/>
      <c r="F148" s="703"/>
      <c r="G148" s="704"/>
      <c r="H148" s="705"/>
      <c r="I148" s="706"/>
      <c r="J148" s="23" t="e">
        <f>VLOOKUP(M148,мандатка!$B:$AL,10,FALSE)</f>
        <v>#N/A</v>
      </c>
      <c r="K148" s="707"/>
      <c r="L148" s="708"/>
      <c r="M148" s="266" t="e">
        <f>VLOOKUP($L143,мандатка!$U:$AA,7,FALSE)</f>
        <v>#N/A</v>
      </c>
      <c r="N148" s="267" t="e">
        <f t="shared" si="11"/>
        <v>#N/A</v>
      </c>
      <c r="O148" s="709"/>
    </row>
    <row r="149" spans="1:15" ht="12" customHeight="1" x14ac:dyDescent="0.25">
      <c r="A149" s="701">
        <v>24</v>
      </c>
      <c r="B149" s="78" t="e">
        <f>VLOOKUP(M149,мандатка!$B:$K,3,FALSE)</f>
        <v>#N/A</v>
      </c>
      <c r="C149" s="80" t="e">
        <f>VLOOKUP($M149,мандатка!$B:$AC,5,FALSE)</f>
        <v>#N/A</v>
      </c>
      <c r="D149" s="17" t="e">
        <f>VLOOKUP($M149,мандатка!$B:$AC,6,FALSE)</f>
        <v>#N/A</v>
      </c>
      <c r="E149" s="702" t="e">
        <f>VLOOKUP($L149,СП!$B:$BC,MATCH("Результат",СП!$10:$10,0),FALSE)</f>
        <v>#N/A</v>
      </c>
      <c r="F149" s="703" t="e">
        <f>VLOOKUP($L149,СП!$B:$BC,MATCH("Відносний результат",СП!$10:$10,0),FALSE)</f>
        <v>#N/A</v>
      </c>
      <c r="G149" s="704" t="e">
        <f>VLOOKUP($L149,мандатка!$B:$AC,8,FALSE)</f>
        <v>#N/A</v>
      </c>
      <c r="H149" s="705" t="e">
        <f>VLOOKUP($L149,мандатка!$B:$AC,3,FALSE)</f>
        <v>#N/A</v>
      </c>
      <c r="I149" s="706" t="e">
        <f>VLOOKUP($L149,СП!$B:$BC,MATCH("Виконаний розряд",СП!$10:$10,0),FALSE)</f>
        <v>#N/A</v>
      </c>
      <c r="J149" s="23" t="e">
        <f>VLOOKUP(M149,мандатка!$B:$AL,10,FALSE)</f>
        <v>#N/A</v>
      </c>
      <c r="K149" s="707"/>
      <c r="L149" s="708" t="e">
        <f>VLOOKUP($A149,СП!AD:AH,5,FALSE)</f>
        <v>#N/A</v>
      </c>
      <c r="M149" s="266" t="e">
        <f>VLOOKUP($L149,мандатка!$U:$AA,2,FALSE)</f>
        <v>#N/A</v>
      </c>
      <c r="N149" s="267" t="e">
        <f t="shared" si="11"/>
        <v>#N/A</v>
      </c>
      <c r="O149" s="709" t="e">
        <f t="shared" ref="O149" si="24">SUM(N149:N154)/6*4</f>
        <v>#N/A</v>
      </c>
    </row>
    <row r="150" spans="1:15" ht="12" customHeight="1" x14ac:dyDescent="0.25">
      <c r="A150" s="701"/>
      <c r="B150" s="78" t="e">
        <f>VLOOKUP(M150,мандатка!$B:$K,3,FALSE)</f>
        <v>#N/A</v>
      </c>
      <c r="C150" s="80" t="e">
        <f>VLOOKUP($M150,мандатка!$B:$AC,5,FALSE)</f>
        <v>#N/A</v>
      </c>
      <c r="D150" s="17" t="e">
        <f>VLOOKUP($M150,мандатка!$B:$AC,6,FALSE)</f>
        <v>#N/A</v>
      </c>
      <c r="E150" s="702"/>
      <c r="F150" s="703"/>
      <c r="G150" s="704"/>
      <c r="H150" s="705"/>
      <c r="I150" s="706"/>
      <c r="J150" s="23" t="e">
        <f>VLOOKUP(M150,мандатка!$B:$AL,10,FALSE)</f>
        <v>#N/A</v>
      </c>
      <c r="K150" s="707"/>
      <c r="L150" s="708"/>
      <c r="M150" s="266" t="e">
        <f>VLOOKUP($L149,мандатка!$U:$AA,3,FALSE)</f>
        <v>#N/A</v>
      </c>
      <c r="N150" s="267" t="e">
        <f t="shared" si="11"/>
        <v>#N/A</v>
      </c>
      <c r="O150" s="709"/>
    </row>
    <row r="151" spans="1:15" ht="12" customHeight="1" x14ac:dyDescent="0.25">
      <c r="A151" s="701"/>
      <c r="B151" s="78" t="e">
        <f>VLOOKUP(M151,мандатка!$B:$K,3,FALSE)</f>
        <v>#N/A</v>
      </c>
      <c r="C151" s="80" t="e">
        <f>VLOOKUP($M151,мандатка!$B:$AC,5,FALSE)</f>
        <v>#N/A</v>
      </c>
      <c r="D151" s="17" t="e">
        <f>VLOOKUP($M151,мандатка!$B:$AC,6,FALSE)</f>
        <v>#N/A</v>
      </c>
      <c r="E151" s="702"/>
      <c r="F151" s="703"/>
      <c r="G151" s="704"/>
      <c r="H151" s="705"/>
      <c r="I151" s="706"/>
      <c r="J151" s="23" t="e">
        <f>VLOOKUP(M151,мандатка!$B:$AL,10,FALSE)</f>
        <v>#N/A</v>
      </c>
      <c r="K151" s="707"/>
      <c r="L151" s="708"/>
      <c r="M151" s="266" t="e">
        <f>VLOOKUP($L149,мандатка!$U:$AA,4,FALSE)</f>
        <v>#N/A</v>
      </c>
      <c r="N151" s="267" t="e">
        <f t="shared" si="11"/>
        <v>#N/A</v>
      </c>
      <c r="O151" s="709"/>
    </row>
    <row r="152" spans="1:15" ht="12" customHeight="1" x14ac:dyDescent="0.25">
      <c r="A152" s="701"/>
      <c r="B152" s="78" t="e">
        <f>VLOOKUP(M152,мандатка!$B:$K,3,FALSE)</f>
        <v>#N/A</v>
      </c>
      <c r="C152" s="80" t="e">
        <f>VLOOKUP($M152,мандатка!$B:$AC,5,FALSE)</f>
        <v>#N/A</v>
      </c>
      <c r="D152" s="17" t="e">
        <f>VLOOKUP($M152,мандатка!$B:$AC,6,FALSE)</f>
        <v>#N/A</v>
      </c>
      <c r="E152" s="702"/>
      <c r="F152" s="703"/>
      <c r="G152" s="704"/>
      <c r="H152" s="705"/>
      <c r="I152" s="706"/>
      <c r="J152" s="23" t="e">
        <f>VLOOKUP(M152,мандатка!$B:$AL,10,FALSE)</f>
        <v>#N/A</v>
      </c>
      <c r="K152" s="707"/>
      <c r="L152" s="708"/>
      <c r="M152" s="266" t="e">
        <f>VLOOKUP($L149,мандатка!$U:$AA,5,FALSE)</f>
        <v>#N/A</v>
      </c>
      <c r="N152" s="267" t="e">
        <f t="shared" si="11"/>
        <v>#N/A</v>
      </c>
      <c r="O152" s="709"/>
    </row>
    <row r="153" spans="1:15" ht="12" customHeight="1" x14ac:dyDescent="0.25">
      <c r="A153" s="701"/>
      <c r="B153" s="78" t="e">
        <f>VLOOKUP(M153,мандатка!$B:$K,3,FALSE)</f>
        <v>#N/A</v>
      </c>
      <c r="C153" s="80" t="e">
        <f>VLOOKUP($M153,мандатка!$B:$AC,5,FALSE)</f>
        <v>#N/A</v>
      </c>
      <c r="D153" s="17" t="e">
        <f>VLOOKUP($M153,мандатка!$B:$AC,6,FALSE)</f>
        <v>#N/A</v>
      </c>
      <c r="E153" s="702"/>
      <c r="F153" s="703"/>
      <c r="G153" s="704"/>
      <c r="H153" s="705"/>
      <c r="I153" s="706"/>
      <c r="J153" s="23" t="e">
        <f>VLOOKUP(M153,мандатка!$B:$AL,10,FALSE)</f>
        <v>#N/A</v>
      </c>
      <c r="K153" s="707"/>
      <c r="L153" s="708"/>
      <c r="M153" s="266" t="e">
        <f>VLOOKUP($L149,мандатка!$U:$AA,6,FALSE)</f>
        <v>#N/A</v>
      </c>
      <c r="N153" s="267" t="e">
        <f t="shared" si="11"/>
        <v>#N/A</v>
      </c>
      <c r="O153" s="709"/>
    </row>
    <row r="154" spans="1:15" ht="12" customHeight="1" x14ac:dyDescent="0.25">
      <c r="A154" s="701"/>
      <c r="B154" s="78" t="e">
        <f>VLOOKUP(M154,мандатка!$B:$K,3,FALSE)</f>
        <v>#N/A</v>
      </c>
      <c r="C154" s="80" t="e">
        <f>VLOOKUP($M154,мандатка!$B:$AC,5,FALSE)</f>
        <v>#N/A</v>
      </c>
      <c r="D154" s="17" t="e">
        <f>VLOOKUP($M154,мандатка!$B:$AC,6,FALSE)</f>
        <v>#N/A</v>
      </c>
      <c r="E154" s="702"/>
      <c r="F154" s="703"/>
      <c r="G154" s="704"/>
      <c r="H154" s="705"/>
      <c r="I154" s="706"/>
      <c r="J154" s="23" t="e">
        <f>VLOOKUP(M154,мандатка!$B:$AL,10,FALSE)</f>
        <v>#N/A</v>
      </c>
      <c r="K154" s="707"/>
      <c r="L154" s="708"/>
      <c r="M154" s="266" t="e">
        <f>VLOOKUP($L149,мандатка!$U:$AA,7,FALSE)</f>
        <v>#N/A</v>
      </c>
      <c r="N154" s="267" t="e">
        <f t="shared" si="11"/>
        <v>#N/A</v>
      </c>
      <c r="O154" s="709"/>
    </row>
    <row r="155" spans="1:15" ht="12" customHeight="1" x14ac:dyDescent="0.25">
      <c r="A155" s="701">
        <v>25</v>
      </c>
      <c r="B155" s="78" t="e">
        <f>VLOOKUP(M155,мандатка!$B:$K,3,FALSE)</f>
        <v>#N/A</v>
      </c>
      <c r="C155" s="80" t="e">
        <f>VLOOKUP($M155,мандатка!$B:$AC,5,FALSE)</f>
        <v>#N/A</v>
      </c>
      <c r="D155" s="17" t="e">
        <f>VLOOKUP($M155,мандатка!$B:$AC,6,FALSE)</f>
        <v>#N/A</v>
      </c>
      <c r="E155" s="702" t="e">
        <f>VLOOKUP($L155,СП!$B:$BC,MATCH("Результат",СП!$10:$10,0),FALSE)</f>
        <v>#N/A</v>
      </c>
      <c r="F155" s="703" t="e">
        <f>VLOOKUP($L155,СП!$B:$BC,MATCH("Відносний результат",СП!$10:$10,0),FALSE)</f>
        <v>#N/A</v>
      </c>
      <c r="G155" s="704" t="e">
        <f>VLOOKUP($L155,мандатка!$B:$AC,8,FALSE)</f>
        <v>#N/A</v>
      </c>
      <c r="H155" s="705" t="e">
        <f>VLOOKUP($L155,мандатка!$B:$AC,3,FALSE)</f>
        <v>#N/A</v>
      </c>
      <c r="I155" s="706" t="e">
        <f>VLOOKUP($L155,СП!$B:$BC,MATCH("Виконаний розряд",СП!$10:$10,0),FALSE)</f>
        <v>#N/A</v>
      </c>
      <c r="J155" s="23" t="e">
        <f>VLOOKUP(M155,мандатка!$B:$AL,10,FALSE)</f>
        <v>#N/A</v>
      </c>
      <c r="K155" s="707"/>
      <c r="L155" s="708" t="e">
        <f>VLOOKUP($A155,СП!AD:AH,5,FALSE)</f>
        <v>#N/A</v>
      </c>
      <c r="M155" s="266" t="e">
        <f>VLOOKUP($L155,мандатка!$U:$AA,2,FALSE)</f>
        <v>#N/A</v>
      </c>
      <c r="N155" s="267" t="e">
        <f t="shared" si="11"/>
        <v>#N/A</v>
      </c>
      <c r="O155" s="709" t="e">
        <f t="shared" ref="O155" si="25">SUM(N155:N160)/6*4</f>
        <v>#N/A</v>
      </c>
    </row>
    <row r="156" spans="1:15" ht="12" customHeight="1" x14ac:dyDescent="0.25">
      <c r="A156" s="701"/>
      <c r="B156" s="78" t="e">
        <f>VLOOKUP(M156,мандатка!$B:$K,3,FALSE)</f>
        <v>#N/A</v>
      </c>
      <c r="C156" s="80" t="e">
        <f>VLOOKUP($M156,мандатка!$B:$AC,5,FALSE)</f>
        <v>#N/A</v>
      </c>
      <c r="D156" s="17" t="e">
        <f>VLOOKUP($M156,мандатка!$B:$AC,6,FALSE)</f>
        <v>#N/A</v>
      </c>
      <c r="E156" s="702"/>
      <c r="F156" s="703"/>
      <c r="G156" s="704"/>
      <c r="H156" s="705"/>
      <c r="I156" s="706"/>
      <c r="J156" s="23" t="e">
        <f>VLOOKUP(M156,мандатка!$B:$AL,10,FALSE)</f>
        <v>#N/A</v>
      </c>
      <c r="K156" s="707"/>
      <c r="L156" s="708"/>
      <c r="M156" s="266" t="e">
        <f>VLOOKUP($L155,мандатка!$U:$AA,3,FALSE)</f>
        <v>#N/A</v>
      </c>
      <c r="N156" s="267" t="e">
        <f t="shared" si="11"/>
        <v>#N/A</v>
      </c>
      <c r="O156" s="709"/>
    </row>
    <row r="157" spans="1:15" ht="12" customHeight="1" x14ac:dyDescent="0.25">
      <c r="A157" s="701"/>
      <c r="B157" s="78" t="e">
        <f>VLOOKUP(M157,мандатка!$B:$K,3,FALSE)</f>
        <v>#N/A</v>
      </c>
      <c r="C157" s="80" t="e">
        <f>VLOOKUP($M157,мандатка!$B:$AC,5,FALSE)</f>
        <v>#N/A</v>
      </c>
      <c r="D157" s="17" t="e">
        <f>VLOOKUP($M157,мандатка!$B:$AC,6,FALSE)</f>
        <v>#N/A</v>
      </c>
      <c r="E157" s="702"/>
      <c r="F157" s="703"/>
      <c r="G157" s="704"/>
      <c r="H157" s="705"/>
      <c r="I157" s="706"/>
      <c r="J157" s="23" t="e">
        <f>VLOOKUP(M157,мандатка!$B:$AL,10,FALSE)</f>
        <v>#N/A</v>
      </c>
      <c r="K157" s="707"/>
      <c r="L157" s="708"/>
      <c r="M157" s="266" t="e">
        <f>VLOOKUP($L155,мандатка!$U:$AA,4,FALSE)</f>
        <v>#N/A</v>
      </c>
      <c r="N157" s="267" t="e">
        <f t="shared" si="11"/>
        <v>#N/A</v>
      </c>
      <c r="O157" s="709"/>
    </row>
    <row r="158" spans="1:15" ht="12" customHeight="1" x14ac:dyDescent="0.25">
      <c r="A158" s="701"/>
      <c r="B158" s="78" t="e">
        <f>VLOOKUP(M158,мандатка!$B:$K,3,FALSE)</f>
        <v>#N/A</v>
      </c>
      <c r="C158" s="80" t="e">
        <f>VLOOKUP($M158,мандатка!$B:$AC,5,FALSE)</f>
        <v>#N/A</v>
      </c>
      <c r="D158" s="17" t="e">
        <f>VLOOKUP($M158,мандатка!$B:$AC,6,FALSE)</f>
        <v>#N/A</v>
      </c>
      <c r="E158" s="702"/>
      <c r="F158" s="703"/>
      <c r="G158" s="704"/>
      <c r="H158" s="705"/>
      <c r="I158" s="706"/>
      <c r="J158" s="23" t="e">
        <f>VLOOKUP(M158,мандатка!$B:$AL,10,FALSE)</f>
        <v>#N/A</v>
      </c>
      <c r="K158" s="707"/>
      <c r="L158" s="708"/>
      <c r="M158" s="266" t="e">
        <f>VLOOKUP($L155,мандатка!$U:$AA,5,FALSE)</f>
        <v>#N/A</v>
      </c>
      <c r="N158" s="267" t="e">
        <f t="shared" si="11"/>
        <v>#N/A</v>
      </c>
      <c r="O158" s="709"/>
    </row>
    <row r="159" spans="1:15" ht="12" customHeight="1" x14ac:dyDescent="0.25">
      <c r="A159" s="701"/>
      <c r="B159" s="78" t="e">
        <f>VLOOKUP(M159,мандатка!$B:$K,3,FALSE)</f>
        <v>#N/A</v>
      </c>
      <c r="C159" s="80" t="e">
        <f>VLOOKUP($M159,мандатка!$B:$AC,5,FALSE)</f>
        <v>#N/A</v>
      </c>
      <c r="D159" s="17" t="e">
        <f>VLOOKUP($M159,мандатка!$B:$AC,6,FALSE)</f>
        <v>#N/A</v>
      </c>
      <c r="E159" s="702"/>
      <c r="F159" s="703"/>
      <c r="G159" s="704"/>
      <c r="H159" s="705"/>
      <c r="I159" s="706"/>
      <c r="J159" s="23" t="e">
        <f>VLOOKUP(M159,мандатка!$B:$AL,10,FALSE)</f>
        <v>#N/A</v>
      </c>
      <c r="K159" s="707"/>
      <c r="L159" s="708"/>
      <c r="M159" s="266" t="e">
        <f>VLOOKUP($L155,мандатка!$U:$AA,6,FALSE)</f>
        <v>#N/A</v>
      </c>
      <c r="N159" s="267" t="e">
        <f t="shared" si="11"/>
        <v>#N/A</v>
      </c>
      <c r="O159" s="709"/>
    </row>
    <row r="160" spans="1:15" ht="12" customHeight="1" x14ac:dyDescent="0.25">
      <c r="A160" s="701"/>
      <c r="B160" s="78" t="e">
        <f>VLOOKUP(M160,мандатка!$B:$K,3,FALSE)</f>
        <v>#N/A</v>
      </c>
      <c r="C160" s="80" t="e">
        <f>VLOOKUP($M160,мандатка!$B:$AC,5,FALSE)</f>
        <v>#N/A</v>
      </c>
      <c r="D160" s="17" t="e">
        <f>VLOOKUP($M160,мандатка!$B:$AC,6,FALSE)</f>
        <v>#N/A</v>
      </c>
      <c r="E160" s="702"/>
      <c r="F160" s="703"/>
      <c r="G160" s="704"/>
      <c r="H160" s="705"/>
      <c r="I160" s="706"/>
      <c r="J160" s="23" t="e">
        <f>VLOOKUP(M160,мандатка!$B:$AL,10,FALSE)</f>
        <v>#N/A</v>
      </c>
      <c r="K160" s="707"/>
      <c r="L160" s="708"/>
      <c r="M160" s="266" t="e">
        <f>VLOOKUP($L155,мандатка!$U:$AA,7,FALSE)</f>
        <v>#N/A</v>
      </c>
      <c r="N160" s="267" t="e">
        <f t="shared" si="11"/>
        <v>#N/A</v>
      </c>
      <c r="O160" s="709"/>
    </row>
    <row r="161" spans="1:15" ht="12" customHeight="1" x14ac:dyDescent="0.25">
      <c r="A161" s="701">
        <v>26</v>
      </c>
      <c r="B161" s="78" t="e">
        <f>VLOOKUP(M161,мандатка!$B:$K,3,FALSE)</f>
        <v>#N/A</v>
      </c>
      <c r="C161" s="80" t="e">
        <f>VLOOKUP($M161,мандатка!$B:$AC,5,FALSE)</f>
        <v>#N/A</v>
      </c>
      <c r="D161" s="17" t="e">
        <f>VLOOKUP($M161,мандатка!$B:$AC,6,FALSE)</f>
        <v>#N/A</v>
      </c>
      <c r="E161" s="702" t="e">
        <f>VLOOKUP($L161,СП!$B:$BC,MATCH("Результат",СП!$10:$10,0),FALSE)</f>
        <v>#N/A</v>
      </c>
      <c r="F161" s="703" t="e">
        <f>VLOOKUP($L161,СП!$B:$BC,MATCH("Відносний результат",СП!$10:$10,0),FALSE)</f>
        <v>#N/A</v>
      </c>
      <c r="G161" s="704" t="e">
        <f>VLOOKUP($L161,мандатка!$B:$AC,8,FALSE)</f>
        <v>#N/A</v>
      </c>
      <c r="H161" s="705" t="e">
        <f>VLOOKUP($L161,мандатка!$B:$AC,3,FALSE)</f>
        <v>#N/A</v>
      </c>
      <c r="I161" s="706" t="e">
        <f>VLOOKUP($L161,СП!$B:$BC,MATCH("Виконаний розряд",СП!$10:$10,0),FALSE)</f>
        <v>#N/A</v>
      </c>
      <c r="J161" s="23" t="e">
        <f>VLOOKUP(M161,мандатка!$B:$AL,10,FALSE)</f>
        <v>#N/A</v>
      </c>
      <c r="K161" s="707"/>
      <c r="L161" s="708" t="e">
        <f>VLOOKUP($A161,СП!AD:AH,5,FALSE)</f>
        <v>#N/A</v>
      </c>
      <c r="M161" s="266" t="e">
        <f>VLOOKUP($L161,мандатка!$U:$AA,2,FALSE)</f>
        <v>#N/A</v>
      </c>
      <c r="N161" s="267" t="e">
        <f t="shared" si="11"/>
        <v>#N/A</v>
      </c>
      <c r="O161" s="709" t="e">
        <f t="shared" ref="O161" si="26">SUM(N161:N166)/6*4</f>
        <v>#N/A</v>
      </c>
    </row>
    <row r="162" spans="1:15" ht="12" customHeight="1" x14ac:dyDescent="0.25">
      <c r="A162" s="701"/>
      <c r="B162" s="78" t="e">
        <f>VLOOKUP(M162,мандатка!$B:$K,3,FALSE)</f>
        <v>#N/A</v>
      </c>
      <c r="C162" s="80" t="e">
        <f>VLOOKUP($M162,мандатка!$B:$AC,5,FALSE)</f>
        <v>#N/A</v>
      </c>
      <c r="D162" s="17" t="e">
        <f>VLOOKUP($M162,мандатка!$B:$AC,6,FALSE)</f>
        <v>#N/A</v>
      </c>
      <c r="E162" s="702"/>
      <c r="F162" s="703"/>
      <c r="G162" s="704"/>
      <c r="H162" s="705"/>
      <c r="I162" s="706"/>
      <c r="J162" s="23" t="e">
        <f>VLOOKUP(M162,мандатка!$B:$AL,10,FALSE)</f>
        <v>#N/A</v>
      </c>
      <c r="K162" s="707"/>
      <c r="L162" s="708"/>
      <c r="M162" s="266" t="e">
        <f>VLOOKUP($L161,мандатка!$U:$AA,3,FALSE)</f>
        <v>#N/A</v>
      </c>
      <c r="N162" s="267" t="e">
        <f t="shared" si="11"/>
        <v>#N/A</v>
      </c>
      <c r="O162" s="709"/>
    </row>
    <row r="163" spans="1:15" ht="12" customHeight="1" x14ac:dyDescent="0.25">
      <c r="A163" s="701"/>
      <c r="B163" s="78" t="e">
        <f>VLOOKUP(M163,мандатка!$B:$K,3,FALSE)</f>
        <v>#N/A</v>
      </c>
      <c r="C163" s="80" t="e">
        <f>VLOOKUP($M163,мандатка!$B:$AC,5,FALSE)</f>
        <v>#N/A</v>
      </c>
      <c r="D163" s="17" t="e">
        <f>VLOOKUP($M163,мандатка!$B:$AC,6,FALSE)</f>
        <v>#N/A</v>
      </c>
      <c r="E163" s="702"/>
      <c r="F163" s="703"/>
      <c r="G163" s="704"/>
      <c r="H163" s="705"/>
      <c r="I163" s="706"/>
      <c r="J163" s="23" t="e">
        <f>VLOOKUP(M163,мандатка!$B:$AL,10,FALSE)</f>
        <v>#N/A</v>
      </c>
      <c r="K163" s="707"/>
      <c r="L163" s="708"/>
      <c r="M163" s="266" t="e">
        <f>VLOOKUP($L161,мандатка!$U:$AA,4,FALSE)</f>
        <v>#N/A</v>
      </c>
      <c r="N163" s="267" t="e">
        <f t="shared" si="11"/>
        <v>#N/A</v>
      </c>
      <c r="O163" s="709"/>
    </row>
    <row r="164" spans="1:15" ht="12" customHeight="1" x14ac:dyDescent="0.25">
      <c r="A164" s="701"/>
      <c r="B164" s="78" t="e">
        <f>VLOOKUP(M164,мандатка!$B:$K,3,FALSE)</f>
        <v>#N/A</v>
      </c>
      <c r="C164" s="80" t="e">
        <f>VLOOKUP($M164,мандатка!$B:$AC,5,FALSE)</f>
        <v>#N/A</v>
      </c>
      <c r="D164" s="17" t="e">
        <f>VLOOKUP($M164,мандатка!$B:$AC,6,FALSE)</f>
        <v>#N/A</v>
      </c>
      <c r="E164" s="702"/>
      <c r="F164" s="703"/>
      <c r="G164" s="704"/>
      <c r="H164" s="705"/>
      <c r="I164" s="706"/>
      <c r="J164" s="23" t="e">
        <f>VLOOKUP(M164,мандатка!$B:$AL,10,FALSE)</f>
        <v>#N/A</v>
      </c>
      <c r="K164" s="707"/>
      <c r="L164" s="708"/>
      <c r="M164" s="266" t="e">
        <f>VLOOKUP($L161,мандатка!$U:$AA,5,FALSE)</f>
        <v>#N/A</v>
      </c>
      <c r="N164" s="267" t="e">
        <f t="shared" si="11"/>
        <v>#N/A</v>
      </c>
      <c r="O164" s="709"/>
    </row>
    <row r="165" spans="1:15" ht="12" customHeight="1" x14ac:dyDescent="0.25">
      <c r="A165" s="701"/>
      <c r="B165" s="78" t="e">
        <f>VLOOKUP(M165,мандатка!$B:$K,3,FALSE)</f>
        <v>#N/A</v>
      </c>
      <c r="C165" s="80" t="e">
        <f>VLOOKUP($M165,мандатка!$B:$AC,5,FALSE)</f>
        <v>#N/A</v>
      </c>
      <c r="D165" s="17" t="e">
        <f>VLOOKUP($M165,мандатка!$B:$AC,6,FALSE)</f>
        <v>#N/A</v>
      </c>
      <c r="E165" s="702"/>
      <c r="F165" s="703"/>
      <c r="G165" s="704"/>
      <c r="H165" s="705"/>
      <c r="I165" s="706"/>
      <c r="J165" s="23" t="e">
        <f>VLOOKUP(M165,мандатка!$B:$AL,10,FALSE)</f>
        <v>#N/A</v>
      </c>
      <c r="K165" s="707"/>
      <c r="L165" s="708"/>
      <c r="M165" s="266" t="e">
        <f>VLOOKUP($L161,мандатка!$U:$AA,6,FALSE)</f>
        <v>#N/A</v>
      </c>
      <c r="N165" s="267" t="e">
        <f t="shared" si="11"/>
        <v>#N/A</v>
      </c>
      <c r="O165" s="709"/>
    </row>
    <row r="166" spans="1:15" ht="12" customHeight="1" x14ac:dyDescent="0.25">
      <c r="A166" s="701"/>
      <c r="B166" s="78" t="e">
        <f>VLOOKUP(M166,мандатка!$B:$K,3,FALSE)</f>
        <v>#N/A</v>
      </c>
      <c r="C166" s="80" t="e">
        <f>VLOOKUP($M166,мандатка!$B:$AC,5,FALSE)</f>
        <v>#N/A</v>
      </c>
      <c r="D166" s="17" t="e">
        <f>VLOOKUP($M166,мандатка!$B:$AC,6,FALSE)</f>
        <v>#N/A</v>
      </c>
      <c r="E166" s="702"/>
      <c r="F166" s="703"/>
      <c r="G166" s="704"/>
      <c r="H166" s="705"/>
      <c r="I166" s="706"/>
      <c r="J166" s="23" t="e">
        <f>VLOOKUP(M166,мандатка!$B:$AL,10,FALSE)</f>
        <v>#N/A</v>
      </c>
      <c r="K166" s="707"/>
      <c r="L166" s="708"/>
      <c r="M166" s="266" t="e">
        <f>VLOOKUP($L161,мандатка!$U:$AA,7,FALSE)</f>
        <v>#N/A</v>
      </c>
      <c r="N166" s="267" t="e">
        <f t="shared" si="11"/>
        <v>#N/A</v>
      </c>
      <c r="O166" s="709"/>
    </row>
    <row r="167" spans="1:15" ht="12" customHeight="1" x14ac:dyDescent="0.25">
      <c r="A167" s="701">
        <v>27</v>
      </c>
      <c r="B167" s="78" t="e">
        <f>VLOOKUP(M167,мандатка!$B:$K,3,FALSE)</f>
        <v>#N/A</v>
      </c>
      <c r="C167" s="80" t="e">
        <f>VLOOKUP($M167,мандатка!$B:$AC,5,FALSE)</f>
        <v>#N/A</v>
      </c>
      <c r="D167" s="17" t="e">
        <f>VLOOKUP($M167,мандатка!$B:$AC,6,FALSE)</f>
        <v>#N/A</v>
      </c>
      <c r="E167" s="702" t="e">
        <f>VLOOKUP($L167,СП!$B:$BC,MATCH("Результат",СП!$10:$10,0),FALSE)</f>
        <v>#N/A</v>
      </c>
      <c r="F167" s="703" t="e">
        <f>VLOOKUP($L167,СП!$B:$BC,MATCH("Відносний результат",СП!$10:$10,0),FALSE)</f>
        <v>#N/A</v>
      </c>
      <c r="G167" s="704" t="e">
        <f>VLOOKUP($L167,мандатка!$B:$AC,8,FALSE)</f>
        <v>#N/A</v>
      </c>
      <c r="H167" s="705" t="e">
        <f>VLOOKUP($L167,мандатка!$B:$AC,3,FALSE)</f>
        <v>#N/A</v>
      </c>
      <c r="I167" s="706" t="e">
        <f>VLOOKUP($L167,СП!$B:$BC,MATCH("Виконаний розряд",СП!$10:$10,0),FALSE)</f>
        <v>#N/A</v>
      </c>
      <c r="J167" s="23" t="e">
        <f>VLOOKUP(M167,мандатка!$B:$AL,10,FALSE)</f>
        <v>#N/A</v>
      </c>
      <c r="K167" s="707"/>
      <c r="L167" s="708" t="e">
        <f>VLOOKUP($A167,СП!AD:AH,5,FALSE)</f>
        <v>#N/A</v>
      </c>
      <c r="M167" s="266" t="e">
        <f>VLOOKUP($L167,мандатка!$U:$AA,2,FALSE)</f>
        <v>#N/A</v>
      </c>
      <c r="N167" s="267" t="e">
        <f t="shared" si="11"/>
        <v>#N/A</v>
      </c>
      <c r="O167" s="709" t="e">
        <f t="shared" ref="O167" si="27">SUM(N167:N172)/6*4</f>
        <v>#N/A</v>
      </c>
    </row>
    <row r="168" spans="1:15" ht="12" customHeight="1" x14ac:dyDescent="0.25">
      <c r="A168" s="701"/>
      <c r="B168" s="78" t="e">
        <f>VLOOKUP(M168,мандатка!$B:$K,3,FALSE)</f>
        <v>#N/A</v>
      </c>
      <c r="C168" s="80" t="e">
        <f>VLOOKUP($M168,мандатка!$B:$AC,5,FALSE)</f>
        <v>#N/A</v>
      </c>
      <c r="D168" s="17" t="e">
        <f>VLOOKUP($M168,мандатка!$B:$AC,6,FALSE)</f>
        <v>#N/A</v>
      </c>
      <c r="E168" s="702"/>
      <c r="F168" s="703"/>
      <c r="G168" s="704"/>
      <c r="H168" s="705"/>
      <c r="I168" s="706"/>
      <c r="J168" s="23" t="e">
        <f>VLOOKUP(M168,мандатка!$B:$AL,10,FALSE)</f>
        <v>#N/A</v>
      </c>
      <c r="K168" s="707"/>
      <c r="L168" s="708"/>
      <c r="M168" s="266" t="e">
        <f>VLOOKUP($L167,мандатка!$U:$AA,3,FALSE)</f>
        <v>#N/A</v>
      </c>
      <c r="N168" s="267" t="e">
        <f t="shared" si="11"/>
        <v>#N/A</v>
      </c>
      <c r="O168" s="709"/>
    </row>
    <row r="169" spans="1:15" ht="12" customHeight="1" x14ac:dyDescent="0.25">
      <c r="A169" s="701"/>
      <c r="B169" s="78" t="e">
        <f>VLOOKUP(M169,мандатка!$B:$K,3,FALSE)</f>
        <v>#N/A</v>
      </c>
      <c r="C169" s="80" t="e">
        <f>VLOOKUP($M169,мандатка!$B:$AC,5,FALSE)</f>
        <v>#N/A</v>
      </c>
      <c r="D169" s="17" t="e">
        <f>VLOOKUP($M169,мандатка!$B:$AC,6,FALSE)</f>
        <v>#N/A</v>
      </c>
      <c r="E169" s="702"/>
      <c r="F169" s="703"/>
      <c r="G169" s="704"/>
      <c r="H169" s="705"/>
      <c r="I169" s="706"/>
      <c r="J169" s="23" t="e">
        <f>VLOOKUP(M169,мандатка!$B:$AL,10,FALSE)</f>
        <v>#N/A</v>
      </c>
      <c r="K169" s="707"/>
      <c r="L169" s="708"/>
      <c r="M169" s="266" t="e">
        <f>VLOOKUP($L167,мандатка!$U:$AA,4,FALSE)</f>
        <v>#N/A</v>
      </c>
      <c r="N169" s="267" t="e">
        <f t="shared" si="11"/>
        <v>#N/A</v>
      </c>
      <c r="O169" s="709"/>
    </row>
    <row r="170" spans="1:15" ht="12" customHeight="1" x14ac:dyDescent="0.25">
      <c r="A170" s="701"/>
      <c r="B170" s="78" t="e">
        <f>VLOOKUP(M170,мандатка!$B:$K,3,FALSE)</f>
        <v>#N/A</v>
      </c>
      <c r="C170" s="80" t="e">
        <f>VLOOKUP($M170,мандатка!$B:$AC,5,FALSE)</f>
        <v>#N/A</v>
      </c>
      <c r="D170" s="17" t="e">
        <f>VLOOKUP($M170,мандатка!$B:$AC,6,FALSE)</f>
        <v>#N/A</v>
      </c>
      <c r="E170" s="702"/>
      <c r="F170" s="703"/>
      <c r="G170" s="704"/>
      <c r="H170" s="705"/>
      <c r="I170" s="706"/>
      <c r="J170" s="23" t="e">
        <f>VLOOKUP(M170,мандатка!$B:$AL,10,FALSE)</f>
        <v>#N/A</v>
      </c>
      <c r="K170" s="707"/>
      <c r="L170" s="708"/>
      <c r="M170" s="266" t="e">
        <f>VLOOKUP($L167,мандатка!$U:$AA,5,FALSE)</f>
        <v>#N/A</v>
      </c>
      <c r="N170" s="267" t="e">
        <f t="shared" si="11"/>
        <v>#N/A</v>
      </c>
      <c r="O170" s="709"/>
    </row>
    <row r="171" spans="1:15" ht="12" customHeight="1" x14ac:dyDescent="0.25">
      <c r="A171" s="701"/>
      <c r="B171" s="78" t="e">
        <f>VLOOKUP(M171,мандатка!$B:$K,3,FALSE)</f>
        <v>#N/A</v>
      </c>
      <c r="C171" s="80" t="e">
        <f>VLOOKUP($M171,мандатка!$B:$AC,5,FALSE)</f>
        <v>#N/A</v>
      </c>
      <c r="D171" s="17" t="e">
        <f>VLOOKUP($M171,мандатка!$B:$AC,6,FALSE)</f>
        <v>#N/A</v>
      </c>
      <c r="E171" s="702"/>
      <c r="F171" s="703"/>
      <c r="G171" s="704"/>
      <c r="H171" s="705"/>
      <c r="I171" s="706"/>
      <c r="J171" s="23" t="e">
        <f>VLOOKUP(M171,мандатка!$B:$AL,10,FALSE)</f>
        <v>#N/A</v>
      </c>
      <c r="K171" s="707"/>
      <c r="L171" s="708"/>
      <c r="M171" s="266" t="e">
        <f>VLOOKUP($L167,мандатка!$U:$AA,6,FALSE)</f>
        <v>#N/A</v>
      </c>
      <c r="N171" s="267" t="e">
        <f t="shared" si="11"/>
        <v>#N/A</v>
      </c>
      <c r="O171" s="709"/>
    </row>
    <row r="172" spans="1:15" ht="12" customHeight="1" x14ac:dyDescent="0.25">
      <c r="A172" s="701"/>
      <c r="B172" s="78" t="e">
        <f>VLOOKUP(M172,мандатка!$B:$K,3,FALSE)</f>
        <v>#N/A</v>
      </c>
      <c r="C172" s="80" t="e">
        <f>VLOOKUP($M172,мандатка!$B:$AC,5,FALSE)</f>
        <v>#N/A</v>
      </c>
      <c r="D172" s="17" t="e">
        <f>VLOOKUP($M172,мандатка!$B:$AC,6,FALSE)</f>
        <v>#N/A</v>
      </c>
      <c r="E172" s="702"/>
      <c r="F172" s="703"/>
      <c r="G172" s="704"/>
      <c r="H172" s="705"/>
      <c r="I172" s="706"/>
      <c r="J172" s="23" t="e">
        <f>VLOOKUP(M172,мандатка!$B:$AL,10,FALSE)</f>
        <v>#N/A</v>
      </c>
      <c r="K172" s="707"/>
      <c r="L172" s="708"/>
      <c r="M172" s="266" t="e">
        <f>VLOOKUP($L167,мандатка!$U:$AA,7,FALSE)</f>
        <v>#N/A</v>
      </c>
      <c r="N172" s="267" t="e">
        <f t="shared" si="11"/>
        <v>#N/A</v>
      </c>
      <c r="O172" s="709"/>
    </row>
    <row r="173" spans="1:15" ht="12" customHeight="1" x14ac:dyDescent="0.25">
      <c r="A173" s="701">
        <v>28</v>
      </c>
      <c r="B173" s="78" t="e">
        <f>VLOOKUP(M173,мандатка!$B:$K,3,FALSE)</f>
        <v>#N/A</v>
      </c>
      <c r="C173" s="80" t="e">
        <f>VLOOKUP($M173,мандатка!$B:$AC,5,FALSE)</f>
        <v>#N/A</v>
      </c>
      <c r="D173" s="17" t="e">
        <f>VLOOKUP($M173,мандатка!$B:$AC,6,FALSE)</f>
        <v>#N/A</v>
      </c>
      <c r="E173" s="702" t="e">
        <f>VLOOKUP($L173,СП!$B:$BC,MATCH("Результат",СП!$10:$10,0),FALSE)</f>
        <v>#N/A</v>
      </c>
      <c r="F173" s="703" t="e">
        <f>VLOOKUP($L173,СП!$B:$BC,MATCH("Відносний результат",СП!$10:$10,0),FALSE)</f>
        <v>#N/A</v>
      </c>
      <c r="G173" s="704" t="e">
        <f>VLOOKUP($L173,мандатка!$B:$AC,8,FALSE)</f>
        <v>#N/A</v>
      </c>
      <c r="H173" s="705" t="e">
        <f>VLOOKUP($L173,мандатка!$B:$AC,3,FALSE)</f>
        <v>#N/A</v>
      </c>
      <c r="I173" s="706" t="e">
        <f>VLOOKUP($L173,СП!$B:$BC,MATCH("Виконаний розряд",СП!$10:$10,0),FALSE)</f>
        <v>#N/A</v>
      </c>
      <c r="J173" s="23" t="e">
        <f>VLOOKUP(M173,мандатка!$B:$AL,10,FALSE)</f>
        <v>#N/A</v>
      </c>
      <c r="K173" s="707"/>
      <c r="L173" s="708" t="e">
        <f>VLOOKUP($A173,СП!AD:AH,5,FALSE)</f>
        <v>#N/A</v>
      </c>
      <c r="M173" s="266" t="e">
        <f>VLOOKUP($L173,мандатка!$U:$AA,2,FALSE)</f>
        <v>#N/A</v>
      </c>
      <c r="N173" s="267" t="e">
        <f t="shared" si="11"/>
        <v>#N/A</v>
      </c>
      <c r="O173" s="709" t="e">
        <f t="shared" ref="O173" si="28">SUM(N173:N178)/6*4</f>
        <v>#N/A</v>
      </c>
    </row>
    <row r="174" spans="1:15" ht="12" customHeight="1" x14ac:dyDescent="0.25">
      <c r="A174" s="701"/>
      <c r="B174" s="78" t="e">
        <f>VLOOKUP(M174,мандатка!$B:$K,3,FALSE)</f>
        <v>#N/A</v>
      </c>
      <c r="C174" s="80" t="e">
        <f>VLOOKUP($M174,мандатка!$B:$AC,5,FALSE)</f>
        <v>#N/A</v>
      </c>
      <c r="D174" s="17" t="e">
        <f>VLOOKUP($M174,мандатка!$B:$AC,6,FALSE)</f>
        <v>#N/A</v>
      </c>
      <c r="E174" s="702"/>
      <c r="F174" s="703"/>
      <c r="G174" s="704"/>
      <c r="H174" s="705"/>
      <c r="I174" s="706"/>
      <c r="J174" s="23" t="e">
        <f>VLOOKUP(M174,мандатка!$B:$AL,10,FALSE)</f>
        <v>#N/A</v>
      </c>
      <c r="K174" s="707"/>
      <c r="L174" s="708"/>
      <c r="M174" s="266" t="e">
        <f>VLOOKUP($L173,мандатка!$U:$AA,3,FALSE)</f>
        <v>#N/A</v>
      </c>
      <c r="N174" s="267" t="e">
        <f t="shared" si="11"/>
        <v>#N/A</v>
      </c>
      <c r="O174" s="709"/>
    </row>
    <row r="175" spans="1:15" ht="12" customHeight="1" x14ac:dyDescent="0.25">
      <c r="A175" s="701"/>
      <c r="B175" s="78" t="e">
        <f>VLOOKUP(M175,мандатка!$B:$K,3,FALSE)</f>
        <v>#N/A</v>
      </c>
      <c r="C175" s="80" t="e">
        <f>VLOOKUP($M175,мандатка!$B:$AC,5,FALSE)</f>
        <v>#N/A</v>
      </c>
      <c r="D175" s="17" t="e">
        <f>VLOOKUP($M175,мандатка!$B:$AC,6,FALSE)</f>
        <v>#N/A</v>
      </c>
      <c r="E175" s="702"/>
      <c r="F175" s="703"/>
      <c r="G175" s="704"/>
      <c r="H175" s="705"/>
      <c r="I175" s="706"/>
      <c r="J175" s="23" t="e">
        <f>VLOOKUP(M175,мандатка!$B:$AL,10,FALSE)</f>
        <v>#N/A</v>
      </c>
      <c r="K175" s="707"/>
      <c r="L175" s="708"/>
      <c r="M175" s="266" t="e">
        <f>VLOOKUP($L173,мандатка!$U:$AA,4,FALSE)</f>
        <v>#N/A</v>
      </c>
      <c r="N175" s="267" t="e">
        <f t="shared" si="11"/>
        <v>#N/A</v>
      </c>
      <c r="O175" s="709"/>
    </row>
    <row r="176" spans="1:15" ht="12" customHeight="1" x14ac:dyDescent="0.25">
      <c r="A176" s="701"/>
      <c r="B176" s="78" t="e">
        <f>VLOOKUP(M176,мандатка!$B:$K,3,FALSE)</f>
        <v>#N/A</v>
      </c>
      <c r="C176" s="80" t="e">
        <f>VLOOKUP($M176,мандатка!$B:$AC,5,FALSE)</f>
        <v>#N/A</v>
      </c>
      <c r="D176" s="17" t="e">
        <f>VLOOKUP($M176,мандатка!$B:$AC,6,FALSE)</f>
        <v>#N/A</v>
      </c>
      <c r="E176" s="702"/>
      <c r="F176" s="703"/>
      <c r="G176" s="704"/>
      <c r="H176" s="705"/>
      <c r="I176" s="706"/>
      <c r="J176" s="23" t="e">
        <f>VLOOKUP(M176,мандатка!$B:$AL,10,FALSE)</f>
        <v>#N/A</v>
      </c>
      <c r="K176" s="707"/>
      <c r="L176" s="708"/>
      <c r="M176" s="266" t="e">
        <f>VLOOKUP($L173,мандатка!$U:$AA,5,FALSE)</f>
        <v>#N/A</v>
      </c>
      <c r="N176" s="267" t="e">
        <f t="shared" si="11"/>
        <v>#N/A</v>
      </c>
      <c r="O176" s="709"/>
    </row>
    <row r="177" spans="1:15" ht="12" customHeight="1" x14ac:dyDescent="0.25">
      <c r="A177" s="701"/>
      <c r="B177" s="78" t="e">
        <f>VLOOKUP(M177,мандатка!$B:$K,3,FALSE)</f>
        <v>#N/A</v>
      </c>
      <c r="C177" s="80" t="e">
        <f>VLOOKUP($M177,мандатка!$B:$AC,5,FALSE)</f>
        <v>#N/A</v>
      </c>
      <c r="D177" s="17" t="e">
        <f>VLOOKUP($M177,мандатка!$B:$AC,6,FALSE)</f>
        <v>#N/A</v>
      </c>
      <c r="E177" s="702"/>
      <c r="F177" s="703"/>
      <c r="G177" s="704"/>
      <c r="H177" s="705"/>
      <c r="I177" s="706"/>
      <c r="J177" s="23" t="e">
        <f>VLOOKUP(M177,мандатка!$B:$AL,10,FALSE)</f>
        <v>#N/A</v>
      </c>
      <c r="K177" s="707"/>
      <c r="L177" s="708"/>
      <c r="M177" s="266" t="e">
        <f>VLOOKUP($L173,мандатка!$U:$AA,6,FALSE)</f>
        <v>#N/A</v>
      </c>
      <c r="N177" s="267" t="e">
        <f t="shared" si="11"/>
        <v>#N/A</v>
      </c>
      <c r="O177" s="709"/>
    </row>
    <row r="178" spans="1:15" ht="12" customHeight="1" x14ac:dyDescent="0.25">
      <c r="A178" s="701"/>
      <c r="B178" s="78" t="e">
        <f>VLOOKUP(M178,мандатка!$B:$K,3,FALSE)</f>
        <v>#N/A</v>
      </c>
      <c r="C178" s="80" t="e">
        <f>VLOOKUP($M178,мандатка!$B:$AC,5,FALSE)</f>
        <v>#N/A</v>
      </c>
      <c r="D178" s="17" t="e">
        <f>VLOOKUP($M178,мандатка!$B:$AC,6,FALSE)</f>
        <v>#N/A</v>
      </c>
      <c r="E178" s="702"/>
      <c r="F178" s="703"/>
      <c r="G178" s="704"/>
      <c r="H178" s="705"/>
      <c r="I178" s="706"/>
      <c r="J178" s="23" t="e">
        <f>VLOOKUP(M178,мандатка!$B:$AL,10,FALSE)</f>
        <v>#N/A</v>
      </c>
      <c r="K178" s="707"/>
      <c r="L178" s="708"/>
      <c r="M178" s="266" t="e">
        <f>VLOOKUP($L173,мандатка!$U:$AA,7,FALSE)</f>
        <v>#N/A</v>
      </c>
      <c r="N178" s="267" t="e">
        <f t="shared" si="11"/>
        <v>#N/A</v>
      </c>
      <c r="O178" s="709"/>
    </row>
    <row r="179" spans="1:15" ht="12" customHeight="1" x14ac:dyDescent="0.25">
      <c r="A179" s="701">
        <v>29</v>
      </c>
      <c r="B179" s="78" t="e">
        <f>VLOOKUP(M179,мандатка!$B:$K,3,FALSE)</f>
        <v>#N/A</v>
      </c>
      <c r="C179" s="80" t="e">
        <f>VLOOKUP($M179,мандатка!$B:$AC,5,FALSE)</f>
        <v>#N/A</v>
      </c>
      <c r="D179" s="17" t="e">
        <f>VLOOKUP($M179,мандатка!$B:$AC,6,FALSE)</f>
        <v>#N/A</v>
      </c>
      <c r="E179" s="702" t="e">
        <f>VLOOKUP($L179,СП!$B:$BC,MATCH("Результат",СП!$10:$10,0),FALSE)</f>
        <v>#N/A</v>
      </c>
      <c r="F179" s="703" t="e">
        <f>VLOOKUP($L179,СП!$B:$BC,MATCH("Відносний результат",СП!$10:$10,0),FALSE)</f>
        <v>#N/A</v>
      </c>
      <c r="G179" s="704" t="e">
        <f>VLOOKUP($L179,мандатка!$B:$AC,8,FALSE)</f>
        <v>#N/A</v>
      </c>
      <c r="H179" s="705" t="e">
        <f>VLOOKUP($L179,мандатка!$B:$AC,3,FALSE)</f>
        <v>#N/A</v>
      </c>
      <c r="I179" s="706" t="e">
        <f>VLOOKUP($L179,СП!$B:$BC,MATCH("Виконаний розряд",СП!$10:$10,0),FALSE)</f>
        <v>#N/A</v>
      </c>
      <c r="J179" s="23" t="e">
        <f>VLOOKUP(M179,мандатка!$B:$AL,10,FALSE)</f>
        <v>#N/A</v>
      </c>
      <c r="K179" s="707"/>
      <c r="L179" s="708" t="e">
        <f>VLOOKUP($A179,СП!AD:AH,5,FALSE)</f>
        <v>#N/A</v>
      </c>
      <c r="M179" s="266" t="e">
        <f>VLOOKUP($L179,мандатка!$U:$AA,2,FALSE)</f>
        <v>#N/A</v>
      </c>
      <c r="N179" s="267" t="e">
        <f t="shared" si="11"/>
        <v>#N/A</v>
      </c>
      <c r="O179" s="709" t="e">
        <f t="shared" ref="O179" si="29">SUM(N179:N184)/6*4</f>
        <v>#N/A</v>
      </c>
    </row>
    <row r="180" spans="1:15" ht="12" customHeight="1" x14ac:dyDescent="0.25">
      <c r="A180" s="701"/>
      <c r="B180" s="78" t="e">
        <f>VLOOKUP(M180,мандатка!$B:$K,3,FALSE)</f>
        <v>#N/A</v>
      </c>
      <c r="C180" s="80" t="e">
        <f>VLOOKUP($M180,мандатка!$B:$AC,5,FALSE)</f>
        <v>#N/A</v>
      </c>
      <c r="D180" s="17" t="e">
        <f>VLOOKUP($M180,мандатка!$B:$AC,6,FALSE)</f>
        <v>#N/A</v>
      </c>
      <c r="E180" s="702"/>
      <c r="F180" s="703"/>
      <c r="G180" s="704"/>
      <c r="H180" s="705"/>
      <c r="I180" s="706"/>
      <c r="J180" s="23" t="e">
        <f>VLOOKUP(M180,мандатка!$B:$AL,10,FALSE)</f>
        <v>#N/A</v>
      </c>
      <c r="K180" s="707"/>
      <c r="L180" s="708"/>
      <c r="M180" s="266" t="e">
        <f>VLOOKUP($L179,мандатка!$U:$AA,3,FALSE)</f>
        <v>#N/A</v>
      </c>
      <c r="N180" s="267" t="e">
        <f t="shared" si="11"/>
        <v>#N/A</v>
      </c>
      <c r="O180" s="709"/>
    </row>
    <row r="181" spans="1:15" ht="12" customHeight="1" x14ac:dyDescent="0.25">
      <c r="A181" s="701"/>
      <c r="B181" s="78" t="e">
        <f>VLOOKUP(M181,мандатка!$B:$K,3,FALSE)</f>
        <v>#N/A</v>
      </c>
      <c r="C181" s="80" t="e">
        <f>VLOOKUP($M181,мандатка!$B:$AC,5,FALSE)</f>
        <v>#N/A</v>
      </c>
      <c r="D181" s="17" t="e">
        <f>VLOOKUP($M181,мандатка!$B:$AC,6,FALSE)</f>
        <v>#N/A</v>
      </c>
      <c r="E181" s="702"/>
      <c r="F181" s="703"/>
      <c r="G181" s="704"/>
      <c r="H181" s="705"/>
      <c r="I181" s="706"/>
      <c r="J181" s="23" t="e">
        <f>VLOOKUP(M181,мандатка!$B:$AL,10,FALSE)</f>
        <v>#N/A</v>
      </c>
      <c r="K181" s="707"/>
      <c r="L181" s="708"/>
      <c r="M181" s="266" t="e">
        <f>VLOOKUP($L179,мандатка!$U:$AA,4,FALSE)</f>
        <v>#N/A</v>
      </c>
      <c r="N181" s="267" t="e">
        <f t="shared" si="11"/>
        <v>#N/A</v>
      </c>
      <c r="O181" s="709"/>
    </row>
    <row r="182" spans="1:15" ht="12" customHeight="1" x14ac:dyDescent="0.25">
      <c r="A182" s="701"/>
      <c r="B182" s="78" t="e">
        <f>VLOOKUP(M182,мандатка!$B:$K,3,FALSE)</f>
        <v>#N/A</v>
      </c>
      <c r="C182" s="80" t="e">
        <f>VLOOKUP($M182,мандатка!$B:$AC,5,FALSE)</f>
        <v>#N/A</v>
      </c>
      <c r="D182" s="17" t="e">
        <f>VLOOKUP($M182,мандатка!$B:$AC,6,FALSE)</f>
        <v>#N/A</v>
      </c>
      <c r="E182" s="702"/>
      <c r="F182" s="703"/>
      <c r="G182" s="704"/>
      <c r="H182" s="705"/>
      <c r="I182" s="706"/>
      <c r="J182" s="23" t="e">
        <f>VLOOKUP(M182,мандатка!$B:$AL,10,FALSE)</f>
        <v>#N/A</v>
      </c>
      <c r="K182" s="707"/>
      <c r="L182" s="708"/>
      <c r="M182" s="266" t="e">
        <f>VLOOKUP($L179,мандатка!$U:$AA,5,FALSE)</f>
        <v>#N/A</v>
      </c>
      <c r="N182" s="267" t="e">
        <f t="shared" si="11"/>
        <v>#N/A</v>
      </c>
      <c r="O182" s="709"/>
    </row>
    <row r="183" spans="1:15" ht="12" customHeight="1" x14ac:dyDescent="0.25">
      <c r="A183" s="701"/>
      <c r="B183" s="78" t="e">
        <f>VLOOKUP(M183,мандатка!$B:$K,3,FALSE)</f>
        <v>#N/A</v>
      </c>
      <c r="C183" s="80" t="e">
        <f>VLOOKUP($M183,мандатка!$B:$AC,5,FALSE)</f>
        <v>#N/A</v>
      </c>
      <c r="D183" s="17" t="e">
        <f>VLOOKUP($M183,мандатка!$B:$AC,6,FALSE)</f>
        <v>#N/A</v>
      </c>
      <c r="E183" s="702"/>
      <c r="F183" s="703"/>
      <c r="G183" s="704"/>
      <c r="H183" s="705"/>
      <c r="I183" s="706"/>
      <c r="J183" s="23" t="e">
        <f>VLOOKUP(M183,мандатка!$B:$AL,10,FALSE)</f>
        <v>#N/A</v>
      </c>
      <c r="K183" s="707"/>
      <c r="L183" s="708"/>
      <c r="M183" s="266" t="e">
        <f>VLOOKUP($L179,мандатка!$U:$AA,6,FALSE)</f>
        <v>#N/A</v>
      </c>
      <c r="N183" s="267" t="e">
        <f t="shared" si="11"/>
        <v>#N/A</v>
      </c>
      <c r="O183" s="709"/>
    </row>
    <row r="184" spans="1:15" ht="12" customHeight="1" x14ac:dyDescent="0.25">
      <c r="A184" s="701"/>
      <c r="B184" s="78" t="e">
        <f>VLOOKUP(M184,мандатка!$B:$K,3,FALSE)</f>
        <v>#N/A</v>
      </c>
      <c r="C184" s="80" t="e">
        <f>VLOOKUP($M184,мандатка!$B:$AC,5,FALSE)</f>
        <v>#N/A</v>
      </c>
      <c r="D184" s="17" t="e">
        <f>VLOOKUP($M184,мандатка!$B:$AC,6,FALSE)</f>
        <v>#N/A</v>
      </c>
      <c r="E184" s="702"/>
      <c r="F184" s="703"/>
      <c r="G184" s="704"/>
      <c r="H184" s="705"/>
      <c r="I184" s="706"/>
      <c r="J184" s="23" t="e">
        <f>VLOOKUP(M184,мандатка!$B:$AL,10,FALSE)</f>
        <v>#N/A</v>
      </c>
      <c r="K184" s="707"/>
      <c r="L184" s="708"/>
      <c r="M184" s="266" t="e">
        <f>VLOOKUP($L179,мандатка!$U:$AA,7,FALSE)</f>
        <v>#N/A</v>
      </c>
      <c r="N184" s="267" t="e">
        <f t="shared" si="11"/>
        <v>#N/A</v>
      </c>
      <c r="O184" s="709"/>
    </row>
    <row r="185" spans="1:15" ht="12" customHeight="1" x14ac:dyDescent="0.25">
      <c r="A185" s="701">
        <v>30</v>
      </c>
      <c r="B185" s="78" t="e">
        <f>VLOOKUP(M185,мандатка!$B:$K,3,FALSE)</f>
        <v>#N/A</v>
      </c>
      <c r="C185" s="80" t="e">
        <f>VLOOKUP($M185,мандатка!$B:$AC,5,FALSE)</f>
        <v>#N/A</v>
      </c>
      <c r="D185" s="17" t="e">
        <f>VLOOKUP($M185,мандатка!$B:$AC,6,FALSE)</f>
        <v>#N/A</v>
      </c>
      <c r="E185" s="702" t="e">
        <f>VLOOKUP($L185,СП!$B:$BC,MATCH("Результат",СП!$10:$10,0),FALSE)</f>
        <v>#N/A</v>
      </c>
      <c r="F185" s="703" t="e">
        <f>VLOOKUP($L185,СП!$B:$BC,MATCH("Відносний результат",СП!$10:$10,0),FALSE)</f>
        <v>#N/A</v>
      </c>
      <c r="G185" s="704" t="e">
        <f>VLOOKUP($L185,мандатка!$B:$AC,8,FALSE)</f>
        <v>#N/A</v>
      </c>
      <c r="H185" s="705" t="e">
        <f>VLOOKUP($L185,мандатка!$B:$AC,3,FALSE)</f>
        <v>#N/A</v>
      </c>
      <c r="I185" s="706" t="e">
        <f>VLOOKUP($L185,СП!$B:$BC,MATCH("Виконаний розряд",СП!$10:$10,0),FALSE)</f>
        <v>#N/A</v>
      </c>
      <c r="J185" s="23" t="e">
        <f>VLOOKUP(M185,мандатка!$B:$AL,10,FALSE)</f>
        <v>#N/A</v>
      </c>
      <c r="K185" s="707"/>
      <c r="L185" s="708" t="e">
        <f>VLOOKUP($A185,СП!AD:AH,5,FALSE)</f>
        <v>#N/A</v>
      </c>
      <c r="M185" s="266" t="e">
        <f>VLOOKUP($L185,мандатка!$U:$AA,2,FALSE)</f>
        <v>#N/A</v>
      </c>
      <c r="N185" s="267" t="e">
        <f t="shared" si="11"/>
        <v>#N/A</v>
      </c>
      <c r="O185" s="709" t="e">
        <f t="shared" ref="O185" si="30">SUM(N185:N190)/6*4</f>
        <v>#N/A</v>
      </c>
    </row>
    <row r="186" spans="1:15" ht="12" customHeight="1" x14ac:dyDescent="0.25">
      <c r="A186" s="701"/>
      <c r="B186" s="78" t="e">
        <f>VLOOKUP(M186,мандатка!$B:$K,3,FALSE)</f>
        <v>#N/A</v>
      </c>
      <c r="C186" s="80" t="e">
        <f>VLOOKUP($M186,мандатка!$B:$AC,5,FALSE)</f>
        <v>#N/A</v>
      </c>
      <c r="D186" s="17" t="e">
        <f>VLOOKUP($M186,мандатка!$B:$AC,6,FALSE)</f>
        <v>#N/A</v>
      </c>
      <c r="E186" s="702"/>
      <c r="F186" s="703"/>
      <c r="G186" s="704"/>
      <c r="H186" s="705"/>
      <c r="I186" s="706"/>
      <c r="J186" s="23" t="e">
        <f>VLOOKUP(M186,мандатка!$B:$AL,10,FALSE)</f>
        <v>#N/A</v>
      </c>
      <c r="K186" s="707"/>
      <c r="L186" s="708"/>
      <c r="M186" s="266" t="e">
        <f>VLOOKUP($L185,мандатка!$U:$AA,3,FALSE)</f>
        <v>#N/A</v>
      </c>
      <c r="N186" s="267" t="e">
        <f t="shared" si="11"/>
        <v>#N/A</v>
      </c>
      <c r="O186" s="709"/>
    </row>
    <row r="187" spans="1:15" ht="12" customHeight="1" x14ac:dyDescent="0.25">
      <c r="A187" s="701"/>
      <c r="B187" s="78" t="e">
        <f>VLOOKUP(M187,мандатка!$B:$K,3,FALSE)</f>
        <v>#N/A</v>
      </c>
      <c r="C187" s="80" t="e">
        <f>VLOOKUP($M187,мандатка!$B:$AC,5,FALSE)</f>
        <v>#N/A</v>
      </c>
      <c r="D187" s="17" t="e">
        <f>VLOOKUP($M187,мандатка!$B:$AC,6,FALSE)</f>
        <v>#N/A</v>
      </c>
      <c r="E187" s="702"/>
      <c r="F187" s="703"/>
      <c r="G187" s="704"/>
      <c r="H187" s="705"/>
      <c r="I187" s="706"/>
      <c r="J187" s="23" t="e">
        <f>VLOOKUP(M187,мандатка!$B:$AL,10,FALSE)</f>
        <v>#N/A</v>
      </c>
      <c r="K187" s="707"/>
      <c r="L187" s="708"/>
      <c r="M187" s="266" t="e">
        <f>VLOOKUP($L185,мандатка!$U:$AA,4,FALSE)</f>
        <v>#N/A</v>
      </c>
      <c r="N187" s="267" t="e">
        <f t="shared" si="11"/>
        <v>#N/A</v>
      </c>
      <c r="O187" s="709"/>
    </row>
    <row r="188" spans="1:15" ht="12" customHeight="1" x14ac:dyDescent="0.25">
      <c r="A188" s="701"/>
      <c r="B188" s="78" t="e">
        <f>VLOOKUP(M188,мандатка!$B:$K,3,FALSE)</f>
        <v>#N/A</v>
      </c>
      <c r="C188" s="80" t="e">
        <f>VLOOKUP($M188,мандатка!$B:$AC,5,FALSE)</f>
        <v>#N/A</v>
      </c>
      <c r="D188" s="17" t="e">
        <f>VLOOKUP($M188,мандатка!$B:$AC,6,FALSE)</f>
        <v>#N/A</v>
      </c>
      <c r="E188" s="702"/>
      <c r="F188" s="703"/>
      <c r="G188" s="704"/>
      <c r="H188" s="705"/>
      <c r="I188" s="706"/>
      <c r="J188" s="23" t="e">
        <f>VLOOKUP(M188,мандатка!$B:$AL,10,FALSE)</f>
        <v>#N/A</v>
      </c>
      <c r="K188" s="707"/>
      <c r="L188" s="708"/>
      <c r="M188" s="266" t="e">
        <f>VLOOKUP($L185,мандатка!$U:$AA,5,FALSE)</f>
        <v>#N/A</v>
      </c>
      <c r="N188" s="267" t="e">
        <f t="shared" si="11"/>
        <v>#N/A</v>
      </c>
      <c r="O188" s="709"/>
    </row>
    <row r="189" spans="1:15" ht="12" customHeight="1" x14ac:dyDescent="0.25">
      <c r="A189" s="701"/>
      <c r="B189" s="78" t="e">
        <f>VLOOKUP(M189,мандатка!$B:$K,3,FALSE)</f>
        <v>#N/A</v>
      </c>
      <c r="C189" s="80" t="e">
        <f>VLOOKUP($M189,мандатка!$B:$AC,5,FALSE)</f>
        <v>#N/A</v>
      </c>
      <c r="D189" s="17" t="e">
        <f>VLOOKUP($M189,мандатка!$B:$AC,6,FALSE)</f>
        <v>#N/A</v>
      </c>
      <c r="E189" s="702"/>
      <c r="F189" s="703"/>
      <c r="G189" s="704"/>
      <c r="H189" s="705"/>
      <c r="I189" s="706"/>
      <c r="J189" s="23" t="e">
        <f>VLOOKUP(M189,мандатка!$B:$AL,10,FALSE)</f>
        <v>#N/A</v>
      </c>
      <c r="K189" s="707"/>
      <c r="L189" s="708"/>
      <c r="M189" s="266" t="e">
        <f>VLOOKUP($L185,мандатка!$U:$AA,6,FALSE)</f>
        <v>#N/A</v>
      </c>
      <c r="N189" s="267" t="e">
        <f t="shared" si="11"/>
        <v>#N/A</v>
      </c>
      <c r="O189" s="709"/>
    </row>
    <row r="190" spans="1:15" ht="12" customHeight="1" x14ac:dyDescent="0.25">
      <c r="A190" s="701"/>
      <c r="B190" s="78" t="e">
        <f>VLOOKUP(M190,мандатка!$B:$K,3,FALSE)</f>
        <v>#N/A</v>
      </c>
      <c r="C190" s="80" t="e">
        <f>VLOOKUP($M190,мандатка!$B:$AC,5,FALSE)</f>
        <v>#N/A</v>
      </c>
      <c r="D190" s="17" t="e">
        <f>VLOOKUP($M190,мандатка!$B:$AC,6,FALSE)</f>
        <v>#N/A</v>
      </c>
      <c r="E190" s="702"/>
      <c r="F190" s="703"/>
      <c r="G190" s="704"/>
      <c r="H190" s="705"/>
      <c r="I190" s="706"/>
      <c r="J190" s="23" t="e">
        <f>VLOOKUP(M190,мандатка!$B:$AL,10,FALSE)</f>
        <v>#N/A</v>
      </c>
      <c r="K190" s="707"/>
      <c r="L190" s="708"/>
      <c r="M190" s="266" t="e">
        <f>VLOOKUP($L185,мандатка!$U:$AA,7,FALSE)</f>
        <v>#N/A</v>
      </c>
      <c r="N190" s="267" t="e">
        <f t="shared" si="11"/>
        <v>#N/A</v>
      </c>
      <c r="O190" s="709"/>
    </row>
    <row r="191" spans="1:15" ht="12" customHeight="1" x14ac:dyDescent="0.25">
      <c r="A191" s="701">
        <v>31</v>
      </c>
      <c r="B191" s="78" t="e">
        <f>VLOOKUP(M191,мандатка!$B:$K,3,FALSE)</f>
        <v>#N/A</v>
      </c>
      <c r="C191" s="80" t="e">
        <f>VLOOKUP($M191,мандатка!$B:$AC,5,FALSE)</f>
        <v>#N/A</v>
      </c>
      <c r="D191" s="17" t="e">
        <f>VLOOKUP($M191,мандатка!$B:$AC,6,FALSE)</f>
        <v>#N/A</v>
      </c>
      <c r="E191" s="702" t="e">
        <f>VLOOKUP($L191,СП!$B:$BC,MATCH("Результат",СП!$10:$10,0),FALSE)</f>
        <v>#N/A</v>
      </c>
      <c r="F191" s="703" t="e">
        <f>VLOOKUP($L191,СП!$B:$BC,MATCH("Відносний результат",СП!$10:$10,0),FALSE)</f>
        <v>#N/A</v>
      </c>
      <c r="G191" s="704" t="e">
        <f>VLOOKUP($L191,мандатка!$B:$AC,8,FALSE)</f>
        <v>#N/A</v>
      </c>
      <c r="H191" s="705" t="e">
        <f>VLOOKUP($L191,мандатка!$B:$AC,3,FALSE)</f>
        <v>#N/A</v>
      </c>
      <c r="I191" s="706" t="e">
        <f>VLOOKUP($L191,СП!$B:$BC,MATCH("Виконаний розряд",СП!$10:$10,0),FALSE)</f>
        <v>#N/A</v>
      </c>
      <c r="J191" s="23" t="e">
        <f>VLOOKUP(M191,мандатка!$B:$AL,10,FALSE)</f>
        <v>#N/A</v>
      </c>
      <c r="K191" s="707"/>
      <c r="L191" s="708" t="e">
        <f>VLOOKUP($A191,СП!AD:AH,5,FALSE)</f>
        <v>#N/A</v>
      </c>
      <c r="M191" s="266" t="e">
        <f>VLOOKUP($L191,мандатка!$U:$AA,2,FALSE)</f>
        <v>#N/A</v>
      </c>
      <c r="N191" s="267" t="e">
        <f t="shared" si="11"/>
        <v>#N/A</v>
      </c>
      <c r="O191" s="709" t="e">
        <f t="shared" ref="O191" si="31">SUM(N191:N196)/6*4</f>
        <v>#N/A</v>
      </c>
    </row>
    <row r="192" spans="1:15" ht="12" customHeight="1" x14ac:dyDescent="0.25">
      <c r="A192" s="701"/>
      <c r="B192" s="78" t="e">
        <f>VLOOKUP(M192,мандатка!$B:$K,3,FALSE)</f>
        <v>#N/A</v>
      </c>
      <c r="C192" s="80" t="e">
        <f>VLOOKUP($M192,мандатка!$B:$AC,5,FALSE)</f>
        <v>#N/A</v>
      </c>
      <c r="D192" s="17" t="e">
        <f>VLOOKUP($M192,мандатка!$B:$AC,6,FALSE)</f>
        <v>#N/A</v>
      </c>
      <c r="E192" s="702"/>
      <c r="F192" s="703"/>
      <c r="G192" s="704"/>
      <c r="H192" s="705"/>
      <c r="I192" s="706"/>
      <c r="J192" s="23" t="e">
        <f>VLOOKUP(M192,мандатка!$B:$AL,10,FALSE)</f>
        <v>#N/A</v>
      </c>
      <c r="K192" s="707"/>
      <c r="L192" s="708"/>
      <c r="M192" s="266" t="e">
        <f>VLOOKUP($L191,мандатка!$U:$AA,3,FALSE)</f>
        <v>#N/A</v>
      </c>
      <c r="N192" s="267" t="e">
        <f t="shared" si="11"/>
        <v>#N/A</v>
      </c>
      <c r="O192" s="709"/>
    </row>
    <row r="193" spans="1:26" ht="12" customHeight="1" x14ac:dyDescent="0.25">
      <c r="A193" s="701"/>
      <c r="B193" s="78" t="e">
        <f>VLOOKUP(M193,мандатка!$B:$K,3,FALSE)</f>
        <v>#N/A</v>
      </c>
      <c r="C193" s="80" t="e">
        <f>VLOOKUP($M193,мандатка!$B:$AC,5,FALSE)</f>
        <v>#N/A</v>
      </c>
      <c r="D193" s="17" t="e">
        <f>VLOOKUP($M193,мандатка!$B:$AC,6,FALSE)</f>
        <v>#N/A</v>
      </c>
      <c r="E193" s="702"/>
      <c r="F193" s="703"/>
      <c r="G193" s="704"/>
      <c r="H193" s="705"/>
      <c r="I193" s="706"/>
      <c r="J193" s="23" t="e">
        <f>VLOOKUP(M193,мандатка!$B:$AL,10,FALSE)</f>
        <v>#N/A</v>
      </c>
      <c r="K193" s="707"/>
      <c r="L193" s="708"/>
      <c r="M193" s="266" t="e">
        <f>VLOOKUP($L191,мандатка!$U:$AA,4,FALSE)</f>
        <v>#N/A</v>
      </c>
      <c r="N193" s="267" t="e">
        <f t="shared" si="11"/>
        <v>#N/A</v>
      </c>
      <c r="O193" s="709"/>
    </row>
    <row r="194" spans="1:26" ht="12" customHeight="1" x14ac:dyDescent="0.25">
      <c r="A194" s="701"/>
      <c r="B194" s="78" t="e">
        <f>VLOOKUP(M194,мандатка!$B:$K,3,FALSE)</f>
        <v>#N/A</v>
      </c>
      <c r="C194" s="80" t="e">
        <f>VLOOKUP($M194,мандатка!$B:$AC,5,FALSE)</f>
        <v>#N/A</v>
      </c>
      <c r="D194" s="17" t="e">
        <f>VLOOKUP($M194,мандатка!$B:$AC,6,FALSE)</f>
        <v>#N/A</v>
      </c>
      <c r="E194" s="702"/>
      <c r="F194" s="703"/>
      <c r="G194" s="704"/>
      <c r="H194" s="705"/>
      <c r="I194" s="706"/>
      <c r="J194" s="23" t="e">
        <f>VLOOKUP(M194,мандатка!$B:$AL,10,FALSE)</f>
        <v>#N/A</v>
      </c>
      <c r="K194" s="707"/>
      <c r="L194" s="708"/>
      <c r="M194" s="266" t="e">
        <f>VLOOKUP($L191,мандатка!$U:$AA,5,FALSE)</f>
        <v>#N/A</v>
      </c>
      <c r="N194" s="267" t="e">
        <f t="shared" si="11"/>
        <v>#N/A</v>
      </c>
      <c r="O194" s="709"/>
    </row>
    <row r="195" spans="1:26" ht="12" customHeight="1" x14ac:dyDescent="0.25">
      <c r="A195" s="701"/>
      <c r="B195" s="78" t="e">
        <f>VLOOKUP(M195,мандатка!$B:$K,3,FALSE)</f>
        <v>#N/A</v>
      </c>
      <c r="C195" s="80" t="e">
        <f>VLOOKUP($M195,мандатка!$B:$AC,5,FALSE)</f>
        <v>#N/A</v>
      </c>
      <c r="D195" s="17" t="e">
        <f>VLOOKUP($M195,мандатка!$B:$AC,6,FALSE)</f>
        <v>#N/A</v>
      </c>
      <c r="E195" s="702"/>
      <c r="F195" s="703"/>
      <c r="G195" s="704"/>
      <c r="H195" s="705"/>
      <c r="I195" s="706"/>
      <c r="J195" s="23" t="e">
        <f>VLOOKUP(M195,мандатка!$B:$AL,10,FALSE)</f>
        <v>#N/A</v>
      </c>
      <c r="K195" s="707"/>
      <c r="L195" s="708"/>
      <c r="M195" s="266" t="e">
        <f>VLOOKUP($L191,мандатка!$U:$AA,6,FALSE)</f>
        <v>#N/A</v>
      </c>
      <c r="N195" s="267" t="e">
        <f t="shared" si="11"/>
        <v>#N/A</v>
      </c>
      <c r="O195" s="709"/>
    </row>
    <row r="196" spans="1:26" ht="12" customHeight="1" x14ac:dyDescent="0.25">
      <c r="A196" s="701"/>
      <c r="B196" s="78" t="e">
        <f>VLOOKUP(M196,мандатка!$B:$K,3,FALSE)</f>
        <v>#N/A</v>
      </c>
      <c r="C196" s="80" t="e">
        <f>VLOOKUP($M196,мандатка!$B:$AC,5,FALSE)</f>
        <v>#N/A</v>
      </c>
      <c r="D196" s="17" t="e">
        <f>VLOOKUP($M196,мандатка!$B:$AC,6,FALSE)</f>
        <v>#N/A</v>
      </c>
      <c r="E196" s="702"/>
      <c r="F196" s="703"/>
      <c r="G196" s="704"/>
      <c r="H196" s="705"/>
      <c r="I196" s="706"/>
      <c r="J196" s="23" t="e">
        <f>VLOOKUP(M196,мандатка!$B:$AL,10,FALSE)</f>
        <v>#N/A</v>
      </c>
      <c r="K196" s="707"/>
      <c r="L196" s="708"/>
      <c r="M196" s="266" t="e">
        <f>VLOOKUP($L191,мандатка!$U:$AA,7,FALSE)</f>
        <v>#N/A</v>
      </c>
      <c r="N196" s="267" t="e">
        <f t="shared" si="11"/>
        <v>#N/A</v>
      </c>
      <c r="O196" s="709"/>
    </row>
    <row r="197" spans="1:26" ht="12" customHeight="1" x14ac:dyDescent="0.25">
      <c r="A197" s="247"/>
      <c r="B197" s="9"/>
      <c r="C197" s="9"/>
      <c r="D197" s="9"/>
      <c r="E197" s="9"/>
      <c r="F197" s="9"/>
      <c r="G197" s="30"/>
      <c r="H197" s="30"/>
      <c r="I197" s="30"/>
      <c r="J197" s="30"/>
      <c r="K197" s="250"/>
      <c r="L197" s="247"/>
      <c r="M197" s="244"/>
    </row>
    <row r="198" spans="1:26" s="62" customFormat="1" ht="15" customHeight="1" x14ac:dyDescent="0.25">
      <c r="A198" s="698" t="s">
        <v>34</v>
      </c>
      <c r="B198" s="698"/>
      <c r="C198" s="699" t="s">
        <v>37</v>
      </c>
      <c r="D198" s="699"/>
      <c r="E198" s="697">
        <f>СП!E44</f>
        <v>0</v>
      </c>
      <c r="F198" s="697"/>
      <c r="G198" s="225"/>
      <c r="H198" s="15"/>
      <c r="I198" s="15"/>
      <c r="J198" s="15"/>
      <c r="K198" s="134"/>
    </row>
    <row r="199" spans="1:26" s="175" customFormat="1" ht="15" customHeight="1" x14ac:dyDescent="0.25">
      <c r="A199" s="698"/>
      <c r="B199" s="698"/>
      <c r="C199" s="699" t="s">
        <v>36</v>
      </c>
      <c r="D199" s="699"/>
      <c r="E199" s="697">
        <f>СП!E45</f>
        <v>0</v>
      </c>
      <c r="F199" s="697"/>
      <c r="H199" s="15"/>
      <c r="I199" s="15"/>
      <c r="J199" s="15"/>
      <c r="K199" s="268"/>
    </row>
    <row r="200" spans="1:26" s="62" customFormat="1" ht="13.5" customHeight="1" x14ac:dyDescent="0.25">
      <c r="A200" s="698"/>
      <c r="B200" s="698"/>
      <c r="C200" s="699" t="s">
        <v>35</v>
      </c>
      <c r="D200" s="699"/>
      <c r="E200" s="697">
        <f>СП!E46</f>
        <v>1.05</v>
      </c>
      <c r="F200" s="697"/>
      <c r="G200" s="225"/>
      <c r="H200" s="15"/>
      <c r="I200" s="15"/>
      <c r="J200" s="15"/>
      <c r="K200" s="134"/>
    </row>
    <row r="201" spans="1:26" s="62" customFormat="1" ht="13.5" customHeight="1" x14ac:dyDescent="0.25">
      <c r="A201" s="698"/>
      <c r="B201" s="698"/>
      <c r="C201" s="700" t="s">
        <v>96</v>
      </c>
      <c r="D201" s="700"/>
      <c r="E201" s="697">
        <f>СП!E47</f>
        <v>1.35</v>
      </c>
      <c r="F201" s="697"/>
      <c r="G201" s="225"/>
      <c r="H201" s="15"/>
      <c r="I201" s="15"/>
      <c r="J201" s="15"/>
      <c r="K201" s="134"/>
    </row>
    <row r="202" spans="1:26" s="62" customFormat="1" ht="13.5" customHeight="1" x14ac:dyDescent="0.25">
      <c r="A202" s="698"/>
      <c r="B202" s="698"/>
      <c r="C202" s="700" t="s">
        <v>97</v>
      </c>
      <c r="D202" s="700"/>
      <c r="E202" s="697">
        <f>СП!E48</f>
        <v>1.35</v>
      </c>
      <c r="F202" s="697"/>
      <c r="G202" s="225"/>
      <c r="H202" s="15"/>
      <c r="I202" s="15"/>
      <c r="J202" s="15"/>
      <c r="K202" s="134"/>
    </row>
    <row r="203" spans="1:26" s="62" customFormat="1" ht="13.5" customHeight="1" x14ac:dyDescent="0.25">
      <c r="A203" s="698"/>
      <c r="B203" s="698"/>
      <c r="C203" s="700" t="s">
        <v>98</v>
      </c>
      <c r="D203" s="700"/>
      <c r="E203" s="697">
        <f>СП!E49</f>
        <v>1.54</v>
      </c>
      <c r="F203" s="697"/>
      <c r="G203" s="225"/>
      <c r="H203" s="15"/>
      <c r="I203" s="15"/>
      <c r="J203" s="15"/>
      <c r="K203" s="134"/>
    </row>
    <row r="204" spans="1:26" ht="24.75" customHeight="1" x14ac:dyDescent="0.25"/>
    <row r="205" spans="1:26" s="62" customFormat="1" ht="21.75" customHeight="1" x14ac:dyDescent="0.25">
      <c r="A205" s="251"/>
      <c r="B205" s="623" t="str">
        <f>мандатка!$D$33</f>
        <v>Головний суддя, СС1К</v>
      </c>
      <c r="C205" s="623"/>
      <c r="D205" s="10"/>
      <c r="E205" s="10"/>
      <c r="F205" s="10"/>
      <c r="G205" s="32" t="str">
        <f>мандатка!$H$33</f>
        <v>Колісник Г.В.</v>
      </c>
      <c r="H205" s="225"/>
      <c r="I205" s="10"/>
      <c r="J205" s="225"/>
      <c r="K205" s="84"/>
      <c r="L205" s="10"/>
      <c r="M205" s="10"/>
      <c r="N205" s="10"/>
      <c r="O205" s="10"/>
      <c r="P205" s="10"/>
      <c r="Q205" s="10"/>
      <c r="R205" s="10"/>
      <c r="S205" s="10"/>
      <c r="T205" s="10"/>
      <c r="U205" s="225"/>
      <c r="V205" s="225"/>
      <c r="W205" s="225"/>
      <c r="X205" s="225"/>
      <c r="Y205" s="10"/>
      <c r="Z205" s="10"/>
    </row>
    <row r="206" spans="1:26" s="62" customFormat="1" ht="25.5" customHeight="1" x14ac:dyDescent="0.25">
      <c r="A206" s="251"/>
      <c r="B206" s="83"/>
      <c r="C206" s="225"/>
      <c r="D206" s="18"/>
      <c r="E206" s="18"/>
      <c r="F206" s="18"/>
      <c r="G206" s="82"/>
      <c r="H206" s="225"/>
      <c r="I206" s="18"/>
      <c r="J206" s="225"/>
      <c r="K206" s="71"/>
      <c r="L206" s="18"/>
      <c r="M206" s="18"/>
      <c r="N206" s="18"/>
      <c r="O206" s="18"/>
      <c r="P206" s="18"/>
      <c r="Q206" s="18"/>
      <c r="R206" s="18"/>
      <c r="S206" s="18"/>
      <c r="T206" s="225"/>
      <c r="U206" s="225"/>
      <c r="V206" s="225"/>
      <c r="W206" s="225"/>
      <c r="X206" s="225"/>
      <c r="Y206" s="18"/>
      <c r="Z206" s="18"/>
    </row>
    <row r="207" spans="1:26" s="62" customFormat="1" ht="22.5" customHeight="1" x14ac:dyDescent="0.25">
      <c r="A207" s="225"/>
      <c r="B207" s="623" t="str">
        <f>мандатка!$D$35</f>
        <v>Головний секретар, СС2К</v>
      </c>
      <c r="C207" s="623"/>
      <c r="D207" s="20"/>
      <c r="E207" s="20"/>
      <c r="F207" s="20"/>
      <c r="G207" s="31" t="str">
        <f>мандатка!$H$35</f>
        <v>Нестерова Н.Г.</v>
      </c>
      <c r="H207" s="225"/>
      <c r="I207" s="18"/>
      <c r="J207" s="225"/>
      <c r="K207" s="85"/>
      <c r="L207" s="20"/>
      <c r="M207" s="20"/>
      <c r="N207" s="20"/>
      <c r="O207" s="20"/>
      <c r="P207" s="20"/>
      <c r="Q207" s="20"/>
      <c r="R207" s="20"/>
      <c r="S207" s="20"/>
      <c r="T207" s="20"/>
      <c r="U207" s="225"/>
      <c r="V207" s="225"/>
      <c r="W207" s="225"/>
      <c r="X207" s="225"/>
      <c r="Y207" s="20"/>
      <c r="Z207" s="20"/>
    </row>
    <row r="208" spans="1:26" ht="12.75" customHeight="1" x14ac:dyDescent="0.25">
      <c r="C208" s="18"/>
      <c r="D208" s="18"/>
      <c r="E208" s="18"/>
      <c r="F208" s="18"/>
      <c r="G208" s="18"/>
      <c r="H208" s="18"/>
      <c r="I208" s="18"/>
      <c r="J208" s="585"/>
      <c r="K208" s="585"/>
      <c r="L208" s="585"/>
      <c r="M208" s="585"/>
      <c r="N208" s="58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3:20" ht="15.6" x14ac:dyDescent="0.25">
      <c r="C209" s="18"/>
      <c r="D209" s="18"/>
      <c r="E209" s="18"/>
      <c r="F209" s="74" t="str">
        <f>мандатка!$D$39</f>
        <v>Спортивний суддя національної категорії</v>
      </c>
      <c r="G209" s="18"/>
      <c r="H209" s="66" t="str">
        <f>мандатка!$H$39</f>
        <v>Козік В.О.</v>
      </c>
      <c r="I209" s="62"/>
      <c r="J209" s="73"/>
      <c r="K209" s="86"/>
      <c r="M209" s="73"/>
      <c r="N209" s="64"/>
      <c r="O209" s="73"/>
      <c r="P209" s="62"/>
      <c r="Q209" s="73"/>
      <c r="R209" s="73"/>
      <c r="S209" s="62"/>
      <c r="T209" s="73"/>
    </row>
    <row r="210" spans="3:20" ht="12.75" customHeight="1" x14ac:dyDescent="0.25">
      <c r="C210" s="18"/>
      <c r="D210" s="18"/>
      <c r="E210" s="18"/>
      <c r="F210" s="74"/>
      <c r="G210" s="18"/>
      <c r="H210" s="67"/>
      <c r="I210" s="62"/>
      <c r="J210" s="62"/>
      <c r="K210" s="87"/>
      <c r="M210" s="73"/>
      <c r="N210" s="64"/>
      <c r="O210" s="65"/>
      <c r="P210" s="62"/>
      <c r="Q210" s="65"/>
      <c r="R210" s="65"/>
      <c r="S210" s="62"/>
      <c r="T210" s="65"/>
    </row>
    <row r="211" spans="3:20" ht="15.6" x14ac:dyDescent="0.25">
      <c r="C211" s="18"/>
      <c r="D211" s="18"/>
      <c r="E211" s="18"/>
      <c r="F211" s="74" t="str">
        <f>мандатка!$D$41</f>
        <v>Спортивний суддя національної категорії</v>
      </c>
      <c r="G211" s="18"/>
      <c r="H211" s="66" t="str">
        <f>мандатка!$H$41</f>
        <v>Роздорожнюк А.В.</v>
      </c>
      <c r="I211" s="62"/>
      <c r="J211" s="73"/>
      <c r="K211" s="86"/>
      <c r="M211" s="73"/>
      <c r="N211" s="64"/>
      <c r="O211" s="73"/>
      <c r="P211" s="62"/>
      <c r="Q211" s="73"/>
      <c r="R211" s="73"/>
      <c r="S211" s="62"/>
      <c r="T211" s="73"/>
    </row>
    <row r="212" spans="3:20" ht="12.75" customHeight="1" x14ac:dyDescent="0.25">
      <c r="C212" s="18"/>
      <c r="D212" s="18"/>
      <c r="E212" s="18"/>
      <c r="F212" s="74"/>
      <c r="G212" s="18"/>
      <c r="H212" s="67"/>
      <c r="I212" s="62"/>
      <c r="J212" s="62"/>
      <c r="K212" s="87"/>
      <c r="M212" s="73"/>
      <c r="N212" s="64"/>
      <c r="O212" s="65"/>
      <c r="P212" s="62"/>
      <c r="Q212" s="65"/>
      <c r="R212" s="65"/>
      <c r="S212" s="62"/>
      <c r="T212" s="65"/>
    </row>
    <row r="213" spans="3:20" ht="15.6" x14ac:dyDescent="0.25">
      <c r="C213" s="18"/>
      <c r="D213" s="18"/>
      <c r="E213" s="18"/>
      <c r="F213" s="74" t="str">
        <f>мандатка!$D$43</f>
        <v>Спортивний суддя І категорії</v>
      </c>
      <c r="G213" s="18"/>
      <c r="H213" s="66" t="str">
        <f>мандатка!$H$43</f>
        <v>Трощенко В.О.</v>
      </c>
      <c r="I213" s="62"/>
      <c r="J213" s="73"/>
      <c r="K213" s="86"/>
      <c r="M213" s="73"/>
      <c r="N213" s="64"/>
      <c r="O213" s="73"/>
      <c r="P213" s="62"/>
      <c r="Q213" s="73"/>
      <c r="R213" s="73"/>
      <c r="S213" s="62"/>
      <c r="T213" s="73"/>
    </row>
    <row r="215" spans="3:20" s="239" customFormat="1" x14ac:dyDescent="0.25"/>
  </sheetData>
  <mergeCells count="299">
    <mergeCell ref="O119:O124"/>
    <mergeCell ref="O191:O196"/>
    <mergeCell ref="O65:O70"/>
    <mergeCell ref="O71:O76"/>
    <mergeCell ref="O77:O82"/>
    <mergeCell ref="O83:O88"/>
    <mergeCell ref="O89:O94"/>
    <mergeCell ref="O95:O100"/>
    <mergeCell ref="O101:O106"/>
    <mergeCell ref="O107:O112"/>
    <mergeCell ref="O113:O118"/>
    <mergeCell ref="O125:O130"/>
    <mergeCell ref="O131:O136"/>
    <mergeCell ref="O137:O142"/>
    <mergeCell ref="O185:O190"/>
    <mergeCell ref="O11:O16"/>
    <mergeCell ref="O17:O22"/>
    <mergeCell ref="O23:O28"/>
    <mergeCell ref="O29:O34"/>
    <mergeCell ref="O35:O40"/>
    <mergeCell ref="O41:O46"/>
    <mergeCell ref="O47:O52"/>
    <mergeCell ref="O53:O58"/>
    <mergeCell ref="O59:O64"/>
    <mergeCell ref="A101:A106"/>
    <mergeCell ref="K71:K76"/>
    <mergeCell ref="G71:G76"/>
    <mergeCell ref="H71:H76"/>
    <mergeCell ref="E77:E82"/>
    <mergeCell ref="E83:E88"/>
    <mergeCell ref="A77:A82"/>
    <mergeCell ref="A71:A76"/>
    <mergeCell ref="E71:E76"/>
    <mergeCell ref="E89:E94"/>
    <mergeCell ref="E101:E106"/>
    <mergeCell ref="F77:F82"/>
    <mergeCell ref="I77:I82"/>
    <mergeCell ref="F83:F88"/>
    <mergeCell ref="G77:G82"/>
    <mergeCell ref="H77:H82"/>
    <mergeCell ref="F65:F70"/>
    <mergeCell ref="I71:I76"/>
    <mergeCell ref="I65:I70"/>
    <mergeCell ref="H65:H70"/>
    <mergeCell ref="K47:K52"/>
    <mergeCell ref="K65:K70"/>
    <mergeCell ref="L65:L70"/>
    <mergeCell ref="L71:L76"/>
    <mergeCell ref="I83:I88"/>
    <mergeCell ref="K77:K82"/>
    <mergeCell ref="L77:L82"/>
    <mergeCell ref="K83:K88"/>
    <mergeCell ref="L83:L88"/>
    <mergeCell ref="F53:F58"/>
    <mergeCell ref="A29:A34"/>
    <mergeCell ref="L59:L64"/>
    <mergeCell ref="G53:G58"/>
    <mergeCell ref="I47:I52"/>
    <mergeCell ref="L29:L34"/>
    <mergeCell ref="I41:I46"/>
    <mergeCell ref="I29:I34"/>
    <mergeCell ref="L35:L40"/>
    <mergeCell ref="I35:I40"/>
    <mergeCell ref="H47:H52"/>
    <mergeCell ref="L53:L58"/>
    <mergeCell ref="G59:G64"/>
    <mergeCell ref="H59:H64"/>
    <mergeCell ref="K53:K58"/>
    <mergeCell ref="K59:K64"/>
    <mergeCell ref="I59:I64"/>
    <mergeCell ref="I53:I58"/>
    <mergeCell ref="H53:H58"/>
    <mergeCell ref="K41:K46"/>
    <mergeCell ref="K29:K34"/>
    <mergeCell ref="H35:H40"/>
    <mergeCell ref="L41:L46"/>
    <mergeCell ref="L47:L52"/>
    <mergeCell ref="G47:G52"/>
    <mergeCell ref="K35:K40"/>
    <mergeCell ref="A3:J3"/>
    <mergeCell ref="K11:K16"/>
    <mergeCell ref="L11:L16"/>
    <mergeCell ref="G11:G16"/>
    <mergeCell ref="H11:H16"/>
    <mergeCell ref="L23:L28"/>
    <mergeCell ref="K23:K28"/>
    <mergeCell ref="I23:I28"/>
    <mergeCell ref="F17:F22"/>
    <mergeCell ref="L17:L22"/>
    <mergeCell ref="I11:I16"/>
    <mergeCell ref="H23:H28"/>
    <mergeCell ref="K17:K22"/>
    <mergeCell ref="A11:A16"/>
    <mergeCell ref="F11:F16"/>
    <mergeCell ref="A17:A22"/>
    <mergeCell ref="G17:G22"/>
    <mergeCell ref="E11:E16"/>
    <mergeCell ref="E23:E28"/>
    <mergeCell ref="H17:H22"/>
    <mergeCell ref="E35:E40"/>
    <mergeCell ref="A23:A28"/>
    <mergeCell ref="E29:E34"/>
    <mergeCell ref="E200:F200"/>
    <mergeCell ref="G35:G40"/>
    <mergeCell ref="G41:G46"/>
    <mergeCell ref="H41:H46"/>
    <mergeCell ref="G65:G70"/>
    <mergeCell ref="E199:F199"/>
    <mergeCell ref="E198:F198"/>
    <mergeCell ref="A83:A88"/>
    <mergeCell ref="G83:G88"/>
    <mergeCell ref="F47:F52"/>
    <mergeCell ref="E47:E52"/>
    <mergeCell ref="H83:H88"/>
    <mergeCell ref="F35:F40"/>
    <mergeCell ref="A65:A70"/>
    <mergeCell ref="E53:E58"/>
    <mergeCell ref="F71:F76"/>
    <mergeCell ref="H107:H112"/>
    <mergeCell ref="G113:G118"/>
    <mergeCell ref="A47:A52"/>
    <mergeCell ref="A59:A64"/>
    <mergeCell ref="F59:F64"/>
    <mergeCell ref="E59:E64"/>
    <mergeCell ref="A53:A58"/>
    <mergeCell ref="A119:A124"/>
    <mergeCell ref="I17:I22"/>
    <mergeCell ref="F23:F28"/>
    <mergeCell ref="E17:E22"/>
    <mergeCell ref="G89:G94"/>
    <mergeCell ref="H89:H94"/>
    <mergeCell ref="G95:G100"/>
    <mergeCell ref="H95:H100"/>
    <mergeCell ref="A107:A112"/>
    <mergeCell ref="A113:A118"/>
    <mergeCell ref="H113:H118"/>
    <mergeCell ref="G29:G34"/>
    <mergeCell ref="H29:H34"/>
    <mergeCell ref="G23:G28"/>
    <mergeCell ref="A41:A46"/>
    <mergeCell ref="A35:A40"/>
    <mergeCell ref="E65:E70"/>
    <mergeCell ref="F41:F46"/>
    <mergeCell ref="E41:E46"/>
    <mergeCell ref="E95:E100"/>
    <mergeCell ref="F95:F100"/>
    <mergeCell ref="A89:A94"/>
    <mergeCell ref="F89:F94"/>
    <mergeCell ref="A95:A100"/>
    <mergeCell ref="F29:F34"/>
    <mergeCell ref="A191:A196"/>
    <mergeCell ref="F101:F106"/>
    <mergeCell ref="E107:E112"/>
    <mergeCell ref="F107:F112"/>
    <mergeCell ref="E113:E118"/>
    <mergeCell ref="F113:F118"/>
    <mergeCell ref="E119:E124"/>
    <mergeCell ref="F119:F124"/>
    <mergeCell ref="E191:E196"/>
    <mergeCell ref="F191:F196"/>
    <mergeCell ref="A125:A130"/>
    <mergeCell ref="E125:E130"/>
    <mergeCell ref="F125:F130"/>
    <mergeCell ref="A131:A136"/>
    <mergeCell ref="E131:E136"/>
    <mergeCell ref="F131:F136"/>
    <mergeCell ref="A137:A142"/>
    <mergeCell ref="E137:E142"/>
    <mergeCell ref="F137:F142"/>
    <mergeCell ref="A143:A148"/>
    <mergeCell ref="E143:E148"/>
    <mergeCell ref="F143:F148"/>
    <mergeCell ref="A155:A160"/>
    <mergeCell ref="E155:E160"/>
    <mergeCell ref="G119:G124"/>
    <mergeCell ref="H119:H124"/>
    <mergeCell ref="G191:G196"/>
    <mergeCell ref="H191:H196"/>
    <mergeCell ref="I89:I94"/>
    <mergeCell ref="I95:I100"/>
    <mergeCell ref="I101:I106"/>
    <mergeCell ref="I107:I112"/>
    <mergeCell ref="I113:I118"/>
    <mergeCell ref="I119:I124"/>
    <mergeCell ref="I191:I196"/>
    <mergeCell ref="G125:G130"/>
    <mergeCell ref="H125:H130"/>
    <mergeCell ref="I125:I130"/>
    <mergeCell ref="G131:G136"/>
    <mergeCell ref="H131:H136"/>
    <mergeCell ref="I131:I136"/>
    <mergeCell ref="G137:G142"/>
    <mergeCell ref="H137:H142"/>
    <mergeCell ref="I137:I142"/>
    <mergeCell ref="G101:G106"/>
    <mergeCell ref="H101:H106"/>
    <mergeCell ref="G107:G112"/>
    <mergeCell ref="G143:G148"/>
    <mergeCell ref="L89:L94"/>
    <mergeCell ref="L95:L100"/>
    <mergeCell ref="L101:L106"/>
    <mergeCell ref="L107:L112"/>
    <mergeCell ref="L113:L118"/>
    <mergeCell ref="L119:L124"/>
    <mergeCell ref="L191:L196"/>
    <mergeCell ref="K89:K94"/>
    <mergeCell ref="K95:K100"/>
    <mergeCell ref="K101:K106"/>
    <mergeCell ref="K107:K112"/>
    <mergeCell ref="K113:K118"/>
    <mergeCell ref="K119:K124"/>
    <mergeCell ref="K191:K196"/>
    <mergeCell ref="K125:K130"/>
    <mergeCell ref="L125:L130"/>
    <mergeCell ref="K131:K136"/>
    <mergeCell ref="L131:L136"/>
    <mergeCell ref="K137:K142"/>
    <mergeCell ref="L137:L142"/>
    <mergeCell ref="H143:H148"/>
    <mergeCell ref="I143:I148"/>
    <mergeCell ref="K143:K148"/>
    <mergeCell ref="L143:L148"/>
    <mergeCell ref="O143:O148"/>
    <mergeCell ref="A149:A154"/>
    <mergeCell ref="E149:E154"/>
    <mergeCell ref="F149:F154"/>
    <mergeCell ref="G149:G154"/>
    <mergeCell ref="H149:H154"/>
    <mergeCell ref="I149:I154"/>
    <mergeCell ref="K149:K154"/>
    <mergeCell ref="L149:L154"/>
    <mergeCell ref="O149:O154"/>
    <mergeCell ref="F155:F160"/>
    <mergeCell ref="G155:G160"/>
    <mergeCell ref="H155:H160"/>
    <mergeCell ref="I155:I160"/>
    <mergeCell ref="K155:K160"/>
    <mergeCell ref="L155:L160"/>
    <mergeCell ref="O155:O160"/>
    <mergeCell ref="A161:A166"/>
    <mergeCell ref="E161:E166"/>
    <mergeCell ref="F161:F166"/>
    <mergeCell ref="G161:G166"/>
    <mergeCell ref="H161:H166"/>
    <mergeCell ref="I161:I166"/>
    <mergeCell ref="K161:K166"/>
    <mergeCell ref="L161:L166"/>
    <mergeCell ref="O161:O166"/>
    <mergeCell ref="A167:A172"/>
    <mergeCell ref="E167:E172"/>
    <mergeCell ref="F167:F172"/>
    <mergeCell ref="G167:G172"/>
    <mergeCell ref="H167:H172"/>
    <mergeCell ref="I167:I172"/>
    <mergeCell ref="K167:K172"/>
    <mergeCell ref="L167:L172"/>
    <mergeCell ref="O167:O172"/>
    <mergeCell ref="A173:A178"/>
    <mergeCell ref="E173:E178"/>
    <mergeCell ref="F173:F178"/>
    <mergeCell ref="G173:G178"/>
    <mergeCell ref="H173:H178"/>
    <mergeCell ref="I173:I178"/>
    <mergeCell ref="K173:K178"/>
    <mergeCell ref="L173:L178"/>
    <mergeCell ref="O173:O178"/>
    <mergeCell ref="A179:A184"/>
    <mergeCell ref="E179:E184"/>
    <mergeCell ref="F179:F184"/>
    <mergeCell ref="G179:G184"/>
    <mergeCell ref="H179:H184"/>
    <mergeCell ref="I179:I184"/>
    <mergeCell ref="K179:K184"/>
    <mergeCell ref="L179:L184"/>
    <mergeCell ref="O179:O184"/>
    <mergeCell ref="J208:M208"/>
    <mergeCell ref="B205:C205"/>
    <mergeCell ref="B207:C207"/>
    <mergeCell ref="A1:J1"/>
    <mergeCell ref="A2:J2"/>
    <mergeCell ref="C8:E8"/>
    <mergeCell ref="E201:F201"/>
    <mergeCell ref="E202:F202"/>
    <mergeCell ref="E203:F203"/>
    <mergeCell ref="A198:B203"/>
    <mergeCell ref="C198:D198"/>
    <mergeCell ref="C199:D199"/>
    <mergeCell ref="C200:D200"/>
    <mergeCell ref="C201:D201"/>
    <mergeCell ref="C202:D202"/>
    <mergeCell ref="C203:D203"/>
    <mergeCell ref="A185:A190"/>
    <mergeCell ref="E185:E190"/>
    <mergeCell ref="F185:F190"/>
    <mergeCell ref="G185:G190"/>
    <mergeCell ref="H185:H190"/>
    <mergeCell ref="I185:I190"/>
    <mergeCell ref="K185:K190"/>
    <mergeCell ref="L185:L190"/>
  </mergeCells>
  <phoneticPr fontId="7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53" fitToHeight="3" orientation="portrait" blackAndWhite="1" verticalDpi="200" r:id="rId1"/>
  <headerFooter alignWithMargins="0"/>
  <rowBreaks count="1" manualBreakCount="1">
    <brk id="112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T176"/>
  <sheetViews>
    <sheetView view="pageBreakPreview" topLeftCell="A14" zoomScale="70" zoomScaleNormal="100" zoomScaleSheetLayoutView="70" workbookViewId="0">
      <selection sqref="A1:L33"/>
    </sheetView>
  </sheetViews>
  <sheetFormatPr defaultRowHeight="17.399999999999999" x14ac:dyDescent="0.25"/>
  <cols>
    <col min="1" max="1" width="7.44140625" style="471" customWidth="1"/>
    <col min="2" max="4" width="10.6640625" style="470" customWidth="1"/>
    <col min="5" max="5" width="5.6640625" style="470" customWidth="1"/>
    <col min="6" max="8" width="10.6640625" style="470" customWidth="1"/>
    <col min="9" max="9" width="5.6640625" style="470" customWidth="1"/>
    <col min="10" max="11" width="10.6640625" style="470" customWidth="1"/>
    <col min="12" max="20" width="5.6640625" style="470" customWidth="1"/>
    <col min="21" max="21" width="7" style="470" customWidth="1"/>
    <col min="22" max="24" width="10.6640625" style="470" customWidth="1"/>
    <col min="25" max="25" width="5.6640625" style="470" customWidth="1"/>
    <col min="26" max="28" width="10.6640625" style="470" customWidth="1"/>
    <col min="29" max="29" width="5.6640625" style="470" customWidth="1"/>
    <col min="30" max="31" width="10.6640625" style="470" customWidth="1"/>
    <col min="32" max="40" width="5.6640625" style="470" customWidth="1"/>
    <col min="41" max="42" width="11.5546875" style="470" customWidth="1"/>
    <col min="43" max="46" width="9.109375" style="470" customWidth="1"/>
    <col min="47" max="61" width="9.109375" customWidth="1"/>
    <col min="263" max="263" width="7.44140625" customWidth="1"/>
    <col min="264" max="280" width="5.6640625" customWidth="1"/>
    <col min="281" max="281" width="7" customWidth="1"/>
    <col min="282" max="298" width="5.6640625" customWidth="1"/>
    <col min="299" max="317" width="0" hidden="1" customWidth="1"/>
    <col min="519" max="519" width="7.44140625" customWidth="1"/>
    <col min="520" max="536" width="5.6640625" customWidth="1"/>
    <col min="537" max="537" width="7" customWidth="1"/>
    <col min="538" max="554" width="5.6640625" customWidth="1"/>
    <col min="555" max="573" width="0" hidden="1" customWidth="1"/>
    <col min="775" max="775" width="7.44140625" customWidth="1"/>
    <col min="776" max="792" width="5.6640625" customWidth="1"/>
    <col min="793" max="793" width="7" customWidth="1"/>
    <col min="794" max="810" width="5.6640625" customWidth="1"/>
    <col min="811" max="829" width="0" hidden="1" customWidth="1"/>
    <col min="1031" max="1031" width="7.44140625" customWidth="1"/>
    <col min="1032" max="1048" width="5.6640625" customWidth="1"/>
    <col min="1049" max="1049" width="7" customWidth="1"/>
    <col min="1050" max="1066" width="5.6640625" customWidth="1"/>
    <col min="1067" max="1085" width="0" hidden="1" customWidth="1"/>
    <col min="1287" max="1287" width="7.44140625" customWidth="1"/>
    <col min="1288" max="1304" width="5.6640625" customWidth="1"/>
    <col min="1305" max="1305" width="7" customWidth="1"/>
    <col min="1306" max="1322" width="5.6640625" customWidth="1"/>
    <col min="1323" max="1341" width="0" hidden="1" customWidth="1"/>
    <col min="1543" max="1543" width="7.44140625" customWidth="1"/>
    <col min="1544" max="1560" width="5.6640625" customWidth="1"/>
    <col min="1561" max="1561" width="7" customWidth="1"/>
    <col min="1562" max="1578" width="5.6640625" customWidth="1"/>
    <col min="1579" max="1597" width="0" hidden="1" customWidth="1"/>
    <col min="1799" max="1799" width="7.44140625" customWidth="1"/>
    <col min="1800" max="1816" width="5.6640625" customWidth="1"/>
    <col min="1817" max="1817" width="7" customWidth="1"/>
    <col min="1818" max="1834" width="5.6640625" customWidth="1"/>
    <col min="1835" max="1853" width="0" hidden="1" customWidth="1"/>
    <col min="2055" max="2055" width="7.44140625" customWidth="1"/>
    <col min="2056" max="2072" width="5.6640625" customWidth="1"/>
    <col min="2073" max="2073" width="7" customWidth="1"/>
    <col min="2074" max="2090" width="5.6640625" customWidth="1"/>
    <col min="2091" max="2109" width="0" hidden="1" customWidth="1"/>
    <col min="2311" max="2311" width="7.44140625" customWidth="1"/>
    <col min="2312" max="2328" width="5.6640625" customWidth="1"/>
    <col min="2329" max="2329" width="7" customWidth="1"/>
    <col min="2330" max="2346" width="5.6640625" customWidth="1"/>
    <col min="2347" max="2365" width="0" hidden="1" customWidth="1"/>
    <col min="2567" max="2567" width="7.44140625" customWidth="1"/>
    <col min="2568" max="2584" width="5.6640625" customWidth="1"/>
    <col min="2585" max="2585" width="7" customWidth="1"/>
    <col min="2586" max="2602" width="5.6640625" customWidth="1"/>
    <col min="2603" max="2621" width="0" hidden="1" customWidth="1"/>
    <col min="2823" max="2823" width="7.44140625" customWidth="1"/>
    <col min="2824" max="2840" width="5.6640625" customWidth="1"/>
    <col min="2841" max="2841" width="7" customWidth="1"/>
    <col min="2842" max="2858" width="5.6640625" customWidth="1"/>
    <col min="2859" max="2877" width="0" hidden="1" customWidth="1"/>
    <col min="3079" max="3079" width="7.44140625" customWidth="1"/>
    <col min="3080" max="3096" width="5.6640625" customWidth="1"/>
    <col min="3097" max="3097" width="7" customWidth="1"/>
    <col min="3098" max="3114" width="5.6640625" customWidth="1"/>
    <col min="3115" max="3133" width="0" hidden="1" customWidth="1"/>
    <col min="3335" max="3335" width="7.44140625" customWidth="1"/>
    <col min="3336" max="3352" width="5.6640625" customWidth="1"/>
    <col min="3353" max="3353" width="7" customWidth="1"/>
    <col min="3354" max="3370" width="5.6640625" customWidth="1"/>
    <col min="3371" max="3389" width="0" hidden="1" customWidth="1"/>
    <col min="3591" max="3591" width="7.44140625" customWidth="1"/>
    <col min="3592" max="3608" width="5.6640625" customWidth="1"/>
    <col min="3609" max="3609" width="7" customWidth="1"/>
    <col min="3610" max="3626" width="5.6640625" customWidth="1"/>
    <col min="3627" max="3645" width="0" hidden="1" customWidth="1"/>
    <col min="3847" max="3847" width="7.44140625" customWidth="1"/>
    <col min="3848" max="3864" width="5.6640625" customWidth="1"/>
    <col min="3865" max="3865" width="7" customWidth="1"/>
    <col min="3866" max="3882" width="5.6640625" customWidth="1"/>
    <col min="3883" max="3901" width="0" hidden="1" customWidth="1"/>
    <col min="4103" max="4103" width="7.44140625" customWidth="1"/>
    <col min="4104" max="4120" width="5.6640625" customWidth="1"/>
    <col min="4121" max="4121" width="7" customWidth="1"/>
    <col min="4122" max="4138" width="5.6640625" customWidth="1"/>
    <col min="4139" max="4157" width="0" hidden="1" customWidth="1"/>
    <col min="4359" max="4359" width="7.44140625" customWidth="1"/>
    <col min="4360" max="4376" width="5.6640625" customWidth="1"/>
    <col min="4377" max="4377" width="7" customWidth="1"/>
    <col min="4378" max="4394" width="5.6640625" customWidth="1"/>
    <col min="4395" max="4413" width="0" hidden="1" customWidth="1"/>
    <col min="4615" max="4615" width="7.44140625" customWidth="1"/>
    <col min="4616" max="4632" width="5.6640625" customWidth="1"/>
    <col min="4633" max="4633" width="7" customWidth="1"/>
    <col min="4634" max="4650" width="5.6640625" customWidth="1"/>
    <col min="4651" max="4669" width="0" hidden="1" customWidth="1"/>
    <col min="4871" max="4871" width="7.44140625" customWidth="1"/>
    <col min="4872" max="4888" width="5.6640625" customWidth="1"/>
    <col min="4889" max="4889" width="7" customWidth="1"/>
    <col min="4890" max="4906" width="5.6640625" customWidth="1"/>
    <col min="4907" max="4925" width="0" hidden="1" customWidth="1"/>
    <col min="5127" max="5127" width="7.44140625" customWidth="1"/>
    <col min="5128" max="5144" width="5.6640625" customWidth="1"/>
    <col min="5145" max="5145" width="7" customWidth="1"/>
    <col min="5146" max="5162" width="5.6640625" customWidth="1"/>
    <col min="5163" max="5181" width="0" hidden="1" customWidth="1"/>
    <col min="5383" max="5383" width="7.44140625" customWidth="1"/>
    <col min="5384" max="5400" width="5.6640625" customWidth="1"/>
    <col min="5401" max="5401" width="7" customWidth="1"/>
    <col min="5402" max="5418" width="5.6640625" customWidth="1"/>
    <col min="5419" max="5437" width="0" hidden="1" customWidth="1"/>
    <col min="5639" max="5639" width="7.44140625" customWidth="1"/>
    <col min="5640" max="5656" width="5.6640625" customWidth="1"/>
    <col min="5657" max="5657" width="7" customWidth="1"/>
    <col min="5658" max="5674" width="5.6640625" customWidth="1"/>
    <col min="5675" max="5693" width="0" hidden="1" customWidth="1"/>
    <col min="5895" max="5895" width="7.44140625" customWidth="1"/>
    <col min="5896" max="5912" width="5.6640625" customWidth="1"/>
    <col min="5913" max="5913" width="7" customWidth="1"/>
    <col min="5914" max="5930" width="5.6640625" customWidth="1"/>
    <col min="5931" max="5949" width="0" hidden="1" customWidth="1"/>
    <col min="6151" max="6151" width="7.44140625" customWidth="1"/>
    <col min="6152" max="6168" width="5.6640625" customWidth="1"/>
    <col min="6169" max="6169" width="7" customWidth="1"/>
    <col min="6170" max="6186" width="5.6640625" customWidth="1"/>
    <col min="6187" max="6205" width="0" hidden="1" customWidth="1"/>
    <col min="6407" max="6407" width="7.44140625" customWidth="1"/>
    <col min="6408" max="6424" width="5.6640625" customWidth="1"/>
    <col min="6425" max="6425" width="7" customWidth="1"/>
    <col min="6426" max="6442" width="5.6640625" customWidth="1"/>
    <col min="6443" max="6461" width="0" hidden="1" customWidth="1"/>
    <col min="6663" max="6663" width="7.44140625" customWidth="1"/>
    <col min="6664" max="6680" width="5.6640625" customWidth="1"/>
    <col min="6681" max="6681" width="7" customWidth="1"/>
    <col min="6682" max="6698" width="5.6640625" customWidth="1"/>
    <col min="6699" max="6717" width="0" hidden="1" customWidth="1"/>
    <col min="6919" max="6919" width="7.44140625" customWidth="1"/>
    <col min="6920" max="6936" width="5.6640625" customWidth="1"/>
    <col min="6937" max="6937" width="7" customWidth="1"/>
    <col min="6938" max="6954" width="5.6640625" customWidth="1"/>
    <col min="6955" max="6973" width="0" hidden="1" customWidth="1"/>
    <col min="7175" max="7175" width="7.44140625" customWidth="1"/>
    <col min="7176" max="7192" width="5.6640625" customWidth="1"/>
    <col min="7193" max="7193" width="7" customWidth="1"/>
    <col min="7194" max="7210" width="5.6640625" customWidth="1"/>
    <col min="7211" max="7229" width="0" hidden="1" customWidth="1"/>
    <col min="7431" max="7431" width="7.44140625" customWidth="1"/>
    <col min="7432" max="7448" width="5.6640625" customWidth="1"/>
    <col min="7449" max="7449" width="7" customWidth="1"/>
    <col min="7450" max="7466" width="5.6640625" customWidth="1"/>
    <col min="7467" max="7485" width="0" hidden="1" customWidth="1"/>
    <col min="7687" max="7687" width="7.44140625" customWidth="1"/>
    <col min="7688" max="7704" width="5.6640625" customWidth="1"/>
    <col min="7705" max="7705" width="7" customWidth="1"/>
    <col min="7706" max="7722" width="5.6640625" customWidth="1"/>
    <col min="7723" max="7741" width="0" hidden="1" customWidth="1"/>
    <col min="7943" max="7943" width="7.44140625" customWidth="1"/>
    <col min="7944" max="7960" width="5.6640625" customWidth="1"/>
    <col min="7961" max="7961" width="7" customWidth="1"/>
    <col min="7962" max="7978" width="5.6640625" customWidth="1"/>
    <col min="7979" max="7997" width="0" hidden="1" customWidth="1"/>
    <col min="8199" max="8199" width="7.44140625" customWidth="1"/>
    <col min="8200" max="8216" width="5.6640625" customWidth="1"/>
    <col min="8217" max="8217" width="7" customWidth="1"/>
    <col min="8218" max="8234" width="5.6640625" customWidth="1"/>
    <col min="8235" max="8253" width="0" hidden="1" customWidth="1"/>
    <col min="8455" max="8455" width="7.44140625" customWidth="1"/>
    <col min="8456" max="8472" width="5.6640625" customWidth="1"/>
    <col min="8473" max="8473" width="7" customWidth="1"/>
    <col min="8474" max="8490" width="5.6640625" customWidth="1"/>
    <col min="8491" max="8509" width="0" hidden="1" customWidth="1"/>
    <col min="8711" max="8711" width="7.44140625" customWidth="1"/>
    <col min="8712" max="8728" width="5.6640625" customWidth="1"/>
    <col min="8729" max="8729" width="7" customWidth="1"/>
    <col min="8730" max="8746" width="5.6640625" customWidth="1"/>
    <col min="8747" max="8765" width="0" hidden="1" customWidth="1"/>
    <col min="8967" max="8967" width="7.44140625" customWidth="1"/>
    <col min="8968" max="8984" width="5.6640625" customWidth="1"/>
    <col min="8985" max="8985" width="7" customWidth="1"/>
    <col min="8986" max="9002" width="5.6640625" customWidth="1"/>
    <col min="9003" max="9021" width="0" hidden="1" customWidth="1"/>
    <col min="9223" max="9223" width="7.44140625" customWidth="1"/>
    <col min="9224" max="9240" width="5.6640625" customWidth="1"/>
    <col min="9241" max="9241" width="7" customWidth="1"/>
    <col min="9242" max="9258" width="5.6640625" customWidth="1"/>
    <col min="9259" max="9277" width="0" hidden="1" customWidth="1"/>
    <col min="9479" max="9479" width="7.44140625" customWidth="1"/>
    <col min="9480" max="9496" width="5.6640625" customWidth="1"/>
    <col min="9497" max="9497" width="7" customWidth="1"/>
    <col min="9498" max="9514" width="5.6640625" customWidth="1"/>
    <col min="9515" max="9533" width="0" hidden="1" customWidth="1"/>
    <col min="9735" max="9735" width="7.44140625" customWidth="1"/>
    <col min="9736" max="9752" width="5.6640625" customWidth="1"/>
    <col min="9753" max="9753" width="7" customWidth="1"/>
    <col min="9754" max="9770" width="5.6640625" customWidth="1"/>
    <col min="9771" max="9789" width="0" hidden="1" customWidth="1"/>
    <col min="9991" max="9991" width="7.44140625" customWidth="1"/>
    <col min="9992" max="10008" width="5.6640625" customWidth="1"/>
    <col min="10009" max="10009" width="7" customWidth="1"/>
    <col min="10010" max="10026" width="5.6640625" customWidth="1"/>
    <col min="10027" max="10045" width="0" hidden="1" customWidth="1"/>
    <col min="10247" max="10247" width="7.44140625" customWidth="1"/>
    <col min="10248" max="10264" width="5.6640625" customWidth="1"/>
    <col min="10265" max="10265" width="7" customWidth="1"/>
    <col min="10266" max="10282" width="5.6640625" customWidth="1"/>
    <col min="10283" max="10301" width="0" hidden="1" customWidth="1"/>
    <col min="10503" max="10503" width="7.44140625" customWidth="1"/>
    <col min="10504" max="10520" width="5.6640625" customWidth="1"/>
    <col min="10521" max="10521" width="7" customWidth="1"/>
    <col min="10522" max="10538" width="5.6640625" customWidth="1"/>
    <col min="10539" max="10557" width="0" hidden="1" customWidth="1"/>
    <col min="10759" max="10759" width="7.44140625" customWidth="1"/>
    <col min="10760" max="10776" width="5.6640625" customWidth="1"/>
    <col min="10777" max="10777" width="7" customWidth="1"/>
    <col min="10778" max="10794" width="5.6640625" customWidth="1"/>
    <col min="10795" max="10813" width="0" hidden="1" customWidth="1"/>
    <col min="11015" max="11015" width="7.44140625" customWidth="1"/>
    <col min="11016" max="11032" width="5.6640625" customWidth="1"/>
    <col min="11033" max="11033" width="7" customWidth="1"/>
    <col min="11034" max="11050" width="5.6640625" customWidth="1"/>
    <col min="11051" max="11069" width="0" hidden="1" customWidth="1"/>
    <col min="11271" max="11271" width="7.44140625" customWidth="1"/>
    <col min="11272" max="11288" width="5.6640625" customWidth="1"/>
    <col min="11289" max="11289" width="7" customWidth="1"/>
    <col min="11290" max="11306" width="5.6640625" customWidth="1"/>
    <col min="11307" max="11325" width="0" hidden="1" customWidth="1"/>
    <col min="11527" max="11527" width="7.44140625" customWidth="1"/>
    <col min="11528" max="11544" width="5.6640625" customWidth="1"/>
    <col min="11545" max="11545" width="7" customWidth="1"/>
    <col min="11546" max="11562" width="5.6640625" customWidth="1"/>
    <col min="11563" max="11581" width="0" hidden="1" customWidth="1"/>
    <col min="11783" max="11783" width="7.44140625" customWidth="1"/>
    <col min="11784" max="11800" width="5.6640625" customWidth="1"/>
    <col min="11801" max="11801" width="7" customWidth="1"/>
    <col min="11802" max="11818" width="5.6640625" customWidth="1"/>
    <col min="11819" max="11837" width="0" hidden="1" customWidth="1"/>
    <col min="12039" max="12039" width="7.44140625" customWidth="1"/>
    <col min="12040" max="12056" width="5.6640625" customWidth="1"/>
    <col min="12057" max="12057" width="7" customWidth="1"/>
    <col min="12058" max="12074" width="5.6640625" customWidth="1"/>
    <col min="12075" max="12093" width="0" hidden="1" customWidth="1"/>
    <col min="12295" max="12295" width="7.44140625" customWidth="1"/>
    <col min="12296" max="12312" width="5.6640625" customWidth="1"/>
    <col min="12313" max="12313" width="7" customWidth="1"/>
    <col min="12314" max="12330" width="5.6640625" customWidth="1"/>
    <col min="12331" max="12349" width="0" hidden="1" customWidth="1"/>
    <col min="12551" max="12551" width="7.44140625" customWidth="1"/>
    <col min="12552" max="12568" width="5.6640625" customWidth="1"/>
    <col min="12569" max="12569" width="7" customWidth="1"/>
    <col min="12570" max="12586" width="5.6640625" customWidth="1"/>
    <col min="12587" max="12605" width="0" hidden="1" customWidth="1"/>
    <col min="12807" max="12807" width="7.44140625" customWidth="1"/>
    <col min="12808" max="12824" width="5.6640625" customWidth="1"/>
    <col min="12825" max="12825" width="7" customWidth="1"/>
    <col min="12826" max="12842" width="5.6640625" customWidth="1"/>
    <col min="12843" max="12861" width="0" hidden="1" customWidth="1"/>
    <col min="13063" max="13063" width="7.44140625" customWidth="1"/>
    <col min="13064" max="13080" width="5.6640625" customWidth="1"/>
    <col min="13081" max="13081" width="7" customWidth="1"/>
    <col min="13082" max="13098" width="5.6640625" customWidth="1"/>
    <col min="13099" max="13117" width="0" hidden="1" customWidth="1"/>
    <col min="13319" max="13319" width="7.44140625" customWidth="1"/>
    <col min="13320" max="13336" width="5.6640625" customWidth="1"/>
    <col min="13337" max="13337" width="7" customWidth="1"/>
    <col min="13338" max="13354" width="5.6640625" customWidth="1"/>
    <col min="13355" max="13373" width="0" hidden="1" customWidth="1"/>
    <col min="13575" max="13575" width="7.44140625" customWidth="1"/>
    <col min="13576" max="13592" width="5.6640625" customWidth="1"/>
    <col min="13593" max="13593" width="7" customWidth="1"/>
    <col min="13594" max="13610" width="5.6640625" customWidth="1"/>
    <col min="13611" max="13629" width="0" hidden="1" customWidth="1"/>
    <col min="13831" max="13831" width="7.44140625" customWidth="1"/>
    <col min="13832" max="13848" width="5.6640625" customWidth="1"/>
    <col min="13849" max="13849" width="7" customWidth="1"/>
    <col min="13850" max="13866" width="5.6640625" customWidth="1"/>
    <col min="13867" max="13885" width="0" hidden="1" customWidth="1"/>
    <col min="14087" max="14087" width="7.44140625" customWidth="1"/>
    <col min="14088" max="14104" width="5.6640625" customWidth="1"/>
    <col min="14105" max="14105" width="7" customWidth="1"/>
    <col min="14106" max="14122" width="5.6640625" customWidth="1"/>
    <col min="14123" max="14141" width="0" hidden="1" customWidth="1"/>
    <col min="14343" max="14343" width="7.44140625" customWidth="1"/>
    <col min="14344" max="14360" width="5.6640625" customWidth="1"/>
    <col min="14361" max="14361" width="7" customWidth="1"/>
    <col min="14362" max="14378" width="5.6640625" customWidth="1"/>
    <col min="14379" max="14397" width="0" hidden="1" customWidth="1"/>
    <col min="14599" max="14599" width="7.44140625" customWidth="1"/>
    <col min="14600" max="14616" width="5.6640625" customWidth="1"/>
    <col min="14617" max="14617" width="7" customWidth="1"/>
    <col min="14618" max="14634" width="5.6640625" customWidth="1"/>
    <col min="14635" max="14653" width="0" hidden="1" customWidth="1"/>
    <col min="14855" max="14855" width="7.44140625" customWidth="1"/>
    <col min="14856" max="14872" width="5.6640625" customWidth="1"/>
    <col min="14873" max="14873" width="7" customWidth="1"/>
    <col min="14874" max="14890" width="5.6640625" customWidth="1"/>
    <col min="14891" max="14909" width="0" hidden="1" customWidth="1"/>
    <col min="15111" max="15111" width="7.44140625" customWidth="1"/>
    <col min="15112" max="15128" width="5.6640625" customWidth="1"/>
    <col min="15129" max="15129" width="7" customWidth="1"/>
    <col min="15130" max="15146" width="5.6640625" customWidth="1"/>
    <col min="15147" max="15165" width="0" hidden="1" customWidth="1"/>
    <col min="15367" max="15367" width="7.44140625" customWidth="1"/>
    <col min="15368" max="15384" width="5.6640625" customWidth="1"/>
    <col min="15385" max="15385" width="7" customWidth="1"/>
    <col min="15386" max="15402" width="5.6640625" customWidth="1"/>
    <col min="15403" max="15421" width="0" hidden="1" customWidth="1"/>
    <col min="15623" max="15623" width="7.44140625" customWidth="1"/>
    <col min="15624" max="15640" width="5.6640625" customWidth="1"/>
    <col min="15641" max="15641" width="7" customWidth="1"/>
    <col min="15642" max="15658" width="5.6640625" customWidth="1"/>
    <col min="15659" max="15677" width="0" hidden="1" customWidth="1"/>
    <col min="15879" max="15879" width="7.44140625" customWidth="1"/>
    <col min="15880" max="15896" width="5.6640625" customWidth="1"/>
    <col min="15897" max="15897" width="7" customWidth="1"/>
    <col min="15898" max="15914" width="5.6640625" customWidth="1"/>
    <col min="15915" max="15933" width="0" hidden="1" customWidth="1"/>
    <col min="16135" max="16135" width="7.44140625" customWidth="1"/>
    <col min="16136" max="16152" width="5.6640625" customWidth="1"/>
    <col min="16153" max="16153" width="7" customWidth="1"/>
    <col min="16154" max="16170" width="5.6640625" customWidth="1"/>
    <col min="16171" max="16189" width="0" hidden="1" customWidth="1"/>
  </cols>
  <sheetData>
    <row r="1" spans="1:72" s="472" customFormat="1" ht="18" customHeight="1" x14ac:dyDescent="0.25">
      <c r="A1" s="710">
        <v>100</v>
      </c>
      <c r="B1" s="710"/>
      <c r="C1" s="720" t="str">
        <f>VLOOKUP($A1,мандатка!$B$10:$BC$395,3,FALSE)&amp;"   "&amp;VLOOKUP($A1,мандатка!$B$10:$BC$395,8,FALSE)</f>
        <v>« Освіторіум»   Дніпропетровська обл</v>
      </c>
      <c r="D1" s="720"/>
      <c r="E1" s="720"/>
      <c r="F1" s="720"/>
      <c r="G1" s="720"/>
      <c r="H1" s="720"/>
      <c r="I1" s="720"/>
      <c r="J1" s="720"/>
      <c r="K1" s="715">
        <v>1</v>
      </c>
      <c r="L1" s="715"/>
      <c r="M1" s="481"/>
      <c r="N1" s="481"/>
      <c r="O1" s="481"/>
      <c r="P1" s="481"/>
      <c r="Q1" s="481"/>
      <c r="R1" s="482"/>
      <c r="U1" s="710" t="e">
        <f>VLOOKUP(AE1,Жереб!$F:$I,4,FALSE)</f>
        <v>#N/A</v>
      </c>
      <c r="V1" s="710"/>
      <c r="W1" s="720" t="str">
        <f>VLOOKUP($A1,мандатка!$B$10:$BC$395,3,FALSE)&amp;"   "&amp;VLOOKUP($A1,мандатка!$B$10:$BC$395,8,FALSE)</f>
        <v>« Освіторіум»   Дніпропетровська обл</v>
      </c>
      <c r="X1" s="720"/>
      <c r="Y1" s="720"/>
      <c r="Z1" s="720"/>
      <c r="AA1" s="720"/>
      <c r="AB1" s="720"/>
      <c r="AC1" s="720"/>
      <c r="AD1" s="720"/>
      <c r="AE1" s="715">
        <f>K1+1</f>
        <v>2</v>
      </c>
      <c r="AF1" s="715"/>
      <c r="AG1" s="481"/>
      <c r="AH1" s="481"/>
      <c r="AI1" s="481"/>
      <c r="AJ1" s="481"/>
      <c r="AK1" s="481"/>
      <c r="AL1" s="482"/>
      <c r="AM1" s="480"/>
      <c r="AN1" s="482"/>
      <c r="AO1" s="712" t="s">
        <v>206</v>
      </c>
      <c r="AP1" s="713"/>
      <c r="AQ1" s="713"/>
      <c r="AR1" s="713"/>
      <c r="AS1" s="713"/>
      <c r="AT1" s="713"/>
      <c r="AU1" s="713"/>
      <c r="AV1" s="713"/>
      <c r="AW1" s="713"/>
      <c r="AX1" s="713"/>
      <c r="AY1" s="713"/>
      <c r="AZ1" s="713"/>
      <c r="BA1" s="713"/>
      <c r="BB1" s="713"/>
      <c r="BC1" s="713"/>
      <c r="BD1" s="713"/>
      <c r="BE1" s="713"/>
    </row>
    <row r="2" spans="1:72" s="472" customFormat="1" ht="135" customHeight="1" x14ac:dyDescent="0.25">
      <c r="A2" s="473" t="s">
        <v>85</v>
      </c>
      <c r="B2" s="473" t="str">
        <f>IF(AO$2=0,"",AO$2)</f>
        <v>Підйом по верт. перилах</v>
      </c>
      <c r="C2" s="473" t="str">
        <f t="shared" ref="C2:L2" si="0">IF(AP$2=0,"",AP$2)</f>
        <v>Крутопохила навісна переправа вниз</v>
      </c>
      <c r="D2" s="473" t="str">
        <f t="shared" si="0"/>
        <v>Рух  по жердинах</v>
      </c>
      <c r="E2" s="714" t="str">
        <f>IF(AR$2=0,"",AR$2)</f>
        <v>ПЗЧ1 = 25:00</v>
      </c>
      <c r="F2" s="473" t="str">
        <f t="shared" si="0"/>
        <v>Переправа по колоді через яр</v>
      </c>
      <c r="G2" s="473" t="str">
        <f t="shared" si="0"/>
        <v>Траверс схилу</v>
      </c>
      <c r="H2" s="473" t="str">
        <f t="shared" si="0"/>
        <v>Навісна переправа через яр</v>
      </c>
      <c r="I2" s="714" t="str">
        <f t="shared" si="0"/>
        <v>ПЗЧ2 = 25:00</v>
      </c>
      <c r="J2" s="473" t="str">
        <f t="shared" si="0"/>
        <v>Переправа по колоді через яр (судд.)</v>
      </c>
      <c r="K2" s="473" t="str">
        <f t="shared" si="0"/>
        <v>Навісна переправа через яр з вузлом</v>
      </c>
      <c r="L2" s="714" t="str">
        <f t="shared" si="0"/>
        <v>ПЗЧ3 = 25:00</v>
      </c>
      <c r="M2" s="483"/>
      <c r="N2" s="473"/>
      <c r="O2" s="473"/>
      <c r="P2" s="473"/>
      <c r="Q2" s="473"/>
      <c r="R2" s="473"/>
      <c r="S2" s="473"/>
      <c r="T2" s="473"/>
      <c r="U2" s="473" t="s">
        <v>85</v>
      </c>
      <c r="V2" s="473" t="str">
        <f>IF(AO$2=0,"",AO$2)</f>
        <v>Підйом по верт. перилах</v>
      </c>
      <c r="W2" s="473" t="str">
        <f t="shared" ref="W2:AF2" si="1">IF(AP$2=0,"",AP$2)</f>
        <v>Крутопохила навісна переправа вниз</v>
      </c>
      <c r="X2" s="473" t="str">
        <f t="shared" si="1"/>
        <v>Рух  по жердинах</v>
      </c>
      <c r="Y2" s="717" t="str">
        <f t="shared" si="1"/>
        <v>ПЗЧ1 = 25:00</v>
      </c>
      <c r="Z2" s="473" t="str">
        <f t="shared" si="1"/>
        <v>Переправа по колоді через яр</v>
      </c>
      <c r="AA2" s="473" t="str">
        <f t="shared" si="1"/>
        <v>Траверс схилу</v>
      </c>
      <c r="AB2" s="473" t="str">
        <f t="shared" si="1"/>
        <v>Навісна переправа через яр</v>
      </c>
      <c r="AC2" s="717" t="str">
        <f t="shared" si="1"/>
        <v>ПЗЧ2 = 25:00</v>
      </c>
      <c r="AD2" s="473" t="str">
        <f t="shared" si="1"/>
        <v>Переправа по колоді через яр (судд.)</v>
      </c>
      <c r="AE2" s="473" t="str">
        <f t="shared" si="1"/>
        <v>Навісна переправа через яр з вузлом</v>
      </c>
      <c r="AF2" s="717" t="str">
        <f t="shared" si="1"/>
        <v>ПЗЧ3 = 25:00</v>
      </c>
      <c r="AG2" s="473"/>
      <c r="AH2" s="473"/>
      <c r="AI2" s="473"/>
      <c r="AJ2" s="473"/>
      <c r="AK2" s="473"/>
      <c r="AL2" s="473"/>
      <c r="AM2" s="473"/>
      <c r="AN2" s="473"/>
      <c r="AO2" s="474" t="str">
        <f>СП!F10</f>
        <v>Підйом по верт. перилах</v>
      </c>
      <c r="AP2" s="474" t="str">
        <f>СП!G10</f>
        <v>Крутопохила навісна переправа вниз</v>
      </c>
      <c r="AQ2" s="474" t="str">
        <f>СП!H10</f>
        <v>Рух  по жердинах</v>
      </c>
      <c r="AR2" s="490" t="s">
        <v>210</v>
      </c>
      <c r="AS2" s="474" t="str">
        <f>СП!I10</f>
        <v>Переправа по колоді через яр</v>
      </c>
      <c r="AT2" s="474" t="str">
        <f>СП!J10</f>
        <v>Траверс схилу</v>
      </c>
      <c r="AU2" s="474" t="str">
        <f>СП!K10</f>
        <v>Навісна переправа через яр</v>
      </c>
      <c r="AV2" s="490" t="s">
        <v>301</v>
      </c>
      <c r="AW2" s="474" t="str">
        <f>СП!L10</f>
        <v>Переправа по колоді через яр (судд.)</v>
      </c>
      <c r="AX2" s="474" t="str">
        <f>СП!M10</f>
        <v>Навісна переправа через яр з вузлом</v>
      </c>
      <c r="AY2" s="490" t="s">
        <v>302</v>
      </c>
      <c r="AZ2" s="490"/>
      <c r="BA2" s="490"/>
      <c r="BB2" s="490"/>
      <c r="BC2" s="490"/>
      <c r="BD2" s="490"/>
      <c r="BE2" s="474"/>
      <c r="BF2" s="474"/>
      <c r="BG2" s="474"/>
      <c r="BH2" s="474"/>
      <c r="BI2" s="474"/>
      <c r="BJ2" s="474"/>
      <c r="BK2" s="474"/>
      <c r="BL2" s="474"/>
      <c r="BM2" s="474"/>
      <c r="BN2" s="474"/>
      <c r="BO2" s="474"/>
      <c r="BP2" s="474"/>
      <c r="BQ2" s="474"/>
      <c r="BR2" s="474"/>
      <c r="BS2" s="474"/>
      <c r="BT2" s="474"/>
    </row>
    <row r="3" spans="1:72" s="472" customFormat="1" ht="22.8" x14ac:dyDescent="0.25">
      <c r="A3" s="468">
        <v>101</v>
      </c>
      <c r="B3" s="485"/>
      <c r="C3" s="469"/>
      <c r="D3" s="469"/>
      <c r="E3" s="714"/>
      <c r="F3" s="469"/>
      <c r="G3" s="469"/>
      <c r="H3" s="469"/>
      <c r="I3" s="714"/>
      <c r="J3" s="469"/>
      <c r="K3" s="469"/>
      <c r="L3" s="714"/>
      <c r="M3" s="484"/>
      <c r="N3" s="468"/>
      <c r="O3" s="469"/>
      <c r="P3" s="469"/>
      <c r="Q3" s="469"/>
      <c r="R3" s="469"/>
      <c r="S3" s="469"/>
      <c r="T3" s="469"/>
      <c r="U3" s="468" t="e">
        <f>VLOOKUP(U1,мандатка!$V:$AD,2,FALSE)</f>
        <v>#N/A</v>
      </c>
      <c r="V3" s="485"/>
      <c r="W3" s="469"/>
      <c r="X3" s="469"/>
      <c r="Y3" s="718"/>
      <c r="Z3" s="469"/>
      <c r="AA3" s="469"/>
      <c r="AB3" s="469"/>
      <c r="AC3" s="718"/>
      <c r="AD3" s="469"/>
      <c r="AE3" s="469"/>
      <c r="AF3" s="718"/>
      <c r="AG3" s="475"/>
      <c r="AH3" s="468"/>
      <c r="AI3" s="469"/>
      <c r="AJ3" s="469"/>
      <c r="AK3" s="469"/>
      <c r="AL3" s="469"/>
      <c r="AM3" s="469"/>
      <c r="AN3" s="469"/>
      <c r="AO3" s="471"/>
      <c r="AP3" s="471"/>
      <c r="AQ3" s="471"/>
      <c r="AR3" s="471"/>
      <c r="AS3" s="471"/>
      <c r="AT3" s="471"/>
    </row>
    <row r="4" spans="1:72" s="472" customFormat="1" ht="22.8" x14ac:dyDescent="0.25">
      <c r="A4" s="468">
        <v>103</v>
      </c>
      <c r="B4" s="486"/>
      <c r="C4" s="468"/>
      <c r="D4" s="468"/>
      <c r="E4" s="714"/>
      <c r="F4" s="468"/>
      <c r="G4" s="468"/>
      <c r="H4" s="468"/>
      <c r="I4" s="714"/>
      <c r="J4" s="468"/>
      <c r="K4" s="468"/>
      <c r="L4" s="714"/>
      <c r="M4" s="484"/>
      <c r="N4" s="468"/>
      <c r="O4" s="468"/>
      <c r="P4" s="468"/>
      <c r="Q4" s="468"/>
      <c r="R4" s="468"/>
      <c r="S4" s="468"/>
      <c r="T4" s="469"/>
      <c r="U4" s="468" t="e">
        <f>VLOOKUP(U1,мандатка!$V:$AD,3,FALSE)</f>
        <v>#N/A</v>
      </c>
      <c r="V4" s="486"/>
      <c r="W4" s="468"/>
      <c r="X4" s="468"/>
      <c r="Y4" s="718"/>
      <c r="Z4" s="468"/>
      <c r="AA4" s="468"/>
      <c r="AB4" s="468"/>
      <c r="AC4" s="718"/>
      <c r="AD4" s="468"/>
      <c r="AE4" s="468"/>
      <c r="AF4" s="718"/>
      <c r="AG4" s="475"/>
      <c r="AH4" s="468"/>
      <c r="AI4" s="468"/>
      <c r="AJ4" s="468"/>
      <c r="AK4" s="468"/>
      <c r="AL4" s="468"/>
      <c r="AM4" s="468"/>
      <c r="AN4" s="469"/>
      <c r="AO4" s="476"/>
      <c r="AP4" s="476"/>
      <c r="AQ4" s="471"/>
      <c r="AR4" s="471"/>
      <c r="AS4" s="471"/>
      <c r="AT4" s="471"/>
    </row>
    <row r="5" spans="1:72" s="472" customFormat="1" ht="22.8" x14ac:dyDescent="0.25">
      <c r="A5" s="468">
        <v>104</v>
      </c>
      <c r="B5" s="486"/>
      <c r="C5" s="468"/>
      <c r="D5" s="468"/>
      <c r="E5" s="714"/>
      <c r="F5" s="468"/>
      <c r="G5" s="468"/>
      <c r="H5" s="468"/>
      <c r="I5" s="714"/>
      <c r="J5" s="468"/>
      <c r="K5" s="468"/>
      <c r="L5" s="714"/>
      <c r="M5" s="484"/>
      <c r="N5" s="468"/>
      <c r="O5" s="468"/>
      <c r="P5" s="468"/>
      <c r="Q5" s="468"/>
      <c r="R5" s="468"/>
      <c r="S5" s="468"/>
      <c r="T5" s="469"/>
      <c r="U5" s="468" t="e">
        <f>VLOOKUP(U1,мандатка!$V:$AD,4,FALSE)</f>
        <v>#N/A</v>
      </c>
      <c r="V5" s="486"/>
      <c r="W5" s="468"/>
      <c r="X5" s="468"/>
      <c r="Y5" s="718"/>
      <c r="Z5" s="468"/>
      <c r="AA5" s="468"/>
      <c r="AB5" s="468"/>
      <c r="AC5" s="718"/>
      <c r="AD5" s="468"/>
      <c r="AE5" s="468"/>
      <c r="AF5" s="718"/>
      <c r="AG5" s="475"/>
      <c r="AH5" s="468"/>
      <c r="AI5" s="468"/>
      <c r="AJ5" s="468"/>
      <c r="AK5" s="468"/>
      <c r="AL5" s="468"/>
      <c r="AM5" s="468"/>
      <c r="AN5" s="469"/>
      <c r="AO5" s="471"/>
      <c r="AP5" s="471"/>
      <c r="AQ5" s="471"/>
      <c r="AR5" s="471"/>
      <c r="AS5" s="471"/>
      <c r="AT5" s="471"/>
    </row>
    <row r="6" spans="1:72" s="472" customFormat="1" ht="22.8" x14ac:dyDescent="0.25">
      <c r="A6" s="468">
        <v>105</v>
      </c>
      <c r="B6" s="486"/>
      <c r="C6" s="468"/>
      <c r="D6" s="468"/>
      <c r="E6" s="714"/>
      <c r="F6" s="468"/>
      <c r="G6" s="468"/>
      <c r="H6" s="468"/>
      <c r="I6" s="714"/>
      <c r="J6" s="468"/>
      <c r="K6" s="468"/>
      <c r="L6" s="714"/>
      <c r="M6" s="484"/>
      <c r="N6" s="468"/>
      <c r="O6" s="468"/>
      <c r="P6" s="468"/>
      <c r="Q6" s="468"/>
      <c r="R6" s="468"/>
      <c r="S6" s="468"/>
      <c r="T6" s="469"/>
      <c r="U6" s="468" t="e">
        <f>VLOOKUP(U1,мандатка!$V:$AD,5,FALSE)</f>
        <v>#N/A</v>
      </c>
      <c r="V6" s="486"/>
      <c r="W6" s="468"/>
      <c r="X6" s="468"/>
      <c r="Y6" s="718"/>
      <c r="Z6" s="468"/>
      <c r="AA6" s="468"/>
      <c r="AB6" s="468"/>
      <c r="AC6" s="718"/>
      <c r="AD6" s="468"/>
      <c r="AE6" s="468"/>
      <c r="AF6" s="718"/>
      <c r="AG6" s="475"/>
      <c r="AH6" s="468"/>
      <c r="AI6" s="468"/>
      <c r="AJ6" s="468"/>
      <c r="AK6" s="468"/>
      <c r="AL6" s="468"/>
      <c r="AM6" s="468"/>
      <c r="AN6" s="469"/>
      <c r="AO6" s="471"/>
      <c r="AP6" s="471"/>
      <c r="AQ6" s="471"/>
      <c r="AR6" s="471"/>
      <c r="AS6" s="471"/>
      <c r="AT6" s="471"/>
    </row>
    <row r="7" spans="1:72" s="472" customFormat="1" ht="22.8" x14ac:dyDescent="0.25">
      <c r="A7" s="534">
        <v>106</v>
      </c>
      <c r="B7" s="486"/>
      <c r="C7" s="468"/>
      <c r="D7" s="468"/>
      <c r="E7" s="714"/>
      <c r="F7" s="468"/>
      <c r="G7" s="468"/>
      <c r="H7" s="468"/>
      <c r="I7" s="714"/>
      <c r="J7" s="468"/>
      <c r="K7" s="468"/>
      <c r="L7" s="714"/>
      <c r="M7" s="484"/>
      <c r="N7" s="468"/>
      <c r="O7" s="468"/>
      <c r="P7" s="468"/>
      <c r="Q7" s="468"/>
      <c r="R7" s="468"/>
      <c r="S7" s="468"/>
      <c r="T7" s="469"/>
      <c r="U7" s="468" t="e">
        <f>VLOOKUP(U1,мандатка!$V:$AD,6,FALSE)</f>
        <v>#N/A</v>
      </c>
      <c r="V7" s="486"/>
      <c r="W7" s="468"/>
      <c r="X7" s="468"/>
      <c r="Y7" s="718"/>
      <c r="Z7" s="468"/>
      <c r="AA7" s="468"/>
      <c r="AB7" s="468"/>
      <c r="AC7" s="718"/>
      <c r="AD7" s="468"/>
      <c r="AE7" s="468"/>
      <c r="AF7" s="718"/>
      <c r="AG7" s="475"/>
      <c r="AH7" s="468"/>
      <c r="AI7" s="468"/>
      <c r="AJ7" s="468"/>
      <c r="AK7" s="468"/>
      <c r="AL7" s="468"/>
      <c r="AM7" s="468"/>
      <c r="AN7" s="469"/>
      <c r="AO7" s="471"/>
      <c r="AP7" s="471"/>
      <c r="AQ7" s="471"/>
      <c r="AR7" s="471"/>
      <c r="AS7" s="471"/>
      <c r="AT7" s="471"/>
    </row>
    <row r="8" spans="1:72" s="472" customFormat="1" ht="22.8" x14ac:dyDescent="0.25">
      <c r="A8" s="534">
        <v>107</v>
      </c>
      <c r="B8" s="486"/>
      <c r="C8" s="468"/>
      <c r="D8" s="468"/>
      <c r="E8" s="714"/>
      <c r="F8" s="468"/>
      <c r="G8" s="468"/>
      <c r="H8" s="468"/>
      <c r="I8" s="714"/>
      <c r="J8" s="468"/>
      <c r="K8" s="468"/>
      <c r="L8" s="714"/>
      <c r="M8" s="484"/>
      <c r="N8" s="468"/>
      <c r="O8" s="468"/>
      <c r="P8" s="468"/>
      <c r="Q8" s="468"/>
      <c r="R8" s="468"/>
      <c r="S8" s="468"/>
      <c r="T8" s="469"/>
      <c r="U8" s="468" t="e">
        <f>VLOOKUP(U1,мандатка!$V:$AD,7,FALSE)</f>
        <v>#N/A</v>
      </c>
      <c r="V8" s="486"/>
      <c r="W8" s="468"/>
      <c r="X8" s="468"/>
      <c r="Y8" s="718"/>
      <c r="Z8" s="468"/>
      <c r="AA8" s="468"/>
      <c r="AB8" s="468"/>
      <c r="AC8" s="718"/>
      <c r="AD8" s="468"/>
      <c r="AE8" s="468"/>
      <c r="AF8" s="718"/>
      <c r="AG8" s="475"/>
      <c r="AH8" s="468"/>
      <c r="AI8" s="468"/>
      <c r="AJ8" s="468"/>
      <c r="AK8" s="468"/>
      <c r="AL8" s="468"/>
      <c r="AM8" s="468"/>
      <c r="AN8" s="469"/>
      <c r="AO8" s="471"/>
      <c r="AP8" s="489" t="s">
        <v>213</v>
      </c>
      <c r="AQ8" s="471"/>
      <c r="AR8" s="471"/>
      <c r="AS8" s="471"/>
      <c r="AT8" s="471"/>
    </row>
    <row r="9" spans="1:72" s="472" customFormat="1" ht="23.25" customHeight="1" x14ac:dyDescent="0.25">
      <c r="A9" s="468" t="s">
        <v>207</v>
      </c>
      <c r="B9" s="488"/>
      <c r="C9" s="473"/>
      <c r="D9" s="473"/>
      <c r="E9" s="714"/>
      <c r="F9" s="473"/>
      <c r="G9" s="473"/>
      <c r="H9" s="473"/>
      <c r="I9" s="714"/>
      <c r="J9" s="473"/>
      <c r="K9" s="473"/>
      <c r="L9" s="714"/>
      <c r="M9" s="483"/>
      <c r="N9" s="473"/>
      <c r="O9" s="473"/>
      <c r="P9" s="473"/>
      <c r="Q9" s="473"/>
      <c r="R9" s="473"/>
      <c r="S9" s="473"/>
      <c r="T9" s="469"/>
      <c r="U9" s="468" t="s">
        <v>207</v>
      </c>
      <c r="V9" s="487"/>
      <c r="W9" s="473"/>
      <c r="X9" s="473"/>
      <c r="Y9" s="719"/>
      <c r="Z9" s="473"/>
      <c r="AA9" s="473"/>
      <c r="AB9" s="473"/>
      <c r="AC9" s="719"/>
      <c r="AD9" s="473"/>
      <c r="AE9" s="473"/>
      <c r="AF9" s="719"/>
      <c r="AG9" s="473"/>
      <c r="AH9" s="473"/>
      <c r="AI9" s="473"/>
      <c r="AJ9" s="473"/>
      <c r="AK9" s="473"/>
      <c r="AL9" s="473"/>
      <c r="AM9" s="473"/>
      <c r="AN9" s="469"/>
      <c r="AO9" s="471"/>
      <c r="AP9" s="471"/>
      <c r="AQ9" s="471"/>
      <c r="AR9" s="471"/>
      <c r="AS9" s="471"/>
      <c r="AT9" s="471"/>
    </row>
    <row r="10" spans="1:72" s="472" customFormat="1" ht="18" customHeight="1" x14ac:dyDescent="0.25">
      <c r="A10" s="711" t="s">
        <v>211</v>
      </c>
      <c r="B10" s="711"/>
      <c r="C10" s="711"/>
      <c r="D10" s="711" t="s">
        <v>208</v>
      </c>
      <c r="E10" s="711"/>
      <c r="F10" s="711"/>
      <c r="G10" s="711" t="s">
        <v>212</v>
      </c>
      <c r="H10" s="711"/>
      <c r="I10" s="711"/>
      <c r="J10" s="711" t="s">
        <v>209</v>
      </c>
      <c r="K10" s="711"/>
      <c r="L10" s="711"/>
      <c r="M10" s="478"/>
      <c r="N10" s="479"/>
      <c r="O10" s="477"/>
      <c r="P10" s="478"/>
      <c r="Q10" s="478"/>
      <c r="R10" s="478"/>
      <c r="S10" s="478"/>
      <c r="T10" s="479"/>
      <c r="U10" s="711" t="s">
        <v>211</v>
      </c>
      <c r="V10" s="711"/>
      <c r="W10" s="711"/>
      <c r="X10" s="711" t="s">
        <v>208</v>
      </c>
      <c r="Y10" s="711"/>
      <c r="Z10" s="711"/>
      <c r="AA10" s="711" t="s">
        <v>212</v>
      </c>
      <c r="AB10" s="711"/>
      <c r="AC10" s="711"/>
      <c r="AD10" s="711" t="s">
        <v>209</v>
      </c>
      <c r="AE10" s="711"/>
      <c r="AF10" s="711"/>
      <c r="AG10" s="478"/>
      <c r="AH10" s="479"/>
      <c r="AI10" s="477"/>
      <c r="AJ10" s="478"/>
      <c r="AK10" s="478"/>
      <c r="AL10" s="478"/>
      <c r="AM10" s="478"/>
      <c r="AN10" s="479"/>
      <c r="AO10" s="471"/>
      <c r="AP10" s="471"/>
      <c r="AQ10" s="471"/>
      <c r="AR10" s="471"/>
      <c r="AS10" s="471"/>
      <c r="AT10" s="471"/>
    </row>
    <row r="11" spans="1:72" s="472" customFormat="1" ht="22.8" x14ac:dyDescent="0.25">
      <c r="A11" s="716"/>
      <c r="B11" s="716"/>
      <c r="C11" s="716"/>
      <c r="D11" s="711"/>
      <c r="E11" s="711"/>
      <c r="F11" s="711"/>
      <c r="G11" s="711"/>
      <c r="H11" s="711"/>
      <c r="I11" s="711"/>
      <c r="J11" s="711"/>
      <c r="K11" s="711"/>
      <c r="L11" s="711"/>
      <c r="M11" s="478"/>
      <c r="N11" s="479"/>
      <c r="O11" s="477"/>
      <c r="P11" s="478"/>
      <c r="Q11" s="478"/>
      <c r="R11" s="478"/>
      <c r="S11" s="478"/>
      <c r="T11" s="479"/>
      <c r="U11" s="716"/>
      <c r="V11" s="716"/>
      <c r="W11" s="716"/>
      <c r="X11" s="711"/>
      <c r="Y11" s="711"/>
      <c r="Z11" s="711"/>
      <c r="AA11" s="711"/>
      <c r="AB11" s="711"/>
      <c r="AC11" s="711"/>
      <c r="AD11" s="711"/>
      <c r="AE11" s="711"/>
      <c r="AF11" s="711"/>
      <c r="AG11" s="478"/>
      <c r="AH11" s="479"/>
      <c r="AI11" s="477"/>
      <c r="AJ11" s="478"/>
      <c r="AK11" s="478"/>
      <c r="AL11" s="478"/>
      <c r="AM11" s="478"/>
      <c r="AN11" s="479"/>
      <c r="AO11" s="471"/>
      <c r="AP11" s="471"/>
      <c r="AQ11" s="471"/>
      <c r="AR11" s="471"/>
      <c r="AS11" s="471"/>
      <c r="AT11" s="471"/>
    </row>
    <row r="12" spans="1:72" s="472" customFormat="1" x14ac:dyDescent="0.25">
      <c r="A12" s="710">
        <v>110</v>
      </c>
      <c r="B12" s="710"/>
      <c r="C12" s="720" t="str">
        <f>VLOOKUP($A12,мандатка!$B$10:$BC$395,3,FALSE)&amp;"   "&amp;VLOOKUP($A12,мандатка!$B$10:$BC$395,8,FALSE)</f>
        <v>Вертикаль ЦДЮТ   Донецька обл</v>
      </c>
      <c r="D12" s="720"/>
      <c r="E12" s="720"/>
      <c r="F12" s="720"/>
      <c r="G12" s="720"/>
      <c r="H12" s="720"/>
      <c r="I12" s="720"/>
      <c r="J12" s="720"/>
      <c r="K12" s="715">
        <f>K1+1</f>
        <v>2</v>
      </c>
      <c r="L12" s="715"/>
      <c r="M12" s="481"/>
      <c r="N12" s="481"/>
      <c r="O12" s="481"/>
      <c r="P12" s="481"/>
      <c r="Q12" s="481"/>
      <c r="R12" s="482"/>
      <c r="U12" s="710" t="e">
        <f>VLOOKUP(AE12,Жереб!$F:$I,4,FALSE)</f>
        <v>#N/A</v>
      </c>
      <c r="V12" s="710"/>
      <c r="W12" s="720" t="str">
        <f>VLOOKUP($A12,мандатка!$B$10:$BC$395,3,FALSE)&amp;"   "&amp;VLOOKUP($A12,мандатка!$B$10:$BC$395,8,FALSE)</f>
        <v>Вертикаль ЦДЮТ   Донецька обл</v>
      </c>
      <c r="X12" s="720"/>
      <c r="Y12" s="720"/>
      <c r="Z12" s="720"/>
      <c r="AA12" s="720"/>
      <c r="AB12" s="720"/>
      <c r="AC12" s="720"/>
      <c r="AD12" s="720"/>
      <c r="AE12" s="715">
        <f>K12+1</f>
        <v>3</v>
      </c>
      <c r="AF12" s="715"/>
      <c r="AG12" s="481"/>
      <c r="AH12" s="481"/>
      <c r="AI12" s="481"/>
      <c r="AJ12" s="481"/>
      <c r="AK12" s="481"/>
      <c r="AL12" s="482"/>
      <c r="AM12" s="480"/>
      <c r="AN12" s="482"/>
      <c r="AO12" s="471"/>
      <c r="AP12" s="471"/>
      <c r="AQ12" s="471"/>
      <c r="AR12" s="471"/>
      <c r="AS12" s="471"/>
      <c r="AT12" s="471"/>
    </row>
    <row r="13" spans="1:72" s="472" customFormat="1" ht="135" customHeight="1" x14ac:dyDescent="0.25">
      <c r="A13" s="473" t="s">
        <v>85</v>
      </c>
      <c r="B13" s="473" t="str">
        <f>IF(AO$2=0,"",AO$2)</f>
        <v>Підйом по верт. перилах</v>
      </c>
      <c r="C13" s="473" t="str">
        <f t="shared" ref="C13" si="2">IF(AP$2=0,"",AP$2)</f>
        <v>Крутопохила навісна переправа вниз</v>
      </c>
      <c r="D13" s="473" t="str">
        <f t="shared" ref="D13" si="3">IF(AQ$2=0,"",AQ$2)</f>
        <v>Рух  по жердинах</v>
      </c>
      <c r="E13" s="714" t="str">
        <f t="shared" ref="E13" si="4">IF(AR$2=0,"",AR$2)</f>
        <v>ПЗЧ1 = 25:00</v>
      </c>
      <c r="F13" s="473" t="str">
        <f t="shared" ref="F13" si="5">IF(AS$2=0,"",AS$2)</f>
        <v>Переправа по колоді через яр</v>
      </c>
      <c r="G13" s="473" t="str">
        <f t="shared" ref="G13" si="6">IF(AT$2=0,"",AT$2)</f>
        <v>Траверс схилу</v>
      </c>
      <c r="H13" s="473" t="str">
        <f t="shared" ref="H13" si="7">IF(AU$2=0,"",AU$2)</f>
        <v>Навісна переправа через яр</v>
      </c>
      <c r="I13" s="714" t="str">
        <f t="shared" ref="I13" si="8">IF(AV$2=0,"",AV$2)</f>
        <v>ПЗЧ2 = 25:00</v>
      </c>
      <c r="J13" s="473" t="str">
        <f t="shared" ref="J13" si="9">IF(AW$2=0,"",AW$2)</f>
        <v>Переправа по колоді через яр (судд.)</v>
      </c>
      <c r="K13" s="473" t="str">
        <f t="shared" ref="K13" si="10">IF(AX$2=0,"",AX$2)</f>
        <v>Навісна переправа через яр з вузлом</v>
      </c>
      <c r="L13" s="714" t="str">
        <f t="shared" ref="L13" si="11">IF(AY$2=0,"",AY$2)</f>
        <v>ПЗЧ3 = 25:00</v>
      </c>
      <c r="M13" s="483"/>
      <c r="N13" s="473"/>
      <c r="O13" s="473"/>
      <c r="P13" s="473"/>
      <c r="Q13" s="473"/>
      <c r="R13" s="473"/>
      <c r="S13" s="473"/>
      <c r="T13" s="473"/>
      <c r="U13" s="473" t="s">
        <v>85</v>
      </c>
      <c r="V13" s="473" t="str">
        <f>IF(AO$2=0,"",AO$2)</f>
        <v>Підйом по верт. перилах</v>
      </c>
      <c r="W13" s="473" t="str">
        <f t="shared" ref="W13" si="12">IF(AP$2=0,"",AP$2)</f>
        <v>Крутопохила навісна переправа вниз</v>
      </c>
      <c r="X13" s="473" t="str">
        <f t="shared" ref="X13" si="13">IF(AQ$2=0,"",AQ$2)</f>
        <v>Рух  по жердинах</v>
      </c>
      <c r="Y13" s="717" t="str">
        <f t="shared" ref="Y13" si="14">IF(AR$2=0,"",AR$2)</f>
        <v>ПЗЧ1 = 25:00</v>
      </c>
      <c r="Z13" s="473" t="str">
        <f t="shared" ref="Z13" si="15">IF(AS$2=0,"",AS$2)</f>
        <v>Переправа по колоді через яр</v>
      </c>
      <c r="AA13" s="473" t="str">
        <f t="shared" ref="AA13" si="16">IF(AT$2=0,"",AT$2)</f>
        <v>Траверс схилу</v>
      </c>
      <c r="AB13" s="473" t="str">
        <f t="shared" ref="AB13" si="17">IF(AU$2=0,"",AU$2)</f>
        <v>Навісна переправа через яр</v>
      </c>
      <c r="AC13" s="717" t="str">
        <f t="shared" ref="AC13" si="18">IF(AV$2=0,"",AV$2)</f>
        <v>ПЗЧ2 = 25:00</v>
      </c>
      <c r="AD13" s="473" t="str">
        <f t="shared" ref="AD13" si="19">IF(AW$2=0,"",AW$2)</f>
        <v>Переправа по колоді через яр (судд.)</v>
      </c>
      <c r="AE13" s="473" t="str">
        <f t="shared" ref="AE13" si="20">IF(AX$2=0,"",AX$2)</f>
        <v>Навісна переправа через яр з вузлом</v>
      </c>
      <c r="AF13" s="717" t="str">
        <f t="shared" ref="AF13" si="21">IF(AY$2=0,"",AY$2)</f>
        <v>ПЗЧ3 = 25:00</v>
      </c>
      <c r="AG13" s="473"/>
      <c r="AH13" s="473"/>
      <c r="AI13" s="473"/>
      <c r="AJ13" s="473"/>
      <c r="AK13" s="473"/>
      <c r="AL13" s="473"/>
      <c r="AM13" s="473"/>
      <c r="AN13" s="473"/>
      <c r="AO13" s="471"/>
      <c r="AP13" s="471"/>
      <c r="AQ13" s="471"/>
      <c r="AR13" s="471"/>
      <c r="AS13" s="471"/>
      <c r="AT13" s="471"/>
    </row>
    <row r="14" spans="1:72" s="472" customFormat="1" ht="22.8" x14ac:dyDescent="0.25">
      <c r="A14" s="468">
        <v>111</v>
      </c>
      <c r="B14" s="485"/>
      <c r="C14" s="469"/>
      <c r="D14" s="469"/>
      <c r="E14" s="714"/>
      <c r="F14" s="469"/>
      <c r="G14" s="469"/>
      <c r="H14" s="469"/>
      <c r="I14" s="714"/>
      <c r="J14" s="469"/>
      <c r="K14" s="469"/>
      <c r="L14" s="714"/>
      <c r="M14" s="484"/>
      <c r="N14" s="468"/>
      <c r="O14" s="469"/>
      <c r="P14" s="469"/>
      <c r="Q14" s="469"/>
      <c r="R14" s="469"/>
      <c r="S14" s="469"/>
      <c r="T14" s="469"/>
      <c r="U14" s="468" t="e">
        <f>VLOOKUP(U12,мандатка!$V:$AD,2,FALSE)</f>
        <v>#N/A</v>
      </c>
      <c r="V14" s="485"/>
      <c r="W14" s="469"/>
      <c r="X14" s="469"/>
      <c r="Y14" s="718"/>
      <c r="Z14" s="469"/>
      <c r="AA14" s="469"/>
      <c r="AB14" s="469"/>
      <c r="AC14" s="718"/>
      <c r="AD14" s="469"/>
      <c r="AE14" s="469"/>
      <c r="AF14" s="718"/>
      <c r="AG14" s="475"/>
      <c r="AH14" s="468"/>
      <c r="AI14" s="469"/>
      <c r="AJ14" s="469"/>
      <c r="AK14" s="469"/>
      <c r="AL14" s="469"/>
      <c r="AM14" s="469"/>
      <c r="AN14" s="469"/>
      <c r="AO14" s="471"/>
      <c r="AP14" s="471"/>
      <c r="AQ14" s="471"/>
      <c r="AR14" s="471"/>
      <c r="AS14" s="471"/>
      <c r="AT14" s="471"/>
    </row>
    <row r="15" spans="1:72" s="472" customFormat="1" ht="22.8" x14ac:dyDescent="0.25">
      <c r="A15" s="468">
        <v>112</v>
      </c>
      <c r="B15" s="486"/>
      <c r="C15" s="468"/>
      <c r="D15" s="468"/>
      <c r="E15" s="714"/>
      <c r="F15" s="468"/>
      <c r="G15" s="468"/>
      <c r="H15" s="468"/>
      <c r="I15" s="714"/>
      <c r="J15" s="468"/>
      <c r="K15" s="468"/>
      <c r="L15" s="714"/>
      <c r="M15" s="484"/>
      <c r="N15" s="468"/>
      <c r="O15" s="468"/>
      <c r="P15" s="468"/>
      <c r="Q15" s="468"/>
      <c r="R15" s="468"/>
      <c r="S15" s="468"/>
      <c r="T15" s="469"/>
      <c r="U15" s="468" t="e">
        <f>VLOOKUP(U12,мандатка!$V:$AD,3,FALSE)</f>
        <v>#N/A</v>
      </c>
      <c r="V15" s="486"/>
      <c r="W15" s="468"/>
      <c r="X15" s="468"/>
      <c r="Y15" s="718"/>
      <c r="Z15" s="468"/>
      <c r="AA15" s="468"/>
      <c r="AB15" s="468"/>
      <c r="AC15" s="718"/>
      <c r="AD15" s="468"/>
      <c r="AE15" s="468"/>
      <c r="AF15" s="718"/>
      <c r="AG15" s="475"/>
      <c r="AH15" s="468"/>
      <c r="AI15" s="468"/>
      <c r="AJ15" s="468"/>
      <c r="AK15" s="468"/>
      <c r="AL15" s="468"/>
      <c r="AM15" s="468"/>
      <c r="AN15" s="469"/>
      <c r="AO15" s="476"/>
      <c r="AP15" s="476"/>
      <c r="AQ15" s="471"/>
      <c r="AR15" s="471"/>
      <c r="AS15" s="471"/>
      <c r="AT15" s="471"/>
    </row>
    <row r="16" spans="1:72" s="472" customFormat="1" ht="22.8" x14ac:dyDescent="0.25">
      <c r="A16" s="534">
        <v>113</v>
      </c>
      <c r="B16" s="486"/>
      <c r="C16" s="468"/>
      <c r="D16" s="468"/>
      <c r="E16" s="714"/>
      <c r="F16" s="468"/>
      <c r="G16" s="468"/>
      <c r="H16" s="468"/>
      <c r="I16" s="714"/>
      <c r="J16" s="468"/>
      <c r="K16" s="468"/>
      <c r="L16" s="714"/>
      <c r="M16" s="484"/>
      <c r="N16" s="468"/>
      <c r="O16" s="468"/>
      <c r="P16" s="468"/>
      <c r="Q16" s="468"/>
      <c r="R16" s="468"/>
      <c r="S16" s="468"/>
      <c r="T16" s="469"/>
      <c r="U16" s="468" t="e">
        <f>VLOOKUP(U12,мандатка!$V:$AD,4,FALSE)</f>
        <v>#N/A</v>
      </c>
      <c r="V16" s="486"/>
      <c r="W16" s="468"/>
      <c r="X16" s="468"/>
      <c r="Y16" s="718"/>
      <c r="Z16" s="468"/>
      <c r="AA16" s="468"/>
      <c r="AB16" s="468"/>
      <c r="AC16" s="718"/>
      <c r="AD16" s="468"/>
      <c r="AE16" s="468"/>
      <c r="AF16" s="718"/>
      <c r="AG16" s="475"/>
      <c r="AH16" s="468"/>
      <c r="AI16" s="468"/>
      <c r="AJ16" s="468"/>
      <c r="AK16" s="468"/>
      <c r="AL16" s="468"/>
      <c r="AM16" s="468"/>
      <c r="AN16" s="469"/>
      <c r="AO16" s="471"/>
      <c r="AP16" s="471"/>
      <c r="AQ16" s="471"/>
      <c r="AR16" s="471"/>
      <c r="AS16" s="471"/>
      <c r="AT16" s="471"/>
    </row>
    <row r="17" spans="1:42" s="472" customFormat="1" ht="22.8" x14ac:dyDescent="0.25">
      <c r="A17" s="534">
        <v>114</v>
      </c>
      <c r="B17" s="486"/>
      <c r="C17" s="468"/>
      <c r="D17" s="468"/>
      <c r="E17" s="714"/>
      <c r="F17" s="468"/>
      <c r="G17" s="468"/>
      <c r="H17" s="468"/>
      <c r="I17" s="714"/>
      <c r="J17" s="468"/>
      <c r="K17" s="468"/>
      <c r="L17" s="714"/>
      <c r="M17" s="484"/>
      <c r="N17" s="468"/>
      <c r="O17" s="468"/>
      <c r="P17" s="468"/>
      <c r="Q17" s="468"/>
      <c r="R17" s="468"/>
      <c r="S17" s="468"/>
      <c r="T17" s="469"/>
      <c r="U17" s="468" t="e">
        <f>VLOOKUP(U12,мандатка!$V:$AD,5,FALSE)</f>
        <v>#N/A</v>
      </c>
      <c r="V17" s="486"/>
      <c r="W17" s="468"/>
      <c r="X17" s="468"/>
      <c r="Y17" s="718"/>
      <c r="Z17" s="468"/>
      <c r="AA17" s="468"/>
      <c r="AB17" s="468"/>
      <c r="AC17" s="718"/>
      <c r="AD17" s="468"/>
      <c r="AE17" s="468"/>
      <c r="AF17" s="718"/>
      <c r="AG17" s="475"/>
      <c r="AH17" s="468"/>
      <c r="AI17" s="468"/>
      <c r="AJ17" s="468"/>
      <c r="AK17" s="468"/>
      <c r="AL17" s="468"/>
      <c r="AM17" s="468"/>
      <c r="AN17" s="469"/>
      <c r="AO17" s="471"/>
      <c r="AP17" s="471"/>
    </row>
    <row r="18" spans="1:42" s="472" customFormat="1" ht="22.8" x14ac:dyDescent="0.25">
      <c r="A18" s="534">
        <v>115</v>
      </c>
      <c r="B18" s="486"/>
      <c r="C18" s="468"/>
      <c r="D18" s="468"/>
      <c r="E18" s="714"/>
      <c r="F18" s="468"/>
      <c r="G18" s="468"/>
      <c r="H18" s="468"/>
      <c r="I18" s="714"/>
      <c r="J18" s="468"/>
      <c r="K18" s="468"/>
      <c r="L18" s="714"/>
      <c r="M18" s="484"/>
      <c r="N18" s="468"/>
      <c r="O18" s="468"/>
      <c r="P18" s="468"/>
      <c r="Q18" s="468"/>
      <c r="R18" s="468"/>
      <c r="S18" s="468"/>
      <c r="T18" s="469"/>
      <c r="U18" s="468" t="e">
        <f>VLOOKUP(U12,мандатка!$V:$AD,6,FALSE)</f>
        <v>#N/A</v>
      </c>
      <c r="V18" s="486"/>
      <c r="W18" s="468"/>
      <c r="X18" s="468"/>
      <c r="Y18" s="718"/>
      <c r="Z18" s="468"/>
      <c r="AA18" s="468"/>
      <c r="AB18" s="468"/>
      <c r="AC18" s="718"/>
      <c r="AD18" s="468"/>
      <c r="AE18" s="468"/>
      <c r="AF18" s="718"/>
      <c r="AG18" s="475"/>
      <c r="AH18" s="468"/>
      <c r="AI18" s="468"/>
      <c r="AJ18" s="468"/>
      <c r="AK18" s="468"/>
      <c r="AL18" s="468"/>
      <c r="AM18" s="468"/>
      <c r="AN18" s="469"/>
      <c r="AO18" s="471"/>
      <c r="AP18" s="471"/>
    </row>
    <row r="19" spans="1:42" s="472" customFormat="1" ht="22.8" x14ac:dyDescent="0.25">
      <c r="A19" s="534">
        <v>116</v>
      </c>
      <c r="B19" s="486"/>
      <c r="C19" s="468"/>
      <c r="D19" s="468"/>
      <c r="E19" s="714"/>
      <c r="F19" s="468"/>
      <c r="G19" s="468"/>
      <c r="H19" s="468"/>
      <c r="I19" s="714"/>
      <c r="J19" s="468"/>
      <c r="K19" s="468"/>
      <c r="L19" s="714"/>
      <c r="M19" s="484"/>
      <c r="N19" s="468"/>
      <c r="O19" s="468"/>
      <c r="P19" s="468"/>
      <c r="Q19" s="468"/>
      <c r="R19" s="468"/>
      <c r="S19" s="468"/>
      <c r="T19" s="469"/>
      <c r="U19" s="468" t="e">
        <f>VLOOKUP(U12,мандатка!$V:$AD,7,FALSE)</f>
        <v>#N/A</v>
      </c>
      <c r="V19" s="486"/>
      <c r="W19" s="468"/>
      <c r="X19" s="468"/>
      <c r="Y19" s="718"/>
      <c r="Z19" s="468"/>
      <c r="AA19" s="468"/>
      <c r="AB19" s="468"/>
      <c r="AC19" s="718"/>
      <c r="AD19" s="468"/>
      <c r="AE19" s="468"/>
      <c r="AF19" s="718"/>
      <c r="AG19" s="475"/>
      <c r="AH19" s="468"/>
      <c r="AI19" s="468"/>
      <c r="AJ19" s="468"/>
      <c r="AK19" s="468"/>
      <c r="AL19" s="468"/>
      <c r="AM19" s="468"/>
      <c r="AN19" s="469"/>
      <c r="AO19" s="471"/>
      <c r="AP19" s="471"/>
    </row>
    <row r="20" spans="1:42" s="472" customFormat="1" ht="23.25" customHeight="1" x14ac:dyDescent="0.25">
      <c r="A20" s="468" t="s">
        <v>207</v>
      </c>
      <c r="B20" s="488"/>
      <c r="C20" s="473"/>
      <c r="D20" s="473"/>
      <c r="E20" s="714"/>
      <c r="F20" s="473"/>
      <c r="G20" s="473"/>
      <c r="H20" s="473"/>
      <c r="I20" s="714"/>
      <c r="J20" s="473"/>
      <c r="K20" s="473"/>
      <c r="L20" s="714"/>
      <c r="M20" s="483"/>
      <c r="N20" s="473"/>
      <c r="O20" s="473"/>
      <c r="P20" s="473"/>
      <c r="Q20" s="473"/>
      <c r="R20" s="473"/>
      <c r="S20" s="473"/>
      <c r="T20" s="469"/>
      <c r="U20" s="468" t="s">
        <v>207</v>
      </c>
      <c r="V20" s="487"/>
      <c r="W20" s="473"/>
      <c r="X20" s="473"/>
      <c r="Y20" s="719"/>
      <c r="Z20" s="473"/>
      <c r="AA20" s="473"/>
      <c r="AB20" s="473"/>
      <c r="AC20" s="719"/>
      <c r="AD20" s="473"/>
      <c r="AE20" s="473"/>
      <c r="AF20" s="719"/>
      <c r="AG20" s="473"/>
      <c r="AH20" s="473"/>
      <c r="AI20" s="473"/>
      <c r="AJ20" s="473"/>
      <c r="AK20" s="473"/>
      <c r="AL20" s="473"/>
      <c r="AM20" s="473"/>
      <c r="AN20" s="469"/>
      <c r="AO20" s="471"/>
      <c r="AP20" s="471"/>
    </row>
    <row r="21" spans="1:42" s="472" customFormat="1" ht="18" customHeight="1" x14ac:dyDescent="0.25">
      <c r="A21" s="711" t="s">
        <v>211</v>
      </c>
      <c r="B21" s="711"/>
      <c r="C21" s="711"/>
      <c r="D21" s="711" t="s">
        <v>208</v>
      </c>
      <c r="E21" s="711"/>
      <c r="F21" s="711"/>
      <c r="G21" s="711" t="s">
        <v>212</v>
      </c>
      <c r="H21" s="711"/>
      <c r="I21" s="711"/>
      <c r="J21" s="711" t="s">
        <v>209</v>
      </c>
      <c r="K21" s="711"/>
      <c r="L21" s="711"/>
      <c r="M21" s="478"/>
      <c r="N21" s="479"/>
      <c r="O21" s="477"/>
      <c r="P21" s="478"/>
      <c r="Q21" s="478"/>
      <c r="R21" s="478"/>
      <c r="S21" s="478"/>
      <c r="T21" s="479"/>
      <c r="U21" s="711" t="s">
        <v>211</v>
      </c>
      <c r="V21" s="711"/>
      <c r="W21" s="711"/>
      <c r="X21" s="711" t="s">
        <v>208</v>
      </c>
      <c r="Y21" s="711"/>
      <c r="Z21" s="711"/>
      <c r="AA21" s="711" t="s">
        <v>212</v>
      </c>
      <c r="AB21" s="711"/>
      <c r="AC21" s="711"/>
      <c r="AD21" s="711" t="s">
        <v>209</v>
      </c>
      <c r="AE21" s="711"/>
      <c r="AF21" s="711"/>
      <c r="AG21" s="478"/>
      <c r="AH21" s="479"/>
      <c r="AI21" s="477"/>
      <c r="AJ21" s="478"/>
      <c r="AK21" s="478"/>
      <c r="AL21" s="478"/>
      <c r="AM21" s="478"/>
      <c r="AN21" s="479"/>
      <c r="AO21" s="471"/>
      <c r="AP21" s="471"/>
    </row>
    <row r="22" spans="1:42" s="472" customFormat="1" ht="22.8" x14ac:dyDescent="0.25">
      <c r="A22" s="716"/>
      <c r="B22" s="716"/>
      <c r="C22" s="716"/>
      <c r="D22" s="711"/>
      <c r="E22" s="711"/>
      <c r="F22" s="711"/>
      <c r="G22" s="711"/>
      <c r="H22" s="711"/>
      <c r="I22" s="711"/>
      <c r="J22" s="711"/>
      <c r="K22" s="711"/>
      <c r="L22" s="711"/>
      <c r="M22" s="478"/>
      <c r="N22" s="479"/>
      <c r="O22" s="477"/>
      <c r="P22" s="478"/>
      <c r="Q22" s="478"/>
      <c r="R22" s="478"/>
      <c r="S22" s="478"/>
      <c r="T22" s="479"/>
      <c r="U22" s="716"/>
      <c r="V22" s="716"/>
      <c r="W22" s="716"/>
      <c r="X22" s="711"/>
      <c r="Y22" s="711"/>
      <c r="Z22" s="711"/>
      <c r="AA22" s="711"/>
      <c r="AB22" s="711"/>
      <c r="AC22" s="711"/>
      <c r="AD22" s="711"/>
      <c r="AE22" s="711"/>
      <c r="AF22" s="711"/>
      <c r="AG22" s="478"/>
      <c r="AH22" s="479"/>
      <c r="AI22" s="477"/>
      <c r="AJ22" s="478"/>
      <c r="AK22" s="478"/>
      <c r="AL22" s="478"/>
      <c r="AM22" s="478"/>
      <c r="AN22" s="479"/>
      <c r="AO22" s="471"/>
      <c r="AP22" s="471"/>
    </row>
    <row r="23" spans="1:42" s="472" customFormat="1" x14ac:dyDescent="0.25">
      <c r="A23" s="710">
        <v>120</v>
      </c>
      <c r="B23" s="710"/>
      <c r="C23" s="720" t="str">
        <f>VLOOKUP($A23,мандатка!$B$10:$BC$395,3,FALSE)&amp;"   "&amp;VLOOKUP($A23,мандатка!$B$10:$BC$395,8,FALSE)</f>
        <v>КЗ " Центр туризму" ЗОР   Запорізька обл</v>
      </c>
      <c r="D23" s="720"/>
      <c r="E23" s="720"/>
      <c r="F23" s="720"/>
      <c r="G23" s="720"/>
      <c r="H23" s="720"/>
      <c r="I23" s="720"/>
      <c r="J23" s="720"/>
      <c r="K23" s="715">
        <f>K12+1</f>
        <v>3</v>
      </c>
      <c r="L23" s="715"/>
      <c r="M23" s="481"/>
      <c r="N23" s="481"/>
      <c r="O23" s="481"/>
      <c r="P23" s="481"/>
      <c r="Q23" s="481"/>
      <c r="R23" s="482"/>
      <c r="U23" s="710" t="e">
        <f>VLOOKUP(AE23,Жереб!$F:$I,4,FALSE)</f>
        <v>#N/A</v>
      </c>
      <c r="V23" s="710"/>
      <c r="W23" s="720" t="str">
        <f>VLOOKUP($A23,мандатка!$B$10:$BC$395,3,FALSE)&amp;"   "&amp;VLOOKUP($A23,мандатка!$B$10:$BC$395,8,FALSE)</f>
        <v>КЗ " Центр туризму" ЗОР   Запорізька обл</v>
      </c>
      <c r="X23" s="720"/>
      <c r="Y23" s="720"/>
      <c r="Z23" s="720"/>
      <c r="AA23" s="720"/>
      <c r="AB23" s="720"/>
      <c r="AC23" s="720"/>
      <c r="AD23" s="720"/>
      <c r="AE23" s="715">
        <f>K23+1</f>
        <v>4</v>
      </c>
      <c r="AF23" s="715"/>
      <c r="AG23" s="481"/>
      <c r="AH23" s="481"/>
      <c r="AI23" s="481"/>
      <c r="AJ23" s="481"/>
      <c r="AK23" s="481"/>
      <c r="AL23" s="482"/>
      <c r="AM23" s="480"/>
      <c r="AN23" s="482"/>
      <c r="AO23" s="471"/>
      <c r="AP23" s="471"/>
    </row>
    <row r="24" spans="1:42" s="472" customFormat="1" ht="135" customHeight="1" x14ac:dyDescent="0.25">
      <c r="A24" s="473" t="s">
        <v>85</v>
      </c>
      <c r="B24" s="473" t="str">
        <f>IF(AO$2=0,"",AO$2)</f>
        <v>Підйом по верт. перилах</v>
      </c>
      <c r="C24" s="473" t="str">
        <f t="shared" ref="C24" si="22">IF(AP$2=0,"",AP$2)</f>
        <v>Крутопохила навісна переправа вниз</v>
      </c>
      <c r="D24" s="473" t="str">
        <f t="shared" ref="D24" si="23">IF(AQ$2=0,"",AQ$2)</f>
        <v>Рух  по жердинах</v>
      </c>
      <c r="E24" s="714" t="str">
        <f t="shared" ref="E24" si="24">IF(AR$2=0,"",AR$2)</f>
        <v>ПЗЧ1 = 25:00</v>
      </c>
      <c r="F24" s="473" t="str">
        <f t="shared" ref="F24" si="25">IF(AS$2=0,"",AS$2)</f>
        <v>Переправа по колоді через яр</v>
      </c>
      <c r="G24" s="473" t="str">
        <f t="shared" ref="G24" si="26">IF(AT$2=0,"",AT$2)</f>
        <v>Траверс схилу</v>
      </c>
      <c r="H24" s="473" t="str">
        <f t="shared" ref="H24" si="27">IF(AU$2=0,"",AU$2)</f>
        <v>Навісна переправа через яр</v>
      </c>
      <c r="I24" s="714" t="str">
        <f t="shared" ref="I24" si="28">IF(AV$2=0,"",AV$2)</f>
        <v>ПЗЧ2 = 25:00</v>
      </c>
      <c r="J24" s="473" t="str">
        <f t="shared" ref="J24" si="29">IF(AW$2=0,"",AW$2)</f>
        <v>Переправа по колоді через яр (судд.)</v>
      </c>
      <c r="K24" s="473" t="str">
        <f t="shared" ref="K24" si="30">IF(AX$2=0,"",AX$2)</f>
        <v>Навісна переправа через яр з вузлом</v>
      </c>
      <c r="L24" s="714" t="str">
        <f t="shared" ref="L24" si="31">IF(AY$2=0,"",AY$2)</f>
        <v>ПЗЧ3 = 25:00</v>
      </c>
      <c r="M24" s="483"/>
      <c r="N24" s="473"/>
      <c r="O24" s="473"/>
      <c r="P24" s="473"/>
      <c r="Q24" s="473"/>
      <c r="R24" s="473"/>
      <c r="S24" s="473"/>
      <c r="T24" s="473"/>
      <c r="U24" s="473" t="s">
        <v>85</v>
      </c>
      <c r="V24" s="473" t="str">
        <f>IF(AO$2=0,"",AO$2)</f>
        <v>Підйом по верт. перилах</v>
      </c>
      <c r="W24" s="473" t="str">
        <f t="shared" ref="W24" si="32">IF(AP$2=0,"",AP$2)</f>
        <v>Крутопохила навісна переправа вниз</v>
      </c>
      <c r="X24" s="473" t="str">
        <f t="shared" ref="X24" si="33">IF(AQ$2=0,"",AQ$2)</f>
        <v>Рух  по жердинах</v>
      </c>
      <c r="Y24" s="717" t="str">
        <f t="shared" ref="Y24" si="34">IF(AR$2=0,"",AR$2)</f>
        <v>ПЗЧ1 = 25:00</v>
      </c>
      <c r="Z24" s="473" t="str">
        <f t="shared" ref="Z24" si="35">IF(AS$2=0,"",AS$2)</f>
        <v>Переправа по колоді через яр</v>
      </c>
      <c r="AA24" s="473" t="str">
        <f t="shared" ref="AA24" si="36">IF(AT$2=0,"",AT$2)</f>
        <v>Траверс схилу</v>
      </c>
      <c r="AB24" s="473" t="str">
        <f t="shared" ref="AB24" si="37">IF(AU$2=0,"",AU$2)</f>
        <v>Навісна переправа через яр</v>
      </c>
      <c r="AC24" s="717" t="str">
        <f t="shared" ref="AC24" si="38">IF(AV$2=0,"",AV$2)</f>
        <v>ПЗЧ2 = 25:00</v>
      </c>
      <c r="AD24" s="473" t="str">
        <f t="shared" ref="AD24" si="39">IF(AW$2=0,"",AW$2)</f>
        <v>Переправа по колоді через яр (судд.)</v>
      </c>
      <c r="AE24" s="473" t="str">
        <f t="shared" ref="AE24" si="40">IF(AX$2=0,"",AX$2)</f>
        <v>Навісна переправа через яр з вузлом</v>
      </c>
      <c r="AF24" s="717" t="str">
        <f t="shared" ref="AF24" si="41">IF(AY$2=0,"",AY$2)</f>
        <v>ПЗЧ3 = 25:00</v>
      </c>
      <c r="AG24" s="473"/>
      <c r="AH24" s="473"/>
      <c r="AI24" s="473"/>
      <c r="AJ24" s="473"/>
      <c r="AK24" s="473"/>
      <c r="AL24" s="473"/>
      <c r="AM24" s="473"/>
      <c r="AN24" s="473"/>
      <c r="AO24" s="471"/>
      <c r="AP24" s="471"/>
    </row>
    <row r="25" spans="1:42" s="472" customFormat="1" ht="22.8" x14ac:dyDescent="0.25">
      <c r="A25" s="468">
        <v>121</v>
      </c>
      <c r="B25" s="485"/>
      <c r="C25" s="469"/>
      <c r="D25" s="469"/>
      <c r="E25" s="714"/>
      <c r="F25" s="469"/>
      <c r="G25" s="469"/>
      <c r="H25" s="469"/>
      <c r="I25" s="714"/>
      <c r="J25" s="469"/>
      <c r="K25" s="469"/>
      <c r="L25" s="714"/>
      <c r="M25" s="484"/>
      <c r="N25" s="468"/>
      <c r="O25" s="469"/>
      <c r="P25" s="469"/>
      <c r="Q25" s="469"/>
      <c r="R25" s="469"/>
      <c r="S25" s="469"/>
      <c r="T25" s="469"/>
      <c r="U25" s="468" t="e">
        <f>VLOOKUP(U23,мандатка!$V:$AD,2,FALSE)</f>
        <v>#N/A</v>
      </c>
      <c r="V25" s="485"/>
      <c r="W25" s="469"/>
      <c r="X25" s="469"/>
      <c r="Y25" s="718"/>
      <c r="Z25" s="469"/>
      <c r="AA25" s="469"/>
      <c r="AB25" s="469"/>
      <c r="AC25" s="718"/>
      <c r="AD25" s="469"/>
      <c r="AE25" s="469"/>
      <c r="AF25" s="718"/>
      <c r="AG25" s="475"/>
      <c r="AH25" s="468"/>
      <c r="AI25" s="469"/>
      <c r="AJ25" s="469"/>
      <c r="AK25" s="469"/>
      <c r="AL25" s="469"/>
      <c r="AM25" s="469"/>
      <c r="AN25" s="469"/>
      <c r="AO25" s="471"/>
      <c r="AP25" s="471"/>
    </row>
    <row r="26" spans="1:42" s="472" customFormat="1" ht="22.8" x14ac:dyDescent="0.25">
      <c r="A26" s="468">
        <v>122</v>
      </c>
      <c r="B26" s="486"/>
      <c r="C26" s="468"/>
      <c r="D26" s="468"/>
      <c r="E26" s="714"/>
      <c r="F26" s="468"/>
      <c r="G26" s="468"/>
      <c r="H26" s="468"/>
      <c r="I26" s="714"/>
      <c r="J26" s="468"/>
      <c r="K26" s="468"/>
      <c r="L26" s="714"/>
      <c r="M26" s="484"/>
      <c r="N26" s="468"/>
      <c r="O26" s="468"/>
      <c r="P26" s="468"/>
      <c r="Q26" s="468"/>
      <c r="R26" s="468"/>
      <c r="S26" s="468"/>
      <c r="T26" s="469"/>
      <c r="U26" s="468" t="e">
        <f>VLOOKUP(U23,мандатка!$V:$AD,3,FALSE)</f>
        <v>#N/A</v>
      </c>
      <c r="V26" s="486"/>
      <c r="W26" s="468"/>
      <c r="X26" s="468"/>
      <c r="Y26" s="718"/>
      <c r="Z26" s="468"/>
      <c r="AA26" s="468"/>
      <c r="AB26" s="468"/>
      <c r="AC26" s="718"/>
      <c r="AD26" s="468"/>
      <c r="AE26" s="468"/>
      <c r="AF26" s="718"/>
      <c r="AG26" s="475"/>
      <c r="AH26" s="468"/>
      <c r="AI26" s="468"/>
      <c r="AJ26" s="468"/>
      <c r="AK26" s="468"/>
      <c r="AL26" s="468"/>
      <c r="AM26" s="468"/>
      <c r="AN26" s="469"/>
      <c r="AO26" s="476"/>
      <c r="AP26" s="476"/>
    </row>
    <row r="27" spans="1:42" s="472" customFormat="1" ht="22.8" x14ac:dyDescent="0.25">
      <c r="A27" s="534">
        <v>123</v>
      </c>
      <c r="B27" s="486"/>
      <c r="C27" s="468"/>
      <c r="D27" s="468"/>
      <c r="E27" s="714"/>
      <c r="F27" s="468"/>
      <c r="G27" s="468"/>
      <c r="H27" s="468"/>
      <c r="I27" s="714"/>
      <c r="J27" s="468"/>
      <c r="K27" s="468"/>
      <c r="L27" s="714"/>
      <c r="M27" s="484"/>
      <c r="N27" s="468"/>
      <c r="O27" s="468"/>
      <c r="P27" s="468"/>
      <c r="Q27" s="468"/>
      <c r="R27" s="468"/>
      <c r="S27" s="468"/>
      <c r="T27" s="469"/>
      <c r="U27" s="468" t="e">
        <f>VLOOKUP(U23,мандатка!$V:$AD,4,FALSE)</f>
        <v>#N/A</v>
      </c>
      <c r="V27" s="486"/>
      <c r="W27" s="468"/>
      <c r="X27" s="468"/>
      <c r="Y27" s="718"/>
      <c r="Z27" s="468"/>
      <c r="AA27" s="468"/>
      <c r="AB27" s="468"/>
      <c r="AC27" s="718"/>
      <c r="AD27" s="468"/>
      <c r="AE27" s="468"/>
      <c r="AF27" s="718"/>
      <c r="AG27" s="475"/>
      <c r="AH27" s="468"/>
      <c r="AI27" s="468"/>
      <c r="AJ27" s="468"/>
      <c r="AK27" s="468"/>
      <c r="AL27" s="468"/>
      <c r="AM27" s="468"/>
      <c r="AN27" s="469"/>
      <c r="AO27" s="471"/>
      <c r="AP27" s="471"/>
    </row>
    <row r="28" spans="1:42" s="472" customFormat="1" ht="22.8" x14ac:dyDescent="0.25">
      <c r="A28" s="534">
        <v>124</v>
      </c>
      <c r="B28" s="486"/>
      <c r="C28" s="468"/>
      <c r="D28" s="468"/>
      <c r="E28" s="714"/>
      <c r="F28" s="468"/>
      <c r="G28" s="468"/>
      <c r="H28" s="468"/>
      <c r="I28" s="714"/>
      <c r="J28" s="468"/>
      <c r="K28" s="468"/>
      <c r="L28" s="714"/>
      <c r="M28" s="484"/>
      <c r="N28" s="468"/>
      <c r="O28" s="468"/>
      <c r="P28" s="468"/>
      <c r="Q28" s="468"/>
      <c r="R28" s="468"/>
      <c r="S28" s="468"/>
      <c r="T28" s="469"/>
      <c r="U28" s="468" t="e">
        <f>VLOOKUP(U23,мандатка!$V:$AD,5,FALSE)</f>
        <v>#N/A</v>
      </c>
      <c r="V28" s="486"/>
      <c r="W28" s="468"/>
      <c r="X28" s="468"/>
      <c r="Y28" s="718"/>
      <c r="Z28" s="468"/>
      <c r="AA28" s="468"/>
      <c r="AB28" s="468"/>
      <c r="AC28" s="718"/>
      <c r="AD28" s="468"/>
      <c r="AE28" s="468"/>
      <c r="AF28" s="718"/>
      <c r="AG28" s="475"/>
      <c r="AH28" s="468"/>
      <c r="AI28" s="468"/>
      <c r="AJ28" s="468"/>
      <c r="AK28" s="468"/>
      <c r="AL28" s="468"/>
      <c r="AM28" s="468"/>
      <c r="AN28" s="469"/>
      <c r="AO28" s="471"/>
      <c r="AP28" s="471"/>
    </row>
    <row r="29" spans="1:42" s="472" customFormat="1" ht="22.8" x14ac:dyDescent="0.25">
      <c r="A29" s="534">
        <v>125</v>
      </c>
      <c r="B29" s="486"/>
      <c r="C29" s="468"/>
      <c r="D29" s="468"/>
      <c r="E29" s="714"/>
      <c r="F29" s="468"/>
      <c r="G29" s="468"/>
      <c r="H29" s="468"/>
      <c r="I29" s="714"/>
      <c r="J29" s="468"/>
      <c r="K29" s="468"/>
      <c r="L29" s="714"/>
      <c r="M29" s="484"/>
      <c r="N29" s="468"/>
      <c r="O29" s="468"/>
      <c r="P29" s="468"/>
      <c r="Q29" s="468"/>
      <c r="R29" s="468"/>
      <c r="S29" s="468"/>
      <c r="T29" s="469"/>
      <c r="U29" s="468" t="e">
        <f>VLOOKUP(U23,мандатка!$V:$AD,6,FALSE)</f>
        <v>#N/A</v>
      </c>
      <c r="V29" s="486"/>
      <c r="W29" s="468"/>
      <c r="X29" s="468"/>
      <c r="Y29" s="718"/>
      <c r="Z29" s="468"/>
      <c r="AA29" s="468"/>
      <c r="AB29" s="468"/>
      <c r="AC29" s="718"/>
      <c r="AD29" s="468"/>
      <c r="AE29" s="468"/>
      <c r="AF29" s="718"/>
      <c r="AG29" s="475"/>
      <c r="AH29" s="468"/>
      <c r="AI29" s="468"/>
      <c r="AJ29" s="468"/>
      <c r="AK29" s="468"/>
      <c r="AL29" s="468"/>
      <c r="AM29" s="468"/>
      <c r="AN29" s="469"/>
      <c r="AO29" s="471"/>
      <c r="AP29" s="471"/>
    </row>
    <row r="30" spans="1:42" s="472" customFormat="1" ht="22.8" x14ac:dyDescent="0.25">
      <c r="A30" s="534">
        <v>126</v>
      </c>
      <c r="B30" s="486"/>
      <c r="C30" s="468"/>
      <c r="D30" s="468"/>
      <c r="E30" s="714"/>
      <c r="F30" s="468"/>
      <c r="G30" s="468"/>
      <c r="H30" s="468"/>
      <c r="I30" s="714"/>
      <c r="J30" s="468"/>
      <c r="K30" s="468"/>
      <c r="L30" s="714"/>
      <c r="M30" s="484"/>
      <c r="N30" s="468"/>
      <c r="O30" s="468"/>
      <c r="P30" s="468"/>
      <c r="Q30" s="468"/>
      <c r="R30" s="468"/>
      <c r="S30" s="468"/>
      <c r="T30" s="469"/>
      <c r="U30" s="468" t="e">
        <f>VLOOKUP(U23,мандатка!$V:$AD,7,FALSE)</f>
        <v>#N/A</v>
      </c>
      <c r="V30" s="486"/>
      <c r="W30" s="468"/>
      <c r="X30" s="468"/>
      <c r="Y30" s="718"/>
      <c r="Z30" s="468"/>
      <c r="AA30" s="468"/>
      <c r="AB30" s="468"/>
      <c r="AC30" s="718"/>
      <c r="AD30" s="468"/>
      <c r="AE30" s="468"/>
      <c r="AF30" s="718"/>
      <c r="AG30" s="475"/>
      <c r="AH30" s="468"/>
      <c r="AI30" s="468"/>
      <c r="AJ30" s="468"/>
      <c r="AK30" s="468"/>
      <c r="AL30" s="468"/>
      <c r="AM30" s="468"/>
      <c r="AN30" s="469"/>
      <c r="AO30" s="471"/>
      <c r="AP30" s="471"/>
    </row>
    <row r="31" spans="1:42" s="472" customFormat="1" ht="23.25" customHeight="1" x14ac:dyDescent="0.25">
      <c r="A31" s="468" t="s">
        <v>207</v>
      </c>
      <c r="B31" s="488"/>
      <c r="C31" s="473"/>
      <c r="D31" s="473"/>
      <c r="E31" s="714"/>
      <c r="F31" s="473"/>
      <c r="G31" s="473"/>
      <c r="H31" s="473"/>
      <c r="I31" s="714"/>
      <c r="J31" s="473"/>
      <c r="K31" s="473"/>
      <c r="L31" s="714"/>
      <c r="M31" s="483"/>
      <c r="N31" s="473"/>
      <c r="O31" s="473"/>
      <c r="P31" s="473"/>
      <c r="Q31" s="473"/>
      <c r="R31" s="473"/>
      <c r="S31" s="473"/>
      <c r="T31" s="469"/>
      <c r="U31" s="468" t="s">
        <v>207</v>
      </c>
      <c r="V31" s="487"/>
      <c r="W31" s="473"/>
      <c r="X31" s="473"/>
      <c r="Y31" s="719"/>
      <c r="Z31" s="473"/>
      <c r="AA31" s="473"/>
      <c r="AB31" s="473"/>
      <c r="AC31" s="719"/>
      <c r="AD31" s="473"/>
      <c r="AE31" s="473"/>
      <c r="AF31" s="719"/>
      <c r="AG31" s="473"/>
      <c r="AH31" s="473"/>
      <c r="AI31" s="473"/>
      <c r="AJ31" s="473"/>
      <c r="AK31" s="473"/>
      <c r="AL31" s="473"/>
      <c r="AM31" s="473"/>
      <c r="AN31" s="469"/>
      <c r="AO31" s="471"/>
      <c r="AP31" s="471"/>
    </row>
    <row r="32" spans="1:42" s="472" customFormat="1" ht="18" customHeight="1" x14ac:dyDescent="0.25">
      <c r="A32" s="711" t="s">
        <v>211</v>
      </c>
      <c r="B32" s="711"/>
      <c r="C32" s="711"/>
      <c r="D32" s="711" t="s">
        <v>208</v>
      </c>
      <c r="E32" s="711"/>
      <c r="F32" s="711"/>
      <c r="G32" s="711" t="s">
        <v>212</v>
      </c>
      <c r="H32" s="711"/>
      <c r="I32" s="711"/>
      <c r="J32" s="711" t="s">
        <v>209</v>
      </c>
      <c r="K32" s="711"/>
      <c r="L32" s="711"/>
      <c r="M32" s="478"/>
      <c r="N32" s="479"/>
      <c r="O32" s="477"/>
      <c r="P32" s="478"/>
      <c r="Q32" s="478"/>
      <c r="R32" s="478"/>
      <c r="S32" s="478"/>
      <c r="T32" s="479"/>
      <c r="U32" s="711" t="s">
        <v>211</v>
      </c>
      <c r="V32" s="711"/>
      <c r="W32" s="711"/>
      <c r="X32" s="711" t="s">
        <v>208</v>
      </c>
      <c r="Y32" s="711"/>
      <c r="Z32" s="711"/>
      <c r="AA32" s="711" t="s">
        <v>212</v>
      </c>
      <c r="AB32" s="711"/>
      <c r="AC32" s="711"/>
      <c r="AD32" s="711" t="s">
        <v>209</v>
      </c>
      <c r="AE32" s="711"/>
      <c r="AF32" s="711"/>
      <c r="AG32" s="478"/>
      <c r="AH32" s="479"/>
      <c r="AI32" s="477"/>
      <c r="AJ32" s="478"/>
      <c r="AK32" s="478"/>
      <c r="AL32" s="478"/>
      <c r="AM32" s="478"/>
      <c r="AN32" s="479"/>
      <c r="AO32" s="471"/>
      <c r="AP32" s="471"/>
    </row>
    <row r="33" spans="1:42" s="472" customFormat="1" ht="22.8" x14ac:dyDescent="0.25">
      <c r="A33" s="716"/>
      <c r="B33" s="716"/>
      <c r="C33" s="716"/>
      <c r="D33" s="711"/>
      <c r="E33" s="711"/>
      <c r="F33" s="711"/>
      <c r="G33" s="711"/>
      <c r="H33" s="711"/>
      <c r="I33" s="711"/>
      <c r="J33" s="711"/>
      <c r="K33" s="711"/>
      <c r="L33" s="711"/>
      <c r="M33" s="478"/>
      <c r="N33" s="479"/>
      <c r="O33" s="477"/>
      <c r="P33" s="478"/>
      <c r="Q33" s="478"/>
      <c r="R33" s="478"/>
      <c r="S33" s="478"/>
      <c r="T33" s="479"/>
      <c r="U33" s="716"/>
      <c r="V33" s="716"/>
      <c r="W33" s="716"/>
      <c r="X33" s="711"/>
      <c r="Y33" s="711"/>
      <c r="Z33" s="711"/>
      <c r="AA33" s="711"/>
      <c r="AB33" s="711"/>
      <c r="AC33" s="711"/>
      <c r="AD33" s="711"/>
      <c r="AE33" s="711"/>
      <c r="AF33" s="711"/>
      <c r="AG33" s="478"/>
      <c r="AH33" s="479"/>
      <c r="AI33" s="477"/>
      <c r="AJ33" s="478"/>
      <c r="AK33" s="478"/>
      <c r="AL33" s="478"/>
      <c r="AM33" s="478"/>
      <c r="AN33" s="479"/>
      <c r="AO33" s="471"/>
      <c r="AP33" s="471"/>
    </row>
    <row r="34" spans="1:42" s="472" customFormat="1" hidden="1" x14ac:dyDescent="0.25">
      <c r="A34" s="710" t="e">
        <f>VLOOKUP(K34,Жереб!$F:$I,4,FALSE)</f>
        <v>#N/A</v>
      </c>
      <c r="B34" s="710"/>
      <c r="C34" s="720" t="e">
        <f>VLOOKUP($A34,мандатка!$B$10:$BC$395,3,FALSE)&amp;"   "&amp;VLOOKUP($A34,мандатка!$B$10:$BC$395,8,FALSE)</f>
        <v>#N/A</v>
      </c>
      <c r="D34" s="720"/>
      <c r="E34" s="720"/>
      <c r="F34" s="720"/>
      <c r="G34" s="720"/>
      <c r="H34" s="720"/>
      <c r="I34" s="720"/>
      <c r="J34" s="720"/>
      <c r="K34" s="715">
        <f>K23+2</f>
        <v>5</v>
      </c>
      <c r="L34" s="715"/>
      <c r="M34" s="481"/>
      <c r="N34" s="481"/>
      <c r="O34" s="481"/>
      <c r="P34" s="481"/>
      <c r="Q34" s="481"/>
      <c r="R34" s="482"/>
      <c r="U34" s="710" t="e">
        <f>VLOOKUP(AE34,Жереб!$F:$I,4,FALSE)</f>
        <v>#N/A</v>
      </c>
      <c r="V34" s="710"/>
      <c r="W34" s="720" t="e">
        <f>VLOOKUP($A34,мандатка!$B$10:$BC$395,3,FALSE)&amp;"   "&amp;VLOOKUP($A34,мандатка!$B$10:$BC$395,8,FALSE)</f>
        <v>#N/A</v>
      </c>
      <c r="X34" s="720"/>
      <c r="Y34" s="720"/>
      <c r="Z34" s="720"/>
      <c r="AA34" s="720"/>
      <c r="AB34" s="720"/>
      <c r="AC34" s="720"/>
      <c r="AD34" s="720"/>
      <c r="AE34" s="715">
        <f>K34+1</f>
        <v>6</v>
      </c>
      <c r="AF34" s="715"/>
      <c r="AG34" s="481"/>
      <c r="AH34" s="481"/>
      <c r="AI34" s="481"/>
      <c r="AJ34" s="481"/>
      <c r="AK34" s="481"/>
      <c r="AL34" s="482"/>
      <c r="AM34" s="480"/>
      <c r="AN34" s="482"/>
      <c r="AO34" s="471"/>
      <c r="AP34" s="471"/>
    </row>
    <row r="35" spans="1:42" s="472" customFormat="1" ht="135" hidden="1" customHeight="1" x14ac:dyDescent="0.25">
      <c r="A35" s="473" t="s">
        <v>85</v>
      </c>
      <c r="B35" s="473" t="str">
        <f>IF(AO$2=0,"",AO$2)</f>
        <v>Підйом по верт. перилах</v>
      </c>
      <c r="C35" s="473" t="str">
        <f t="shared" ref="C35" si="42">IF(AP$2=0,"",AP$2)</f>
        <v>Крутопохила навісна переправа вниз</v>
      </c>
      <c r="D35" s="473" t="str">
        <f t="shared" ref="D35" si="43">IF(AQ$2=0,"",AQ$2)</f>
        <v>Рух  по жердинах</v>
      </c>
      <c r="E35" s="714" t="str">
        <f t="shared" ref="E35" si="44">IF(AR$2=0,"",AR$2)</f>
        <v>ПЗЧ1 = 25:00</v>
      </c>
      <c r="F35" s="473" t="str">
        <f t="shared" ref="F35" si="45">IF(AS$2=0,"",AS$2)</f>
        <v>Переправа по колоді через яр</v>
      </c>
      <c r="G35" s="473" t="str">
        <f t="shared" ref="G35" si="46">IF(AT$2=0,"",AT$2)</f>
        <v>Траверс схилу</v>
      </c>
      <c r="H35" s="473" t="str">
        <f t="shared" ref="H35" si="47">IF(AU$2=0,"",AU$2)</f>
        <v>Навісна переправа через яр</v>
      </c>
      <c r="I35" s="714" t="str">
        <f t="shared" ref="I35" si="48">IF(AV$2=0,"",AV$2)</f>
        <v>ПЗЧ2 = 25:00</v>
      </c>
      <c r="J35" s="473" t="str">
        <f t="shared" ref="J35" si="49">IF(AW$2=0,"",AW$2)</f>
        <v>Переправа по колоді через яр (судд.)</v>
      </c>
      <c r="K35" s="473" t="str">
        <f t="shared" ref="K35" si="50">IF(AX$2=0,"",AX$2)</f>
        <v>Навісна переправа через яр з вузлом</v>
      </c>
      <c r="L35" s="714" t="str">
        <f t="shared" ref="L35" si="51">IF(AY$2=0,"",AY$2)</f>
        <v>ПЗЧ3 = 25:00</v>
      </c>
      <c r="M35" s="483"/>
      <c r="N35" s="473"/>
      <c r="O35" s="473"/>
      <c r="P35" s="473"/>
      <c r="Q35" s="473"/>
      <c r="R35" s="473"/>
      <c r="S35" s="473"/>
      <c r="T35" s="473"/>
      <c r="U35" s="473" t="s">
        <v>85</v>
      </c>
      <c r="V35" s="473" t="str">
        <f>IF(AO$2=0,"",AO$2)</f>
        <v>Підйом по верт. перилах</v>
      </c>
      <c r="W35" s="473" t="str">
        <f t="shared" ref="W35" si="52">IF(AP$2=0,"",AP$2)</f>
        <v>Крутопохила навісна переправа вниз</v>
      </c>
      <c r="X35" s="473" t="str">
        <f t="shared" ref="X35" si="53">IF(AQ$2=0,"",AQ$2)</f>
        <v>Рух  по жердинах</v>
      </c>
      <c r="Y35" s="717" t="str">
        <f t="shared" ref="Y35" si="54">IF(AR$2=0,"",AR$2)</f>
        <v>ПЗЧ1 = 25:00</v>
      </c>
      <c r="Z35" s="473" t="str">
        <f t="shared" ref="Z35" si="55">IF(AS$2=0,"",AS$2)</f>
        <v>Переправа по колоді через яр</v>
      </c>
      <c r="AA35" s="473" t="str">
        <f t="shared" ref="AA35" si="56">IF(AT$2=0,"",AT$2)</f>
        <v>Траверс схилу</v>
      </c>
      <c r="AB35" s="473" t="str">
        <f t="shared" ref="AB35" si="57">IF(AU$2=0,"",AU$2)</f>
        <v>Навісна переправа через яр</v>
      </c>
      <c r="AC35" s="717" t="str">
        <f t="shared" ref="AC35" si="58">IF(AV$2=0,"",AV$2)</f>
        <v>ПЗЧ2 = 25:00</v>
      </c>
      <c r="AD35" s="473" t="str">
        <f t="shared" ref="AD35" si="59">IF(AW$2=0,"",AW$2)</f>
        <v>Переправа по колоді через яр (судд.)</v>
      </c>
      <c r="AE35" s="473" t="str">
        <f t="shared" ref="AE35" si="60">IF(AX$2=0,"",AX$2)</f>
        <v>Навісна переправа через яр з вузлом</v>
      </c>
      <c r="AF35" s="717" t="str">
        <f t="shared" ref="AF35" si="61">IF(AY$2=0,"",AY$2)</f>
        <v>ПЗЧ3 = 25:00</v>
      </c>
      <c r="AG35" s="473"/>
      <c r="AH35" s="473"/>
      <c r="AI35" s="473"/>
      <c r="AJ35" s="473"/>
      <c r="AK35" s="473"/>
      <c r="AL35" s="473"/>
      <c r="AM35" s="473"/>
      <c r="AN35" s="473"/>
      <c r="AO35" s="471"/>
      <c r="AP35" s="471"/>
    </row>
    <row r="36" spans="1:42" s="472" customFormat="1" ht="22.8" hidden="1" x14ac:dyDescent="0.25">
      <c r="A36" s="468" t="e">
        <f>VLOOKUP(A34,мандатка!$V:$AD,2,FALSE)</f>
        <v>#N/A</v>
      </c>
      <c r="B36" s="485"/>
      <c r="C36" s="469"/>
      <c r="D36" s="469"/>
      <c r="E36" s="714"/>
      <c r="F36" s="469"/>
      <c r="G36" s="469"/>
      <c r="H36" s="469"/>
      <c r="I36" s="714"/>
      <c r="J36" s="469"/>
      <c r="K36" s="469"/>
      <c r="L36" s="714"/>
      <c r="M36" s="484"/>
      <c r="N36" s="468"/>
      <c r="O36" s="469"/>
      <c r="P36" s="469"/>
      <c r="Q36" s="469"/>
      <c r="R36" s="469"/>
      <c r="S36" s="469"/>
      <c r="T36" s="469"/>
      <c r="U36" s="468" t="e">
        <f>VLOOKUP(U34,мандатка!$V:$AD,2,FALSE)</f>
        <v>#N/A</v>
      </c>
      <c r="V36" s="485"/>
      <c r="W36" s="469"/>
      <c r="X36" s="469"/>
      <c r="Y36" s="718"/>
      <c r="Z36" s="469"/>
      <c r="AA36" s="469"/>
      <c r="AB36" s="469"/>
      <c r="AC36" s="718"/>
      <c r="AD36" s="469"/>
      <c r="AE36" s="469"/>
      <c r="AF36" s="718"/>
      <c r="AG36" s="475"/>
      <c r="AH36" s="468"/>
      <c r="AI36" s="469"/>
      <c r="AJ36" s="469"/>
      <c r="AK36" s="469"/>
      <c r="AL36" s="469"/>
      <c r="AM36" s="469"/>
      <c r="AN36" s="469"/>
      <c r="AO36" s="471"/>
      <c r="AP36" s="471"/>
    </row>
    <row r="37" spans="1:42" s="472" customFormat="1" ht="22.8" hidden="1" x14ac:dyDescent="0.25">
      <c r="A37" s="468" t="e">
        <f>VLOOKUP(A34,мандатка!$V:$AD,3,FALSE)</f>
        <v>#N/A</v>
      </c>
      <c r="B37" s="486"/>
      <c r="C37" s="468"/>
      <c r="D37" s="468"/>
      <c r="E37" s="714"/>
      <c r="F37" s="468"/>
      <c r="G37" s="468"/>
      <c r="H37" s="468"/>
      <c r="I37" s="714"/>
      <c r="J37" s="468"/>
      <c r="K37" s="468"/>
      <c r="L37" s="714"/>
      <c r="M37" s="484"/>
      <c r="N37" s="468"/>
      <c r="O37" s="468"/>
      <c r="P37" s="468"/>
      <c r="Q37" s="468"/>
      <c r="R37" s="468"/>
      <c r="S37" s="468"/>
      <c r="T37" s="469"/>
      <c r="U37" s="468" t="e">
        <f>VLOOKUP(U34,мандатка!$V:$AD,3,FALSE)</f>
        <v>#N/A</v>
      </c>
      <c r="V37" s="486"/>
      <c r="W37" s="468"/>
      <c r="X37" s="468"/>
      <c r="Y37" s="718"/>
      <c r="Z37" s="468"/>
      <c r="AA37" s="468"/>
      <c r="AB37" s="468"/>
      <c r="AC37" s="718"/>
      <c r="AD37" s="468"/>
      <c r="AE37" s="468"/>
      <c r="AF37" s="718"/>
      <c r="AG37" s="475"/>
      <c r="AH37" s="468"/>
      <c r="AI37" s="468"/>
      <c r="AJ37" s="468"/>
      <c r="AK37" s="468"/>
      <c r="AL37" s="468"/>
      <c r="AM37" s="468"/>
      <c r="AN37" s="469"/>
      <c r="AO37" s="476"/>
      <c r="AP37" s="476"/>
    </row>
    <row r="38" spans="1:42" s="472" customFormat="1" ht="22.8" hidden="1" x14ac:dyDescent="0.25">
      <c r="A38" s="468" t="e">
        <f>VLOOKUP(A34,мандатка!$V:$AD,4,FALSE)</f>
        <v>#N/A</v>
      </c>
      <c r="B38" s="486"/>
      <c r="C38" s="468"/>
      <c r="D38" s="468"/>
      <c r="E38" s="714"/>
      <c r="F38" s="468"/>
      <c r="G38" s="468"/>
      <c r="H38" s="468"/>
      <c r="I38" s="714"/>
      <c r="J38" s="468"/>
      <c r="K38" s="468"/>
      <c r="L38" s="714"/>
      <c r="M38" s="484"/>
      <c r="N38" s="468"/>
      <c r="O38" s="468"/>
      <c r="P38" s="468"/>
      <c r="Q38" s="468"/>
      <c r="R38" s="468"/>
      <c r="S38" s="468"/>
      <c r="T38" s="469"/>
      <c r="U38" s="468" t="e">
        <f>VLOOKUP(U34,мандатка!$V:$AD,4,FALSE)</f>
        <v>#N/A</v>
      </c>
      <c r="V38" s="486"/>
      <c r="W38" s="468"/>
      <c r="X38" s="468"/>
      <c r="Y38" s="718"/>
      <c r="Z38" s="468"/>
      <c r="AA38" s="468"/>
      <c r="AB38" s="468"/>
      <c r="AC38" s="718"/>
      <c r="AD38" s="468"/>
      <c r="AE38" s="468"/>
      <c r="AF38" s="718"/>
      <c r="AG38" s="475"/>
      <c r="AH38" s="468"/>
      <c r="AI38" s="468"/>
      <c r="AJ38" s="468"/>
      <c r="AK38" s="468"/>
      <c r="AL38" s="468"/>
      <c r="AM38" s="468"/>
      <c r="AN38" s="469"/>
      <c r="AO38" s="471"/>
      <c r="AP38" s="471"/>
    </row>
    <row r="39" spans="1:42" s="472" customFormat="1" ht="22.8" hidden="1" x14ac:dyDescent="0.25">
      <c r="A39" s="468" t="e">
        <f>VLOOKUP(A34,мандатка!$V:$AD,5,FALSE)</f>
        <v>#N/A</v>
      </c>
      <c r="B39" s="486"/>
      <c r="C39" s="468"/>
      <c r="D39" s="468"/>
      <c r="E39" s="714"/>
      <c r="F39" s="468"/>
      <c r="G39" s="468"/>
      <c r="H39" s="468"/>
      <c r="I39" s="714"/>
      <c r="J39" s="468"/>
      <c r="K39" s="468"/>
      <c r="L39" s="714"/>
      <c r="M39" s="484"/>
      <c r="N39" s="468"/>
      <c r="O39" s="468"/>
      <c r="P39" s="468"/>
      <c r="Q39" s="468"/>
      <c r="R39" s="468"/>
      <c r="S39" s="468"/>
      <c r="T39" s="469"/>
      <c r="U39" s="468" t="e">
        <f>VLOOKUP(U34,мандатка!$V:$AD,5,FALSE)</f>
        <v>#N/A</v>
      </c>
      <c r="V39" s="486"/>
      <c r="W39" s="468"/>
      <c r="X39" s="468"/>
      <c r="Y39" s="718"/>
      <c r="Z39" s="468"/>
      <c r="AA39" s="468"/>
      <c r="AB39" s="468"/>
      <c r="AC39" s="718"/>
      <c r="AD39" s="468"/>
      <c r="AE39" s="468"/>
      <c r="AF39" s="718"/>
      <c r="AG39" s="475"/>
      <c r="AH39" s="468"/>
      <c r="AI39" s="468"/>
      <c r="AJ39" s="468"/>
      <c r="AK39" s="468"/>
      <c r="AL39" s="468"/>
      <c r="AM39" s="468"/>
      <c r="AN39" s="469"/>
      <c r="AO39" s="471"/>
      <c r="AP39" s="471"/>
    </row>
    <row r="40" spans="1:42" s="472" customFormat="1" ht="22.8" hidden="1" x14ac:dyDescent="0.25">
      <c r="A40" s="468" t="e">
        <f>VLOOKUP(A34,мандатка!$V:$AD,6,FALSE)</f>
        <v>#N/A</v>
      </c>
      <c r="B40" s="486"/>
      <c r="C40" s="468"/>
      <c r="D40" s="468"/>
      <c r="E40" s="714"/>
      <c r="F40" s="468"/>
      <c r="G40" s="468"/>
      <c r="H40" s="468"/>
      <c r="I40" s="714"/>
      <c r="J40" s="468"/>
      <c r="K40" s="468"/>
      <c r="L40" s="714"/>
      <c r="M40" s="484"/>
      <c r="N40" s="468"/>
      <c r="O40" s="468"/>
      <c r="P40" s="468"/>
      <c r="Q40" s="468"/>
      <c r="R40" s="468"/>
      <c r="S40" s="468"/>
      <c r="T40" s="469"/>
      <c r="U40" s="468" t="e">
        <f>VLOOKUP(U34,мандатка!$V:$AD,6,FALSE)</f>
        <v>#N/A</v>
      </c>
      <c r="V40" s="486"/>
      <c r="W40" s="468"/>
      <c r="X40" s="468"/>
      <c r="Y40" s="718"/>
      <c r="Z40" s="468"/>
      <c r="AA40" s="468"/>
      <c r="AB40" s="468"/>
      <c r="AC40" s="718"/>
      <c r="AD40" s="468"/>
      <c r="AE40" s="468"/>
      <c r="AF40" s="718"/>
      <c r="AG40" s="475"/>
      <c r="AH40" s="468"/>
      <c r="AI40" s="468"/>
      <c r="AJ40" s="468"/>
      <c r="AK40" s="468"/>
      <c r="AL40" s="468"/>
      <c r="AM40" s="468"/>
      <c r="AN40" s="469"/>
      <c r="AO40" s="471"/>
      <c r="AP40" s="471"/>
    </row>
    <row r="41" spans="1:42" s="472" customFormat="1" ht="22.8" hidden="1" x14ac:dyDescent="0.25">
      <c r="A41" s="468" t="e">
        <f>VLOOKUP(A34,мандатка!$V:$AD,7,FALSE)</f>
        <v>#N/A</v>
      </c>
      <c r="B41" s="486"/>
      <c r="C41" s="468"/>
      <c r="D41" s="468"/>
      <c r="E41" s="714"/>
      <c r="F41" s="468"/>
      <c r="G41" s="468"/>
      <c r="H41" s="468"/>
      <c r="I41" s="714"/>
      <c r="J41" s="468"/>
      <c r="K41" s="468"/>
      <c r="L41" s="714"/>
      <c r="M41" s="484"/>
      <c r="N41" s="468"/>
      <c r="O41" s="468"/>
      <c r="P41" s="468"/>
      <c r="Q41" s="468"/>
      <c r="R41" s="468"/>
      <c r="S41" s="468"/>
      <c r="T41" s="469"/>
      <c r="U41" s="468" t="e">
        <f>VLOOKUP(U34,мандатка!$V:$AD,7,FALSE)</f>
        <v>#N/A</v>
      </c>
      <c r="V41" s="486"/>
      <c r="W41" s="468"/>
      <c r="X41" s="468"/>
      <c r="Y41" s="718"/>
      <c r="Z41" s="468"/>
      <c r="AA41" s="468"/>
      <c r="AB41" s="468"/>
      <c r="AC41" s="718"/>
      <c r="AD41" s="468"/>
      <c r="AE41" s="468"/>
      <c r="AF41" s="718"/>
      <c r="AG41" s="475"/>
      <c r="AH41" s="468"/>
      <c r="AI41" s="468"/>
      <c r="AJ41" s="468"/>
      <c r="AK41" s="468"/>
      <c r="AL41" s="468"/>
      <c r="AM41" s="468"/>
      <c r="AN41" s="469"/>
      <c r="AO41" s="471"/>
      <c r="AP41" s="471"/>
    </row>
    <row r="42" spans="1:42" s="472" customFormat="1" ht="23.25" hidden="1" customHeight="1" x14ac:dyDescent="0.25">
      <c r="A42" s="468" t="s">
        <v>207</v>
      </c>
      <c r="B42" s="488"/>
      <c r="C42" s="473"/>
      <c r="D42" s="473"/>
      <c r="E42" s="714"/>
      <c r="F42" s="473"/>
      <c r="G42" s="473"/>
      <c r="H42" s="473"/>
      <c r="I42" s="714"/>
      <c r="J42" s="473"/>
      <c r="K42" s="473"/>
      <c r="L42" s="714"/>
      <c r="M42" s="483"/>
      <c r="N42" s="473"/>
      <c r="O42" s="473"/>
      <c r="P42" s="473"/>
      <c r="Q42" s="473"/>
      <c r="R42" s="473"/>
      <c r="S42" s="473"/>
      <c r="T42" s="469"/>
      <c r="U42" s="468" t="s">
        <v>207</v>
      </c>
      <c r="V42" s="487"/>
      <c r="W42" s="473"/>
      <c r="X42" s="473"/>
      <c r="Y42" s="719"/>
      <c r="Z42" s="473"/>
      <c r="AA42" s="473"/>
      <c r="AB42" s="473"/>
      <c r="AC42" s="719"/>
      <c r="AD42" s="473"/>
      <c r="AE42" s="473"/>
      <c r="AF42" s="719"/>
      <c r="AG42" s="473"/>
      <c r="AH42" s="473"/>
      <c r="AI42" s="473"/>
      <c r="AJ42" s="473"/>
      <c r="AK42" s="473"/>
      <c r="AL42" s="473"/>
      <c r="AM42" s="473"/>
      <c r="AN42" s="469"/>
      <c r="AO42" s="471"/>
      <c r="AP42" s="471"/>
    </row>
    <row r="43" spans="1:42" s="472" customFormat="1" ht="18" hidden="1" customHeight="1" x14ac:dyDescent="0.25">
      <c r="A43" s="711" t="s">
        <v>211</v>
      </c>
      <c r="B43" s="711"/>
      <c r="C43" s="711"/>
      <c r="D43" s="711" t="s">
        <v>208</v>
      </c>
      <c r="E43" s="711"/>
      <c r="F43" s="711"/>
      <c r="G43" s="711" t="s">
        <v>212</v>
      </c>
      <c r="H43" s="711"/>
      <c r="I43" s="711"/>
      <c r="J43" s="711" t="s">
        <v>209</v>
      </c>
      <c r="K43" s="711"/>
      <c r="L43" s="711"/>
      <c r="M43" s="478"/>
      <c r="N43" s="479"/>
      <c r="O43" s="477"/>
      <c r="P43" s="478"/>
      <c r="Q43" s="478"/>
      <c r="R43" s="478"/>
      <c r="S43" s="478"/>
      <c r="T43" s="479"/>
      <c r="U43" s="711" t="s">
        <v>211</v>
      </c>
      <c r="V43" s="711"/>
      <c r="W43" s="711"/>
      <c r="X43" s="711" t="s">
        <v>208</v>
      </c>
      <c r="Y43" s="711"/>
      <c r="Z43" s="711"/>
      <c r="AA43" s="711" t="s">
        <v>212</v>
      </c>
      <c r="AB43" s="711"/>
      <c r="AC43" s="711"/>
      <c r="AD43" s="711" t="s">
        <v>209</v>
      </c>
      <c r="AE43" s="711"/>
      <c r="AF43" s="711"/>
      <c r="AG43" s="478"/>
      <c r="AH43" s="479"/>
      <c r="AI43" s="477"/>
      <c r="AJ43" s="478"/>
      <c r="AK43" s="478"/>
      <c r="AL43" s="478"/>
      <c r="AM43" s="478"/>
      <c r="AN43" s="479"/>
      <c r="AO43" s="471"/>
      <c r="AP43" s="471"/>
    </row>
    <row r="44" spans="1:42" s="472" customFormat="1" ht="22.8" hidden="1" x14ac:dyDescent="0.25">
      <c r="A44" s="716"/>
      <c r="B44" s="716"/>
      <c r="C44" s="716"/>
      <c r="D44" s="711"/>
      <c r="E44" s="711"/>
      <c r="F44" s="711"/>
      <c r="G44" s="711"/>
      <c r="H44" s="711"/>
      <c r="I44" s="711"/>
      <c r="J44" s="711"/>
      <c r="K44" s="711"/>
      <c r="L44" s="711"/>
      <c r="M44" s="478"/>
      <c r="N44" s="479"/>
      <c r="O44" s="477"/>
      <c r="P44" s="478"/>
      <c r="Q44" s="478"/>
      <c r="R44" s="478"/>
      <c r="S44" s="478"/>
      <c r="T44" s="479"/>
      <c r="U44" s="716"/>
      <c r="V44" s="716"/>
      <c r="W44" s="716"/>
      <c r="X44" s="711"/>
      <c r="Y44" s="711"/>
      <c r="Z44" s="711"/>
      <c r="AA44" s="711"/>
      <c r="AB44" s="711"/>
      <c r="AC44" s="711"/>
      <c r="AD44" s="711"/>
      <c r="AE44" s="711"/>
      <c r="AF44" s="711"/>
      <c r="AG44" s="478"/>
      <c r="AH44" s="479"/>
      <c r="AI44" s="477"/>
      <c r="AJ44" s="478"/>
      <c r="AK44" s="478"/>
      <c r="AL44" s="478"/>
      <c r="AM44" s="478"/>
      <c r="AN44" s="479"/>
      <c r="AO44" s="471"/>
      <c r="AP44" s="471"/>
    </row>
    <row r="45" spans="1:42" s="472" customFormat="1" hidden="1" x14ac:dyDescent="0.25">
      <c r="A45" s="710" t="e">
        <f>VLOOKUP(K45,Жереб!$F:$I,4,FALSE)</f>
        <v>#N/A</v>
      </c>
      <c r="B45" s="710"/>
      <c r="C45" s="720" t="e">
        <f>VLOOKUP($A45,мандатка!$B$10:$BC$395,3,FALSE)&amp;"   "&amp;VLOOKUP($A45,мандатка!$B$10:$BC$395,8,FALSE)</f>
        <v>#N/A</v>
      </c>
      <c r="D45" s="720"/>
      <c r="E45" s="720"/>
      <c r="F45" s="720"/>
      <c r="G45" s="720"/>
      <c r="H45" s="720"/>
      <c r="I45" s="720"/>
      <c r="J45" s="720"/>
      <c r="K45" s="715">
        <f>K34+2</f>
        <v>7</v>
      </c>
      <c r="L45" s="715"/>
      <c r="M45" s="481"/>
      <c r="N45" s="481"/>
      <c r="O45" s="481"/>
      <c r="P45" s="481"/>
      <c r="Q45" s="481"/>
      <c r="R45" s="482"/>
      <c r="U45" s="710" t="e">
        <f>VLOOKUP(AE45,Жереб!$F:$I,4,FALSE)</f>
        <v>#N/A</v>
      </c>
      <c r="V45" s="710"/>
      <c r="W45" s="720" t="e">
        <f>VLOOKUP($A45,мандатка!$B$10:$BC$395,3,FALSE)&amp;"   "&amp;VLOOKUP($A45,мандатка!$B$10:$BC$395,8,FALSE)</f>
        <v>#N/A</v>
      </c>
      <c r="X45" s="720"/>
      <c r="Y45" s="720"/>
      <c r="Z45" s="720"/>
      <c r="AA45" s="720"/>
      <c r="AB45" s="720"/>
      <c r="AC45" s="720"/>
      <c r="AD45" s="720"/>
      <c r="AE45" s="715">
        <f>K45+1</f>
        <v>8</v>
      </c>
      <c r="AF45" s="715"/>
      <c r="AG45" s="481"/>
      <c r="AH45" s="481"/>
      <c r="AI45" s="481"/>
      <c r="AJ45" s="481"/>
      <c r="AK45" s="481"/>
      <c r="AL45" s="482"/>
      <c r="AM45" s="480"/>
      <c r="AN45" s="482"/>
      <c r="AO45" s="471"/>
      <c r="AP45" s="471"/>
    </row>
    <row r="46" spans="1:42" s="472" customFormat="1" ht="135" hidden="1" customHeight="1" x14ac:dyDescent="0.25">
      <c r="A46" s="473" t="s">
        <v>85</v>
      </c>
      <c r="B46" s="473" t="str">
        <f>IF(AO$2=0,"",AO$2)</f>
        <v>Підйом по верт. перилах</v>
      </c>
      <c r="C46" s="473" t="str">
        <f t="shared" ref="C46" si="62">IF(AP$2=0,"",AP$2)</f>
        <v>Крутопохила навісна переправа вниз</v>
      </c>
      <c r="D46" s="473" t="str">
        <f t="shared" ref="D46" si="63">IF(AQ$2=0,"",AQ$2)</f>
        <v>Рух  по жердинах</v>
      </c>
      <c r="E46" s="714" t="str">
        <f t="shared" ref="E46" si="64">IF(AR$2=0,"",AR$2)</f>
        <v>ПЗЧ1 = 25:00</v>
      </c>
      <c r="F46" s="473" t="str">
        <f t="shared" ref="F46" si="65">IF(AS$2=0,"",AS$2)</f>
        <v>Переправа по колоді через яр</v>
      </c>
      <c r="G46" s="473" t="str">
        <f t="shared" ref="G46" si="66">IF(AT$2=0,"",AT$2)</f>
        <v>Траверс схилу</v>
      </c>
      <c r="H46" s="473" t="str">
        <f t="shared" ref="H46" si="67">IF(AU$2=0,"",AU$2)</f>
        <v>Навісна переправа через яр</v>
      </c>
      <c r="I46" s="714" t="str">
        <f t="shared" ref="I46" si="68">IF(AV$2=0,"",AV$2)</f>
        <v>ПЗЧ2 = 25:00</v>
      </c>
      <c r="J46" s="473" t="str">
        <f t="shared" ref="J46" si="69">IF(AW$2=0,"",AW$2)</f>
        <v>Переправа по колоді через яр (судд.)</v>
      </c>
      <c r="K46" s="473" t="str">
        <f t="shared" ref="K46" si="70">IF(AX$2=0,"",AX$2)</f>
        <v>Навісна переправа через яр з вузлом</v>
      </c>
      <c r="L46" s="714" t="str">
        <f t="shared" ref="L46" si="71">IF(AY$2=0,"",AY$2)</f>
        <v>ПЗЧ3 = 25:00</v>
      </c>
      <c r="M46" s="483"/>
      <c r="N46" s="473"/>
      <c r="O46" s="473"/>
      <c r="P46" s="473"/>
      <c r="Q46" s="473"/>
      <c r="R46" s="473"/>
      <c r="S46" s="473"/>
      <c r="T46" s="473"/>
      <c r="U46" s="473" t="s">
        <v>85</v>
      </c>
      <c r="V46" s="473" t="str">
        <f>IF(AO$2=0,"",AO$2)</f>
        <v>Підйом по верт. перилах</v>
      </c>
      <c r="W46" s="473" t="str">
        <f t="shared" ref="W46" si="72">IF(AP$2=0,"",AP$2)</f>
        <v>Крутопохила навісна переправа вниз</v>
      </c>
      <c r="X46" s="473" t="str">
        <f t="shared" ref="X46" si="73">IF(AQ$2=0,"",AQ$2)</f>
        <v>Рух  по жердинах</v>
      </c>
      <c r="Y46" s="717" t="str">
        <f t="shared" ref="Y46" si="74">IF(AR$2=0,"",AR$2)</f>
        <v>ПЗЧ1 = 25:00</v>
      </c>
      <c r="Z46" s="473" t="str">
        <f t="shared" ref="Z46" si="75">IF(AS$2=0,"",AS$2)</f>
        <v>Переправа по колоді через яр</v>
      </c>
      <c r="AA46" s="473" t="str">
        <f t="shared" ref="AA46" si="76">IF(AT$2=0,"",AT$2)</f>
        <v>Траверс схилу</v>
      </c>
      <c r="AB46" s="473" t="str">
        <f t="shared" ref="AB46" si="77">IF(AU$2=0,"",AU$2)</f>
        <v>Навісна переправа через яр</v>
      </c>
      <c r="AC46" s="717" t="str">
        <f t="shared" ref="AC46" si="78">IF(AV$2=0,"",AV$2)</f>
        <v>ПЗЧ2 = 25:00</v>
      </c>
      <c r="AD46" s="473" t="str">
        <f t="shared" ref="AD46" si="79">IF(AW$2=0,"",AW$2)</f>
        <v>Переправа по колоді через яр (судд.)</v>
      </c>
      <c r="AE46" s="473" t="str">
        <f t="shared" ref="AE46" si="80">IF(AX$2=0,"",AX$2)</f>
        <v>Навісна переправа через яр з вузлом</v>
      </c>
      <c r="AF46" s="717" t="str">
        <f t="shared" ref="AF46" si="81">IF(AY$2=0,"",AY$2)</f>
        <v>ПЗЧ3 = 25:00</v>
      </c>
      <c r="AG46" s="473"/>
      <c r="AH46" s="473"/>
      <c r="AI46" s="473"/>
      <c r="AJ46" s="473"/>
      <c r="AK46" s="473"/>
      <c r="AL46" s="473"/>
      <c r="AM46" s="473"/>
      <c r="AN46" s="473"/>
      <c r="AO46" s="471"/>
      <c r="AP46" s="471"/>
    </row>
    <row r="47" spans="1:42" s="472" customFormat="1" ht="22.8" hidden="1" x14ac:dyDescent="0.25">
      <c r="A47" s="468" t="e">
        <f>VLOOKUP(A45,мандатка!$V:$AD,2,FALSE)</f>
        <v>#N/A</v>
      </c>
      <c r="B47" s="485"/>
      <c r="C47" s="469"/>
      <c r="D47" s="469"/>
      <c r="E47" s="714"/>
      <c r="F47" s="469"/>
      <c r="G47" s="469"/>
      <c r="H47" s="469"/>
      <c r="I47" s="714"/>
      <c r="J47" s="469"/>
      <c r="K47" s="469"/>
      <c r="L47" s="714"/>
      <c r="M47" s="484"/>
      <c r="N47" s="468"/>
      <c r="O47" s="469"/>
      <c r="P47" s="469"/>
      <c r="Q47" s="469"/>
      <c r="R47" s="469"/>
      <c r="S47" s="469"/>
      <c r="T47" s="469"/>
      <c r="U47" s="468" t="e">
        <f>VLOOKUP(U45,мандатка!$V:$AD,2,FALSE)</f>
        <v>#N/A</v>
      </c>
      <c r="V47" s="485"/>
      <c r="W47" s="469"/>
      <c r="X47" s="469"/>
      <c r="Y47" s="718"/>
      <c r="Z47" s="469"/>
      <c r="AA47" s="469"/>
      <c r="AB47" s="469"/>
      <c r="AC47" s="718"/>
      <c r="AD47" s="469"/>
      <c r="AE47" s="469"/>
      <c r="AF47" s="718"/>
      <c r="AG47" s="475"/>
      <c r="AH47" s="468"/>
      <c r="AI47" s="469"/>
      <c r="AJ47" s="469"/>
      <c r="AK47" s="469"/>
      <c r="AL47" s="469"/>
      <c r="AM47" s="469"/>
      <c r="AN47" s="469"/>
      <c r="AO47" s="471"/>
      <c r="AP47" s="471"/>
    </row>
    <row r="48" spans="1:42" s="472" customFormat="1" ht="22.8" hidden="1" x14ac:dyDescent="0.25">
      <c r="A48" s="468" t="e">
        <f>VLOOKUP(A45,мандатка!$V:$AD,3,FALSE)</f>
        <v>#N/A</v>
      </c>
      <c r="B48" s="486"/>
      <c r="C48" s="468"/>
      <c r="D48" s="468"/>
      <c r="E48" s="714"/>
      <c r="F48" s="468"/>
      <c r="G48" s="468"/>
      <c r="H48" s="468"/>
      <c r="I48" s="714"/>
      <c r="J48" s="468"/>
      <c r="K48" s="468"/>
      <c r="L48" s="714"/>
      <c r="M48" s="484"/>
      <c r="N48" s="468"/>
      <c r="O48" s="468"/>
      <c r="P48" s="468"/>
      <c r="Q48" s="468"/>
      <c r="R48" s="468"/>
      <c r="S48" s="468"/>
      <c r="T48" s="469"/>
      <c r="U48" s="468" t="e">
        <f>VLOOKUP(U45,мандатка!$V:$AD,3,FALSE)</f>
        <v>#N/A</v>
      </c>
      <c r="V48" s="486"/>
      <c r="W48" s="468"/>
      <c r="X48" s="468"/>
      <c r="Y48" s="718"/>
      <c r="Z48" s="468"/>
      <c r="AA48" s="468"/>
      <c r="AB48" s="468"/>
      <c r="AC48" s="718"/>
      <c r="AD48" s="468"/>
      <c r="AE48" s="468"/>
      <c r="AF48" s="718"/>
      <c r="AG48" s="475"/>
      <c r="AH48" s="468"/>
      <c r="AI48" s="468"/>
      <c r="AJ48" s="468"/>
      <c r="AK48" s="468"/>
      <c r="AL48" s="468"/>
      <c r="AM48" s="468"/>
      <c r="AN48" s="469"/>
      <c r="AO48" s="476"/>
      <c r="AP48" s="476"/>
    </row>
    <row r="49" spans="1:42" s="472" customFormat="1" ht="22.8" hidden="1" x14ac:dyDescent="0.25">
      <c r="A49" s="468" t="e">
        <f>VLOOKUP(A45,мандатка!$V:$AD,4,FALSE)</f>
        <v>#N/A</v>
      </c>
      <c r="B49" s="486"/>
      <c r="C49" s="468"/>
      <c r="D49" s="468"/>
      <c r="E49" s="714"/>
      <c r="F49" s="468"/>
      <c r="G49" s="468"/>
      <c r="H49" s="468"/>
      <c r="I49" s="714"/>
      <c r="J49" s="468"/>
      <c r="K49" s="468"/>
      <c r="L49" s="714"/>
      <c r="M49" s="484"/>
      <c r="N49" s="468"/>
      <c r="O49" s="468"/>
      <c r="P49" s="468"/>
      <c r="Q49" s="468"/>
      <c r="R49" s="468"/>
      <c r="S49" s="468"/>
      <c r="T49" s="469"/>
      <c r="U49" s="468" t="e">
        <f>VLOOKUP(U45,мандатка!$V:$AD,4,FALSE)</f>
        <v>#N/A</v>
      </c>
      <c r="V49" s="486"/>
      <c r="W49" s="468"/>
      <c r="X49" s="468"/>
      <c r="Y49" s="718"/>
      <c r="Z49" s="468"/>
      <c r="AA49" s="468"/>
      <c r="AB49" s="468"/>
      <c r="AC49" s="718"/>
      <c r="AD49" s="468"/>
      <c r="AE49" s="468"/>
      <c r="AF49" s="718"/>
      <c r="AG49" s="475"/>
      <c r="AH49" s="468"/>
      <c r="AI49" s="468"/>
      <c r="AJ49" s="468"/>
      <c r="AK49" s="468"/>
      <c r="AL49" s="468"/>
      <c r="AM49" s="468"/>
      <c r="AN49" s="469"/>
      <c r="AO49" s="471"/>
      <c r="AP49" s="471"/>
    </row>
    <row r="50" spans="1:42" s="472" customFormat="1" ht="22.8" hidden="1" x14ac:dyDescent="0.25">
      <c r="A50" s="468" t="e">
        <f>VLOOKUP(A45,мандатка!$V:$AD,5,FALSE)</f>
        <v>#N/A</v>
      </c>
      <c r="B50" s="486"/>
      <c r="C50" s="468"/>
      <c r="D50" s="468"/>
      <c r="E50" s="714"/>
      <c r="F50" s="468"/>
      <c r="G50" s="468"/>
      <c r="H50" s="468"/>
      <c r="I50" s="714"/>
      <c r="J50" s="468"/>
      <c r="K50" s="468"/>
      <c r="L50" s="714"/>
      <c r="M50" s="484"/>
      <c r="N50" s="468"/>
      <c r="O50" s="468"/>
      <c r="P50" s="468"/>
      <c r="Q50" s="468"/>
      <c r="R50" s="468"/>
      <c r="S50" s="468"/>
      <c r="T50" s="469"/>
      <c r="U50" s="468" t="e">
        <f>VLOOKUP(U45,мандатка!$V:$AD,5,FALSE)</f>
        <v>#N/A</v>
      </c>
      <c r="V50" s="486"/>
      <c r="W50" s="468"/>
      <c r="X50" s="468"/>
      <c r="Y50" s="718"/>
      <c r="Z50" s="468"/>
      <c r="AA50" s="468"/>
      <c r="AB50" s="468"/>
      <c r="AC50" s="718"/>
      <c r="AD50" s="468"/>
      <c r="AE50" s="468"/>
      <c r="AF50" s="718"/>
      <c r="AG50" s="475"/>
      <c r="AH50" s="468"/>
      <c r="AI50" s="468"/>
      <c r="AJ50" s="468"/>
      <c r="AK50" s="468"/>
      <c r="AL50" s="468"/>
      <c r="AM50" s="468"/>
      <c r="AN50" s="469"/>
      <c r="AO50" s="471"/>
      <c r="AP50" s="471"/>
    </row>
    <row r="51" spans="1:42" s="472" customFormat="1" ht="22.8" hidden="1" x14ac:dyDescent="0.25">
      <c r="A51" s="468" t="e">
        <f>VLOOKUP(A45,мандатка!$V:$AD,6,FALSE)</f>
        <v>#N/A</v>
      </c>
      <c r="B51" s="486"/>
      <c r="C51" s="468"/>
      <c r="D51" s="468"/>
      <c r="E51" s="714"/>
      <c r="F51" s="468"/>
      <c r="G51" s="468"/>
      <c r="H51" s="468"/>
      <c r="I51" s="714"/>
      <c r="J51" s="468"/>
      <c r="K51" s="468"/>
      <c r="L51" s="714"/>
      <c r="M51" s="484"/>
      <c r="N51" s="468"/>
      <c r="O51" s="468"/>
      <c r="P51" s="468"/>
      <c r="Q51" s="468"/>
      <c r="R51" s="468"/>
      <c r="S51" s="468"/>
      <c r="T51" s="469"/>
      <c r="U51" s="468" t="e">
        <f>VLOOKUP(U45,мандатка!$V:$AD,6,FALSE)</f>
        <v>#N/A</v>
      </c>
      <c r="V51" s="486"/>
      <c r="W51" s="468"/>
      <c r="X51" s="468"/>
      <c r="Y51" s="718"/>
      <c r="Z51" s="468"/>
      <c r="AA51" s="468"/>
      <c r="AB51" s="468"/>
      <c r="AC51" s="718"/>
      <c r="AD51" s="468"/>
      <c r="AE51" s="468"/>
      <c r="AF51" s="718"/>
      <c r="AG51" s="475"/>
      <c r="AH51" s="468"/>
      <c r="AI51" s="468"/>
      <c r="AJ51" s="468"/>
      <c r="AK51" s="468"/>
      <c r="AL51" s="468"/>
      <c r="AM51" s="468"/>
      <c r="AN51" s="469"/>
      <c r="AO51" s="471"/>
      <c r="AP51" s="471"/>
    </row>
    <row r="52" spans="1:42" s="472" customFormat="1" ht="22.8" hidden="1" x14ac:dyDescent="0.25">
      <c r="A52" s="468" t="e">
        <f>VLOOKUP(A45,мандатка!$V:$AD,7,FALSE)</f>
        <v>#N/A</v>
      </c>
      <c r="B52" s="486"/>
      <c r="C52" s="468"/>
      <c r="D52" s="468"/>
      <c r="E52" s="714"/>
      <c r="F52" s="468"/>
      <c r="G52" s="468"/>
      <c r="H52" s="468"/>
      <c r="I52" s="714"/>
      <c r="J52" s="468"/>
      <c r="K52" s="468"/>
      <c r="L52" s="714"/>
      <c r="M52" s="484"/>
      <c r="N52" s="468"/>
      <c r="O52" s="468"/>
      <c r="P52" s="468"/>
      <c r="Q52" s="468"/>
      <c r="R52" s="468"/>
      <c r="S52" s="468"/>
      <c r="T52" s="469"/>
      <c r="U52" s="468" t="e">
        <f>VLOOKUP(U45,мандатка!$V:$AD,7,FALSE)</f>
        <v>#N/A</v>
      </c>
      <c r="V52" s="486"/>
      <c r="W52" s="468"/>
      <c r="X52" s="468"/>
      <c r="Y52" s="718"/>
      <c r="Z52" s="468"/>
      <c r="AA52" s="468"/>
      <c r="AB52" s="468"/>
      <c r="AC52" s="718"/>
      <c r="AD52" s="468"/>
      <c r="AE52" s="468"/>
      <c r="AF52" s="718"/>
      <c r="AG52" s="475"/>
      <c r="AH52" s="468"/>
      <c r="AI52" s="468"/>
      <c r="AJ52" s="468"/>
      <c r="AK52" s="468"/>
      <c r="AL52" s="468"/>
      <c r="AM52" s="468"/>
      <c r="AN52" s="469"/>
      <c r="AO52" s="471"/>
      <c r="AP52" s="471"/>
    </row>
    <row r="53" spans="1:42" s="472" customFormat="1" ht="23.25" hidden="1" customHeight="1" x14ac:dyDescent="0.25">
      <c r="A53" s="468" t="s">
        <v>207</v>
      </c>
      <c r="B53" s="488"/>
      <c r="C53" s="473"/>
      <c r="D53" s="473"/>
      <c r="E53" s="714"/>
      <c r="F53" s="473"/>
      <c r="G53" s="473"/>
      <c r="H53" s="473"/>
      <c r="I53" s="714"/>
      <c r="J53" s="473"/>
      <c r="K53" s="473"/>
      <c r="L53" s="714"/>
      <c r="M53" s="483"/>
      <c r="N53" s="473"/>
      <c r="O53" s="473"/>
      <c r="P53" s="473"/>
      <c r="Q53" s="473"/>
      <c r="R53" s="473"/>
      <c r="S53" s="473"/>
      <c r="T53" s="469"/>
      <c r="U53" s="468" t="s">
        <v>207</v>
      </c>
      <c r="V53" s="487"/>
      <c r="W53" s="473"/>
      <c r="X53" s="473"/>
      <c r="Y53" s="719"/>
      <c r="Z53" s="473"/>
      <c r="AA53" s="473"/>
      <c r="AB53" s="473"/>
      <c r="AC53" s="719"/>
      <c r="AD53" s="473"/>
      <c r="AE53" s="473"/>
      <c r="AF53" s="719"/>
      <c r="AG53" s="473"/>
      <c r="AH53" s="473"/>
      <c r="AI53" s="473"/>
      <c r="AJ53" s="473"/>
      <c r="AK53" s="473"/>
      <c r="AL53" s="473"/>
      <c r="AM53" s="473"/>
      <c r="AN53" s="469"/>
      <c r="AO53" s="471"/>
      <c r="AP53" s="471"/>
    </row>
    <row r="54" spans="1:42" s="472" customFormat="1" ht="18" hidden="1" customHeight="1" x14ac:dyDescent="0.25">
      <c r="A54" s="711" t="s">
        <v>211</v>
      </c>
      <c r="B54" s="711"/>
      <c r="C54" s="711"/>
      <c r="D54" s="711" t="s">
        <v>208</v>
      </c>
      <c r="E54" s="711"/>
      <c r="F54" s="711"/>
      <c r="G54" s="711" t="s">
        <v>212</v>
      </c>
      <c r="H54" s="711"/>
      <c r="I54" s="711"/>
      <c r="J54" s="711" t="s">
        <v>209</v>
      </c>
      <c r="K54" s="711"/>
      <c r="L54" s="711"/>
      <c r="M54" s="478"/>
      <c r="N54" s="479"/>
      <c r="O54" s="477"/>
      <c r="P54" s="478"/>
      <c r="Q54" s="478"/>
      <c r="R54" s="478"/>
      <c r="S54" s="478"/>
      <c r="T54" s="479"/>
      <c r="U54" s="711" t="s">
        <v>211</v>
      </c>
      <c r="V54" s="711"/>
      <c r="W54" s="711"/>
      <c r="X54" s="711" t="s">
        <v>208</v>
      </c>
      <c r="Y54" s="711"/>
      <c r="Z54" s="711"/>
      <c r="AA54" s="711" t="s">
        <v>212</v>
      </c>
      <c r="AB54" s="711"/>
      <c r="AC54" s="711"/>
      <c r="AD54" s="711" t="s">
        <v>209</v>
      </c>
      <c r="AE54" s="711"/>
      <c r="AF54" s="711"/>
      <c r="AG54" s="478"/>
      <c r="AH54" s="479"/>
      <c r="AI54" s="477"/>
      <c r="AJ54" s="478"/>
      <c r="AK54" s="478"/>
      <c r="AL54" s="478"/>
      <c r="AM54" s="478"/>
      <c r="AN54" s="479"/>
      <c r="AO54" s="471"/>
      <c r="AP54" s="471"/>
    </row>
    <row r="55" spans="1:42" s="472" customFormat="1" ht="22.8" hidden="1" x14ac:dyDescent="0.25">
      <c r="A55" s="716"/>
      <c r="B55" s="716"/>
      <c r="C55" s="716"/>
      <c r="D55" s="711"/>
      <c r="E55" s="711"/>
      <c r="F55" s="711"/>
      <c r="G55" s="711"/>
      <c r="H55" s="711"/>
      <c r="I55" s="711"/>
      <c r="J55" s="711"/>
      <c r="K55" s="711"/>
      <c r="L55" s="711"/>
      <c r="M55" s="478"/>
      <c r="N55" s="479"/>
      <c r="O55" s="477"/>
      <c r="P55" s="478"/>
      <c r="Q55" s="478"/>
      <c r="R55" s="478"/>
      <c r="S55" s="478"/>
      <c r="T55" s="479"/>
      <c r="U55" s="716"/>
      <c r="V55" s="716"/>
      <c r="W55" s="716"/>
      <c r="X55" s="711"/>
      <c r="Y55" s="711"/>
      <c r="Z55" s="711"/>
      <c r="AA55" s="711"/>
      <c r="AB55" s="711"/>
      <c r="AC55" s="711"/>
      <c r="AD55" s="711"/>
      <c r="AE55" s="711"/>
      <c r="AF55" s="711"/>
      <c r="AG55" s="478"/>
      <c r="AH55" s="479"/>
      <c r="AI55" s="477"/>
      <c r="AJ55" s="478"/>
      <c r="AK55" s="478"/>
      <c r="AL55" s="478"/>
      <c r="AM55" s="478"/>
      <c r="AN55" s="479"/>
      <c r="AO55" s="471"/>
      <c r="AP55" s="471"/>
    </row>
    <row r="56" spans="1:42" s="472" customFormat="1" hidden="1" x14ac:dyDescent="0.25">
      <c r="A56" s="710" t="e">
        <f>VLOOKUP(K56,Жереб!$F:$I,4,FALSE)</f>
        <v>#N/A</v>
      </c>
      <c r="B56" s="710"/>
      <c r="C56" s="720" t="e">
        <f>VLOOKUP($A56,мандатка!$B$10:$BC$395,3,FALSE)&amp;"   "&amp;VLOOKUP($A56,мандатка!$B$10:$BC$395,8,FALSE)</f>
        <v>#N/A</v>
      </c>
      <c r="D56" s="720"/>
      <c r="E56" s="720"/>
      <c r="F56" s="720"/>
      <c r="G56" s="720"/>
      <c r="H56" s="720"/>
      <c r="I56" s="720"/>
      <c r="J56" s="720"/>
      <c r="K56" s="715">
        <f>K45+2</f>
        <v>9</v>
      </c>
      <c r="L56" s="715"/>
      <c r="M56" s="481"/>
      <c r="N56" s="481"/>
      <c r="O56" s="481"/>
      <c r="P56" s="481"/>
      <c r="Q56" s="481"/>
      <c r="R56" s="482"/>
      <c r="U56" s="710" t="e">
        <f>VLOOKUP(AE56,Жереб!$F:$I,4,FALSE)</f>
        <v>#N/A</v>
      </c>
      <c r="V56" s="710"/>
      <c r="W56" s="720" t="e">
        <f>VLOOKUP($A56,мандатка!$B$10:$BC$395,3,FALSE)&amp;"   "&amp;VLOOKUP($A56,мандатка!$B$10:$BC$395,8,FALSE)</f>
        <v>#N/A</v>
      </c>
      <c r="X56" s="720"/>
      <c r="Y56" s="720"/>
      <c r="Z56" s="720"/>
      <c r="AA56" s="720"/>
      <c r="AB56" s="720"/>
      <c r="AC56" s="720"/>
      <c r="AD56" s="720"/>
      <c r="AE56" s="715">
        <f>K56+1</f>
        <v>10</v>
      </c>
      <c r="AF56" s="715"/>
      <c r="AG56" s="481"/>
      <c r="AH56" s="481"/>
      <c r="AI56" s="481"/>
      <c r="AJ56" s="481"/>
      <c r="AK56" s="481"/>
      <c r="AL56" s="482"/>
      <c r="AM56" s="480"/>
      <c r="AN56" s="482"/>
      <c r="AO56" s="471"/>
      <c r="AP56" s="471"/>
    </row>
    <row r="57" spans="1:42" s="472" customFormat="1" ht="135" hidden="1" customHeight="1" x14ac:dyDescent="0.25">
      <c r="A57" s="473" t="s">
        <v>85</v>
      </c>
      <c r="B57" s="473" t="str">
        <f>IF(AO$2=0,"",AO$2)</f>
        <v>Підйом по верт. перилах</v>
      </c>
      <c r="C57" s="473" t="str">
        <f t="shared" ref="C57" si="82">IF(AP$2=0,"",AP$2)</f>
        <v>Крутопохила навісна переправа вниз</v>
      </c>
      <c r="D57" s="473" t="str">
        <f t="shared" ref="D57" si="83">IF(AQ$2=0,"",AQ$2)</f>
        <v>Рух  по жердинах</v>
      </c>
      <c r="E57" s="714" t="str">
        <f t="shared" ref="E57" si="84">IF(AR$2=0,"",AR$2)</f>
        <v>ПЗЧ1 = 25:00</v>
      </c>
      <c r="F57" s="473" t="str">
        <f t="shared" ref="F57" si="85">IF(AS$2=0,"",AS$2)</f>
        <v>Переправа по колоді через яр</v>
      </c>
      <c r="G57" s="473" t="str">
        <f t="shared" ref="G57" si="86">IF(AT$2=0,"",AT$2)</f>
        <v>Траверс схилу</v>
      </c>
      <c r="H57" s="473" t="str">
        <f t="shared" ref="H57" si="87">IF(AU$2=0,"",AU$2)</f>
        <v>Навісна переправа через яр</v>
      </c>
      <c r="I57" s="714" t="str">
        <f t="shared" ref="I57" si="88">IF(AV$2=0,"",AV$2)</f>
        <v>ПЗЧ2 = 25:00</v>
      </c>
      <c r="J57" s="473" t="str">
        <f t="shared" ref="J57" si="89">IF(AW$2=0,"",AW$2)</f>
        <v>Переправа по колоді через яр (судд.)</v>
      </c>
      <c r="K57" s="473" t="str">
        <f t="shared" ref="K57" si="90">IF(AX$2=0,"",AX$2)</f>
        <v>Навісна переправа через яр з вузлом</v>
      </c>
      <c r="L57" s="714" t="str">
        <f t="shared" ref="L57" si="91">IF(AY$2=0,"",AY$2)</f>
        <v>ПЗЧ3 = 25:00</v>
      </c>
      <c r="M57" s="483"/>
      <c r="N57" s="473"/>
      <c r="O57" s="473"/>
      <c r="P57" s="473"/>
      <c r="Q57" s="473"/>
      <c r="R57" s="473"/>
      <c r="S57" s="473"/>
      <c r="T57" s="473"/>
      <c r="U57" s="473" t="s">
        <v>85</v>
      </c>
      <c r="V57" s="473" t="str">
        <f>IF(AO$2=0,"",AO$2)</f>
        <v>Підйом по верт. перилах</v>
      </c>
      <c r="W57" s="473" t="str">
        <f t="shared" ref="W57" si="92">IF(AP$2=0,"",AP$2)</f>
        <v>Крутопохила навісна переправа вниз</v>
      </c>
      <c r="X57" s="473" t="str">
        <f t="shared" ref="X57" si="93">IF(AQ$2=0,"",AQ$2)</f>
        <v>Рух  по жердинах</v>
      </c>
      <c r="Y57" s="717" t="str">
        <f t="shared" ref="Y57" si="94">IF(AR$2=0,"",AR$2)</f>
        <v>ПЗЧ1 = 25:00</v>
      </c>
      <c r="Z57" s="473" t="str">
        <f t="shared" ref="Z57" si="95">IF(AS$2=0,"",AS$2)</f>
        <v>Переправа по колоді через яр</v>
      </c>
      <c r="AA57" s="473" t="str">
        <f t="shared" ref="AA57" si="96">IF(AT$2=0,"",AT$2)</f>
        <v>Траверс схилу</v>
      </c>
      <c r="AB57" s="473" t="str">
        <f t="shared" ref="AB57" si="97">IF(AU$2=0,"",AU$2)</f>
        <v>Навісна переправа через яр</v>
      </c>
      <c r="AC57" s="717" t="str">
        <f t="shared" ref="AC57" si="98">IF(AV$2=0,"",AV$2)</f>
        <v>ПЗЧ2 = 25:00</v>
      </c>
      <c r="AD57" s="473" t="str">
        <f t="shared" ref="AD57" si="99">IF(AW$2=0,"",AW$2)</f>
        <v>Переправа по колоді через яр (судд.)</v>
      </c>
      <c r="AE57" s="473" t="str">
        <f t="shared" ref="AE57" si="100">IF(AX$2=0,"",AX$2)</f>
        <v>Навісна переправа через яр з вузлом</v>
      </c>
      <c r="AF57" s="717" t="str">
        <f t="shared" ref="AF57" si="101">IF(AY$2=0,"",AY$2)</f>
        <v>ПЗЧ3 = 25:00</v>
      </c>
      <c r="AG57" s="473"/>
      <c r="AH57" s="473"/>
      <c r="AI57" s="473"/>
      <c r="AJ57" s="473"/>
      <c r="AK57" s="473"/>
      <c r="AL57" s="473"/>
      <c r="AM57" s="473"/>
      <c r="AN57" s="473"/>
      <c r="AO57" s="471"/>
      <c r="AP57" s="471"/>
    </row>
    <row r="58" spans="1:42" s="472" customFormat="1" ht="22.8" hidden="1" x14ac:dyDescent="0.25">
      <c r="A58" s="468" t="e">
        <f>VLOOKUP(A56,мандатка!$V:$AD,2,FALSE)</f>
        <v>#N/A</v>
      </c>
      <c r="B58" s="485"/>
      <c r="C58" s="469"/>
      <c r="D58" s="469"/>
      <c r="E58" s="714"/>
      <c r="F58" s="469"/>
      <c r="G58" s="469"/>
      <c r="H58" s="469"/>
      <c r="I58" s="714"/>
      <c r="J58" s="469"/>
      <c r="K58" s="469"/>
      <c r="L58" s="714"/>
      <c r="M58" s="484"/>
      <c r="N58" s="468"/>
      <c r="O58" s="469"/>
      <c r="P58" s="469"/>
      <c r="Q58" s="469"/>
      <c r="R58" s="469"/>
      <c r="S58" s="469"/>
      <c r="T58" s="469"/>
      <c r="U58" s="468" t="e">
        <f>VLOOKUP(U56,мандатка!$V:$AD,2,FALSE)</f>
        <v>#N/A</v>
      </c>
      <c r="V58" s="485"/>
      <c r="W58" s="469"/>
      <c r="X58" s="469"/>
      <c r="Y58" s="718"/>
      <c r="Z58" s="469"/>
      <c r="AA58" s="469"/>
      <c r="AB58" s="469"/>
      <c r="AC58" s="718"/>
      <c r="AD58" s="469"/>
      <c r="AE58" s="469"/>
      <c r="AF58" s="718"/>
      <c r="AG58" s="475"/>
      <c r="AH58" s="468"/>
      <c r="AI58" s="469"/>
      <c r="AJ58" s="469"/>
      <c r="AK58" s="469"/>
      <c r="AL58" s="469"/>
      <c r="AM58" s="469"/>
      <c r="AN58" s="469"/>
      <c r="AO58" s="471"/>
      <c r="AP58" s="471"/>
    </row>
    <row r="59" spans="1:42" s="472" customFormat="1" ht="22.8" hidden="1" x14ac:dyDescent="0.25">
      <c r="A59" s="468" t="e">
        <f>VLOOKUP(A56,мандатка!$V:$AD,3,FALSE)</f>
        <v>#N/A</v>
      </c>
      <c r="B59" s="486"/>
      <c r="C59" s="468"/>
      <c r="D59" s="468"/>
      <c r="E59" s="714"/>
      <c r="F59" s="468"/>
      <c r="G59" s="468"/>
      <c r="H59" s="468"/>
      <c r="I59" s="714"/>
      <c r="J59" s="468"/>
      <c r="K59" s="468"/>
      <c r="L59" s="714"/>
      <c r="M59" s="484"/>
      <c r="N59" s="468"/>
      <c r="O59" s="468"/>
      <c r="P59" s="468"/>
      <c r="Q59" s="468"/>
      <c r="R59" s="468"/>
      <c r="S59" s="468"/>
      <c r="T59" s="469"/>
      <c r="U59" s="468" t="e">
        <f>VLOOKUP(U56,мандатка!$V:$AD,3,FALSE)</f>
        <v>#N/A</v>
      </c>
      <c r="V59" s="486"/>
      <c r="W59" s="468"/>
      <c r="X59" s="468"/>
      <c r="Y59" s="718"/>
      <c r="Z59" s="468"/>
      <c r="AA59" s="468"/>
      <c r="AB59" s="468"/>
      <c r="AC59" s="718"/>
      <c r="AD59" s="468"/>
      <c r="AE59" s="468"/>
      <c r="AF59" s="718"/>
      <c r="AG59" s="475"/>
      <c r="AH59" s="468"/>
      <c r="AI59" s="468"/>
      <c r="AJ59" s="468"/>
      <c r="AK59" s="468"/>
      <c r="AL59" s="468"/>
      <c r="AM59" s="468"/>
      <c r="AN59" s="469"/>
      <c r="AO59" s="476"/>
      <c r="AP59" s="476"/>
    </row>
    <row r="60" spans="1:42" s="472" customFormat="1" ht="22.8" hidden="1" x14ac:dyDescent="0.25">
      <c r="A60" s="468" t="e">
        <f>VLOOKUP(A56,мандатка!$V:$AD,4,FALSE)</f>
        <v>#N/A</v>
      </c>
      <c r="B60" s="486"/>
      <c r="C60" s="468"/>
      <c r="D60" s="468"/>
      <c r="E60" s="714"/>
      <c r="F60" s="468"/>
      <c r="G60" s="468"/>
      <c r="H60" s="468"/>
      <c r="I60" s="714"/>
      <c r="J60" s="468"/>
      <c r="K60" s="468"/>
      <c r="L60" s="714"/>
      <c r="M60" s="484"/>
      <c r="N60" s="468"/>
      <c r="O60" s="468"/>
      <c r="P60" s="468"/>
      <c r="Q60" s="468"/>
      <c r="R60" s="468"/>
      <c r="S60" s="468"/>
      <c r="T60" s="469"/>
      <c r="U60" s="468" t="e">
        <f>VLOOKUP(U56,мандатка!$V:$AD,4,FALSE)</f>
        <v>#N/A</v>
      </c>
      <c r="V60" s="486"/>
      <c r="W60" s="468"/>
      <c r="X60" s="468"/>
      <c r="Y60" s="718"/>
      <c r="Z60" s="468"/>
      <c r="AA60" s="468"/>
      <c r="AB60" s="468"/>
      <c r="AC60" s="718"/>
      <c r="AD60" s="468"/>
      <c r="AE60" s="468"/>
      <c r="AF60" s="718"/>
      <c r="AG60" s="475"/>
      <c r="AH60" s="468"/>
      <c r="AI60" s="468"/>
      <c r="AJ60" s="468"/>
      <c r="AK60" s="468"/>
      <c r="AL60" s="468"/>
      <c r="AM60" s="468"/>
      <c r="AN60" s="469"/>
      <c r="AO60" s="471"/>
      <c r="AP60" s="471"/>
    </row>
    <row r="61" spans="1:42" s="472" customFormat="1" ht="22.8" hidden="1" x14ac:dyDescent="0.25">
      <c r="A61" s="468" t="e">
        <f>VLOOKUP(A56,мандатка!$V:$AD,5,FALSE)</f>
        <v>#N/A</v>
      </c>
      <c r="B61" s="486"/>
      <c r="C61" s="468"/>
      <c r="D61" s="468"/>
      <c r="E61" s="714"/>
      <c r="F61" s="468"/>
      <c r="G61" s="468"/>
      <c r="H61" s="468"/>
      <c r="I61" s="714"/>
      <c r="J61" s="468"/>
      <c r="K61" s="468"/>
      <c r="L61" s="714"/>
      <c r="M61" s="484"/>
      <c r="N61" s="468"/>
      <c r="O61" s="468"/>
      <c r="P61" s="468"/>
      <c r="Q61" s="468"/>
      <c r="R61" s="468"/>
      <c r="S61" s="468"/>
      <c r="T61" s="469"/>
      <c r="U61" s="468" t="e">
        <f>VLOOKUP(U56,мандатка!$V:$AD,5,FALSE)</f>
        <v>#N/A</v>
      </c>
      <c r="V61" s="486"/>
      <c r="W61" s="468"/>
      <c r="X61" s="468"/>
      <c r="Y61" s="718"/>
      <c r="Z61" s="468"/>
      <c r="AA61" s="468"/>
      <c r="AB61" s="468"/>
      <c r="AC61" s="718"/>
      <c r="AD61" s="468"/>
      <c r="AE61" s="468"/>
      <c r="AF61" s="718"/>
      <c r="AG61" s="475"/>
      <c r="AH61" s="468"/>
      <c r="AI61" s="468"/>
      <c r="AJ61" s="468"/>
      <c r="AK61" s="468"/>
      <c r="AL61" s="468"/>
      <c r="AM61" s="468"/>
      <c r="AN61" s="469"/>
      <c r="AO61" s="471"/>
      <c r="AP61" s="471"/>
    </row>
    <row r="62" spans="1:42" s="472" customFormat="1" ht="22.8" hidden="1" x14ac:dyDescent="0.25">
      <c r="A62" s="468" t="e">
        <f>VLOOKUP(A56,мандатка!$V:$AD,6,FALSE)</f>
        <v>#N/A</v>
      </c>
      <c r="B62" s="486"/>
      <c r="C62" s="468"/>
      <c r="D62" s="468"/>
      <c r="E62" s="714"/>
      <c r="F62" s="468"/>
      <c r="G62" s="468"/>
      <c r="H62" s="468"/>
      <c r="I62" s="714"/>
      <c r="J62" s="468"/>
      <c r="K62" s="468"/>
      <c r="L62" s="714"/>
      <c r="M62" s="484"/>
      <c r="N62" s="468"/>
      <c r="O62" s="468"/>
      <c r="P62" s="468"/>
      <c r="Q62" s="468"/>
      <c r="R62" s="468"/>
      <c r="S62" s="468"/>
      <c r="T62" s="469"/>
      <c r="U62" s="468" t="e">
        <f>VLOOKUP(U56,мандатка!$V:$AD,6,FALSE)</f>
        <v>#N/A</v>
      </c>
      <c r="V62" s="486"/>
      <c r="W62" s="468"/>
      <c r="X62" s="468"/>
      <c r="Y62" s="718"/>
      <c r="Z62" s="468"/>
      <c r="AA62" s="468"/>
      <c r="AB62" s="468"/>
      <c r="AC62" s="718"/>
      <c r="AD62" s="468"/>
      <c r="AE62" s="468"/>
      <c r="AF62" s="718"/>
      <c r="AG62" s="475"/>
      <c r="AH62" s="468"/>
      <c r="AI62" s="468"/>
      <c r="AJ62" s="468"/>
      <c r="AK62" s="468"/>
      <c r="AL62" s="468"/>
      <c r="AM62" s="468"/>
      <c r="AN62" s="469"/>
      <c r="AO62" s="471"/>
      <c r="AP62" s="471"/>
    </row>
    <row r="63" spans="1:42" s="472" customFormat="1" ht="22.8" hidden="1" x14ac:dyDescent="0.25">
      <c r="A63" s="468" t="e">
        <f>VLOOKUP(A56,мандатка!$V:$AD,7,FALSE)</f>
        <v>#N/A</v>
      </c>
      <c r="B63" s="486"/>
      <c r="C63" s="468"/>
      <c r="D63" s="468"/>
      <c r="E63" s="714"/>
      <c r="F63" s="468"/>
      <c r="G63" s="468"/>
      <c r="H63" s="468"/>
      <c r="I63" s="714"/>
      <c r="J63" s="468"/>
      <c r="K63" s="468"/>
      <c r="L63" s="714"/>
      <c r="M63" s="484"/>
      <c r="N63" s="468"/>
      <c r="O63" s="468"/>
      <c r="P63" s="468"/>
      <c r="Q63" s="468"/>
      <c r="R63" s="468"/>
      <c r="S63" s="468"/>
      <c r="T63" s="469"/>
      <c r="U63" s="468" t="e">
        <f>VLOOKUP(U56,мандатка!$V:$AD,7,FALSE)</f>
        <v>#N/A</v>
      </c>
      <c r="V63" s="486"/>
      <c r="W63" s="468"/>
      <c r="X63" s="468"/>
      <c r="Y63" s="718"/>
      <c r="Z63" s="468"/>
      <c r="AA63" s="468"/>
      <c r="AB63" s="468"/>
      <c r="AC63" s="718"/>
      <c r="AD63" s="468"/>
      <c r="AE63" s="468"/>
      <c r="AF63" s="718"/>
      <c r="AG63" s="475"/>
      <c r="AH63" s="468"/>
      <c r="AI63" s="468"/>
      <c r="AJ63" s="468"/>
      <c r="AK63" s="468"/>
      <c r="AL63" s="468"/>
      <c r="AM63" s="468"/>
      <c r="AN63" s="469"/>
      <c r="AO63" s="471"/>
      <c r="AP63" s="471"/>
    </row>
    <row r="64" spans="1:42" s="472" customFormat="1" ht="23.25" hidden="1" customHeight="1" x14ac:dyDescent="0.25">
      <c r="A64" s="468" t="s">
        <v>207</v>
      </c>
      <c r="B64" s="488"/>
      <c r="C64" s="473"/>
      <c r="D64" s="473"/>
      <c r="E64" s="714"/>
      <c r="F64" s="473"/>
      <c r="G64" s="473"/>
      <c r="H64" s="473"/>
      <c r="I64" s="714"/>
      <c r="J64" s="473"/>
      <c r="K64" s="473"/>
      <c r="L64" s="714"/>
      <c r="M64" s="483"/>
      <c r="N64" s="473"/>
      <c r="O64" s="473"/>
      <c r="P64" s="473"/>
      <c r="Q64" s="473"/>
      <c r="R64" s="473"/>
      <c r="S64" s="473"/>
      <c r="T64" s="469"/>
      <c r="U64" s="468" t="s">
        <v>207</v>
      </c>
      <c r="V64" s="487"/>
      <c r="W64" s="473"/>
      <c r="X64" s="473"/>
      <c r="Y64" s="719"/>
      <c r="Z64" s="473"/>
      <c r="AA64" s="473"/>
      <c r="AB64" s="473"/>
      <c r="AC64" s="719"/>
      <c r="AD64" s="473"/>
      <c r="AE64" s="473"/>
      <c r="AF64" s="719"/>
      <c r="AG64" s="473"/>
      <c r="AH64" s="473"/>
      <c r="AI64" s="473"/>
      <c r="AJ64" s="473"/>
      <c r="AK64" s="473"/>
      <c r="AL64" s="473"/>
      <c r="AM64" s="473"/>
      <c r="AN64" s="469"/>
      <c r="AO64" s="471"/>
      <c r="AP64" s="471"/>
    </row>
    <row r="65" spans="1:42" s="472" customFormat="1" ht="18" hidden="1" customHeight="1" x14ac:dyDescent="0.25">
      <c r="A65" s="711" t="s">
        <v>211</v>
      </c>
      <c r="B65" s="711"/>
      <c r="C65" s="711"/>
      <c r="D65" s="711" t="s">
        <v>208</v>
      </c>
      <c r="E65" s="711"/>
      <c r="F65" s="711"/>
      <c r="G65" s="711" t="s">
        <v>212</v>
      </c>
      <c r="H65" s="711"/>
      <c r="I65" s="711"/>
      <c r="J65" s="711" t="s">
        <v>209</v>
      </c>
      <c r="K65" s="711"/>
      <c r="L65" s="711"/>
      <c r="M65" s="478"/>
      <c r="N65" s="479"/>
      <c r="O65" s="477"/>
      <c r="P65" s="478"/>
      <c r="Q65" s="478"/>
      <c r="R65" s="478"/>
      <c r="S65" s="478"/>
      <c r="T65" s="479"/>
      <c r="U65" s="711" t="s">
        <v>211</v>
      </c>
      <c r="V65" s="711"/>
      <c r="W65" s="711"/>
      <c r="X65" s="711" t="s">
        <v>208</v>
      </c>
      <c r="Y65" s="711"/>
      <c r="Z65" s="711"/>
      <c r="AA65" s="711" t="s">
        <v>212</v>
      </c>
      <c r="AB65" s="711"/>
      <c r="AC65" s="711"/>
      <c r="AD65" s="711" t="s">
        <v>209</v>
      </c>
      <c r="AE65" s="711"/>
      <c r="AF65" s="711"/>
      <c r="AG65" s="478"/>
      <c r="AH65" s="479"/>
      <c r="AI65" s="477"/>
      <c r="AJ65" s="478"/>
      <c r="AK65" s="478"/>
      <c r="AL65" s="478"/>
      <c r="AM65" s="478"/>
      <c r="AN65" s="479"/>
      <c r="AO65" s="471"/>
      <c r="AP65" s="471"/>
    </row>
    <row r="66" spans="1:42" s="472" customFormat="1" ht="22.8" hidden="1" x14ac:dyDescent="0.25">
      <c r="A66" s="716"/>
      <c r="B66" s="716"/>
      <c r="C66" s="716"/>
      <c r="D66" s="711"/>
      <c r="E66" s="711"/>
      <c r="F66" s="711"/>
      <c r="G66" s="711"/>
      <c r="H66" s="711"/>
      <c r="I66" s="711"/>
      <c r="J66" s="711"/>
      <c r="K66" s="711"/>
      <c r="L66" s="711"/>
      <c r="M66" s="478"/>
      <c r="N66" s="479"/>
      <c r="O66" s="477"/>
      <c r="P66" s="478"/>
      <c r="Q66" s="478"/>
      <c r="R66" s="478"/>
      <c r="S66" s="478"/>
      <c r="T66" s="479"/>
      <c r="U66" s="716"/>
      <c r="V66" s="716"/>
      <c r="W66" s="716"/>
      <c r="X66" s="711"/>
      <c r="Y66" s="711"/>
      <c r="Z66" s="711"/>
      <c r="AA66" s="711"/>
      <c r="AB66" s="711"/>
      <c r="AC66" s="711"/>
      <c r="AD66" s="711"/>
      <c r="AE66" s="711"/>
      <c r="AF66" s="711"/>
      <c r="AG66" s="478"/>
      <c r="AH66" s="479"/>
      <c r="AI66" s="477"/>
      <c r="AJ66" s="478"/>
      <c r="AK66" s="478"/>
      <c r="AL66" s="478"/>
      <c r="AM66" s="478"/>
      <c r="AN66" s="479"/>
      <c r="AO66" s="471"/>
      <c r="AP66" s="471"/>
    </row>
    <row r="67" spans="1:42" s="472" customFormat="1" hidden="1" x14ac:dyDescent="0.25">
      <c r="A67" s="710" t="e">
        <f>VLOOKUP(K67,Жереб!$F:$I,4,FALSE)</f>
        <v>#N/A</v>
      </c>
      <c r="B67" s="710"/>
      <c r="C67" s="720" t="e">
        <f>VLOOKUP($A67,мандатка!$B$10:$BC$395,3,FALSE)&amp;"   "&amp;VLOOKUP($A67,мандатка!$B$10:$BC$395,8,FALSE)</f>
        <v>#N/A</v>
      </c>
      <c r="D67" s="720"/>
      <c r="E67" s="720"/>
      <c r="F67" s="720"/>
      <c r="G67" s="720"/>
      <c r="H67" s="720"/>
      <c r="I67" s="720"/>
      <c r="J67" s="720"/>
      <c r="K67" s="715">
        <f>K56+2</f>
        <v>11</v>
      </c>
      <c r="L67" s="715"/>
      <c r="M67" s="481"/>
      <c r="N67" s="481"/>
      <c r="O67" s="481"/>
      <c r="P67" s="481"/>
      <c r="Q67" s="481"/>
      <c r="R67" s="482"/>
      <c r="U67" s="710" t="e">
        <f>VLOOKUP(AE67,Жереб!$F:$I,4,FALSE)</f>
        <v>#N/A</v>
      </c>
      <c r="V67" s="710"/>
      <c r="W67" s="720" t="e">
        <f>VLOOKUP($A67,мандатка!$B$10:$BC$395,3,FALSE)&amp;"   "&amp;VLOOKUP($A67,мандатка!$B$10:$BC$395,8,FALSE)</f>
        <v>#N/A</v>
      </c>
      <c r="X67" s="720"/>
      <c r="Y67" s="720"/>
      <c r="Z67" s="720"/>
      <c r="AA67" s="720"/>
      <c r="AB67" s="720"/>
      <c r="AC67" s="720"/>
      <c r="AD67" s="720"/>
      <c r="AE67" s="715">
        <f>K67+1</f>
        <v>12</v>
      </c>
      <c r="AF67" s="715"/>
      <c r="AG67" s="481"/>
      <c r="AH67" s="481"/>
      <c r="AI67" s="481"/>
      <c r="AJ67" s="481"/>
      <c r="AK67" s="481"/>
      <c r="AL67" s="482"/>
      <c r="AM67" s="480"/>
      <c r="AN67" s="482"/>
      <c r="AO67" s="471"/>
      <c r="AP67" s="471"/>
    </row>
    <row r="68" spans="1:42" s="472" customFormat="1" ht="135" hidden="1" customHeight="1" x14ac:dyDescent="0.25">
      <c r="A68" s="473" t="s">
        <v>85</v>
      </c>
      <c r="B68" s="473" t="str">
        <f>IF(AO$2=0,"",AO$2)</f>
        <v>Підйом по верт. перилах</v>
      </c>
      <c r="C68" s="473" t="str">
        <f t="shared" ref="C68" si="102">IF(AP$2=0,"",AP$2)</f>
        <v>Крутопохила навісна переправа вниз</v>
      </c>
      <c r="D68" s="473" t="str">
        <f t="shared" ref="D68" si="103">IF(AQ$2=0,"",AQ$2)</f>
        <v>Рух  по жердинах</v>
      </c>
      <c r="E68" s="714" t="str">
        <f t="shared" ref="E68" si="104">IF(AR$2=0,"",AR$2)</f>
        <v>ПЗЧ1 = 25:00</v>
      </c>
      <c r="F68" s="473" t="str">
        <f t="shared" ref="F68" si="105">IF(AS$2=0,"",AS$2)</f>
        <v>Переправа по колоді через яр</v>
      </c>
      <c r="G68" s="473" t="str">
        <f t="shared" ref="G68" si="106">IF(AT$2=0,"",AT$2)</f>
        <v>Траверс схилу</v>
      </c>
      <c r="H68" s="473" t="str">
        <f t="shared" ref="H68" si="107">IF(AU$2=0,"",AU$2)</f>
        <v>Навісна переправа через яр</v>
      </c>
      <c r="I68" s="714" t="str">
        <f t="shared" ref="I68" si="108">IF(AV$2=0,"",AV$2)</f>
        <v>ПЗЧ2 = 25:00</v>
      </c>
      <c r="J68" s="473" t="str">
        <f t="shared" ref="J68" si="109">IF(AW$2=0,"",AW$2)</f>
        <v>Переправа по колоді через яр (судд.)</v>
      </c>
      <c r="K68" s="473" t="str">
        <f t="shared" ref="K68" si="110">IF(AX$2=0,"",AX$2)</f>
        <v>Навісна переправа через яр з вузлом</v>
      </c>
      <c r="L68" s="714" t="str">
        <f t="shared" ref="L68" si="111">IF(AY$2=0,"",AY$2)</f>
        <v>ПЗЧ3 = 25:00</v>
      </c>
      <c r="M68" s="483"/>
      <c r="N68" s="473"/>
      <c r="O68" s="473"/>
      <c r="P68" s="473"/>
      <c r="Q68" s="473"/>
      <c r="R68" s="473"/>
      <c r="S68" s="473"/>
      <c r="T68" s="473"/>
      <c r="U68" s="473" t="s">
        <v>85</v>
      </c>
      <c r="V68" s="473" t="str">
        <f>IF(AO$2=0,"",AO$2)</f>
        <v>Підйом по верт. перилах</v>
      </c>
      <c r="W68" s="473" t="str">
        <f t="shared" ref="W68" si="112">IF(AP$2=0,"",AP$2)</f>
        <v>Крутопохила навісна переправа вниз</v>
      </c>
      <c r="X68" s="473" t="str">
        <f t="shared" ref="X68" si="113">IF(AQ$2=0,"",AQ$2)</f>
        <v>Рух  по жердинах</v>
      </c>
      <c r="Y68" s="717" t="str">
        <f t="shared" ref="Y68" si="114">IF(AR$2=0,"",AR$2)</f>
        <v>ПЗЧ1 = 25:00</v>
      </c>
      <c r="Z68" s="473" t="str">
        <f t="shared" ref="Z68" si="115">IF(AS$2=0,"",AS$2)</f>
        <v>Переправа по колоді через яр</v>
      </c>
      <c r="AA68" s="473" t="str">
        <f t="shared" ref="AA68" si="116">IF(AT$2=0,"",AT$2)</f>
        <v>Траверс схилу</v>
      </c>
      <c r="AB68" s="473" t="str">
        <f t="shared" ref="AB68" si="117">IF(AU$2=0,"",AU$2)</f>
        <v>Навісна переправа через яр</v>
      </c>
      <c r="AC68" s="717" t="str">
        <f t="shared" ref="AC68" si="118">IF(AV$2=0,"",AV$2)</f>
        <v>ПЗЧ2 = 25:00</v>
      </c>
      <c r="AD68" s="473" t="str">
        <f t="shared" ref="AD68" si="119">IF(AW$2=0,"",AW$2)</f>
        <v>Переправа по колоді через яр (судд.)</v>
      </c>
      <c r="AE68" s="473" t="str">
        <f t="shared" ref="AE68" si="120">IF(AX$2=0,"",AX$2)</f>
        <v>Навісна переправа через яр з вузлом</v>
      </c>
      <c r="AF68" s="717" t="str">
        <f t="shared" ref="AF68" si="121">IF(AY$2=0,"",AY$2)</f>
        <v>ПЗЧ3 = 25:00</v>
      </c>
      <c r="AG68" s="473"/>
      <c r="AH68" s="473"/>
      <c r="AI68" s="473"/>
      <c r="AJ68" s="473"/>
      <c r="AK68" s="473"/>
      <c r="AL68" s="473"/>
      <c r="AM68" s="473"/>
      <c r="AN68" s="473"/>
      <c r="AO68" s="471"/>
      <c r="AP68" s="471"/>
    </row>
    <row r="69" spans="1:42" s="472" customFormat="1" ht="22.8" hidden="1" x14ac:dyDescent="0.25">
      <c r="A69" s="468" t="e">
        <f>VLOOKUP(A67,мандатка!$V:$AD,2,FALSE)</f>
        <v>#N/A</v>
      </c>
      <c r="B69" s="485"/>
      <c r="C69" s="469"/>
      <c r="D69" s="469"/>
      <c r="E69" s="714"/>
      <c r="F69" s="469"/>
      <c r="G69" s="469"/>
      <c r="H69" s="469"/>
      <c r="I69" s="714"/>
      <c r="J69" s="469"/>
      <c r="K69" s="469"/>
      <c r="L69" s="714"/>
      <c r="M69" s="484"/>
      <c r="N69" s="468"/>
      <c r="O69" s="469"/>
      <c r="P69" s="469"/>
      <c r="Q69" s="469"/>
      <c r="R69" s="469"/>
      <c r="S69" s="469"/>
      <c r="T69" s="469"/>
      <c r="U69" s="468" t="e">
        <f>VLOOKUP(U67,мандатка!$V:$AD,2,FALSE)</f>
        <v>#N/A</v>
      </c>
      <c r="V69" s="485"/>
      <c r="W69" s="469"/>
      <c r="X69" s="469"/>
      <c r="Y69" s="718"/>
      <c r="Z69" s="469"/>
      <c r="AA69" s="469"/>
      <c r="AB69" s="469"/>
      <c r="AC69" s="718"/>
      <c r="AD69" s="469"/>
      <c r="AE69" s="469"/>
      <c r="AF69" s="718"/>
      <c r="AG69" s="475"/>
      <c r="AH69" s="468"/>
      <c r="AI69" s="469"/>
      <c r="AJ69" s="469"/>
      <c r="AK69" s="469"/>
      <c r="AL69" s="469"/>
      <c r="AM69" s="469"/>
      <c r="AN69" s="469"/>
      <c r="AO69" s="471"/>
      <c r="AP69" s="471"/>
    </row>
    <row r="70" spans="1:42" s="472" customFormat="1" ht="22.8" hidden="1" x14ac:dyDescent="0.25">
      <c r="A70" s="468" t="e">
        <f>VLOOKUP(A67,мандатка!$V:$AD,3,FALSE)</f>
        <v>#N/A</v>
      </c>
      <c r="B70" s="486"/>
      <c r="C70" s="468"/>
      <c r="D70" s="468"/>
      <c r="E70" s="714"/>
      <c r="F70" s="468"/>
      <c r="G70" s="468"/>
      <c r="H70" s="468"/>
      <c r="I70" s="714"/>
      <c r="J70" s="468"/>
      <c r="K70" s="468"/>
      <c r="L70" s="714"/>
      <c r="M70" s="484"/>
      <c r="N70" s="468"/>
      <c r="O70" s="468"/>
      <c r="P70" s="468"/>
      <c r="Q70" s="468"/>
      <c r="R70" s="468"/>
      <c r="S70" s="468"/>
      <c r="T70" s="469"/>
      <c r="U70" s="468" t="e">
        <f>VLOOKUP(U67,мандатка!$V:$AD,3,FALSE)</f>
        <v>#N/A</v>
      </c>
      <c r="V70" s="486"/>
      <c r="W70" s="468"/>
      <c r="X70" s="468"/>
      <c r="Y70" s="718"/>
      <c r="Z70" s="468"/>
      <c r="AA70" s="468"/>
      <c r="AB70" s="468"/>
      <c r="AC70" s="718"/>
      <c r="AD70" s="468"/>
      <c r="AE70" s="468"/>
      <c r="AF70" s="718"/>
      <c r="AG70" s="475"/>
      <c r="AH70" s="468"/>
      <c r="AI70" s="468"/>
      <c r="AJ70" s="468"/>
      <c r="AK70" s="468"/>
      <c r="AL70" s="468"/>
      <c r="AM70" s="468"/>
      <c r="AN70" s="469"/>
      <c r="AO70" s="476"/>
      <c r="AP70" s="476"/>
    </row>
    <row r="71" spans="1:42" s="472" customFormat="1" ht="22.8" hidden="1" x14ac:dyDescent="0.25">
      <c r="A71" s="468" t="e">
        <f>VLOOKUP(A67,мандатка!$V:$AD,4,FALSE)</f>
        <v>#N/A</v>
      </c>
      <c r="B71" s="486"/>
      <c r="C71" s="468"/>
      <c r="D71" s="468"/>
      <c r="E71" s="714"/>
      <c r="F71" s="468"/>
      <c r="G71" s="468"/>
      <c r="H71" s="468"/>
      <c r="I71" s="714"/>
      <c r="J71" s="468"/>
      <c r="K71" s="468"/>
      <c r="L71" s="714"/>
      <c r="M71" s="484"/>
      <c r="N71" s="468"/>
      <c r="O71" s="468"/>
      <c r="P71" s="468"/>
      <c r="Q71" s="468"/>
      <c r="R71" s="468"/>
      <c r="S71" s="468"/>
      <c r="T71" s="469"/>
      <c r="U71" s="468" t="e">
        <f>VLOOKUP(U67,мандатка!$V:$AD,4,FALSE)</f>
        <v>#N/A</v>
      </c>
      <c r="V71" s="486"/>
      <c r="W71" s="468"/>
      <c r="X71" s="468"/>
      <c r="Y71" s="718"/>
      <c r="Z71" s="468"/>
      <c r="AA71" s="468"/>
      <c r="AB71" s="468"/>
      <c r="AC71" s="718"/>
      <c r="AD71" s="468"/>
      <c r="AE71" s="468"/>
      <c r="AF71" s="718"/>
      <c r="AG71" s="475"/>
      <c r="AH71" s="468"/>
      <c r="AI71" s="468"/>
      <c r="AJ71" s="468"/>
      <c r="AK71" s="468"/>
      <c r="AL71" s="468"/>
      <c r="AM71" s="468"/>
      <c r="AN71" s="469"/>
      <c r="AO71" s="471"/>
      <c r="AP71" s="471"/>
    </row>
    <row r="72" spans="1:42" s="472" customFormat="1" ht="22.8" hidden="1" x14ac:dyDescent="0.25">
      <c r="A72" s="468" t="e">
        <f>VLOOKUP(A67,мандатка!$V:$AD,5,FALSE)</f>
        <v>#N/A</v>
      </c>
      <c r="B72" s="486"/>
      <c r="C72" s="468"/>
      <c r="D72" s="468"/>
      <c r="E72" s="714"/>
      <c r="F72" s="468"/>
      <c r="G72" s="468"/>
      <c r="H72" s="468"/>
      <c r="I72" s="714"/>
      <c r="J72" s="468"/>
      <c r="K72" s="468"/>
      <c r="L72" s="714"/>
      <c r="M72" s="484"/>
      <c r="N72" s="468"/>
      <c r="O72" s="468"/>
      <c r="P72" s="468"/>
      <c r="Q72" s="468"/>
      <c r="R72" s="468"/>
      <c r="S72" s="468"/>
      <c r="T72" s="469"/>
      <c r="U72" s="468" t="e">
        <f>VLOOKUP(U67,мандатка!$V:$AD,5,FALSE)</f>
        <v>#N/A</v>
      </c>
      <c r="V72" s="486"/>
      <c r="W72" s="468"/>
      <c r="X72" s="468"/>
      <c r="Y72" s="718"/>
      <c r="Z72" s="468"/>
      <c r="AA72" s="468"/>
      <c r="AB72" s="468"/>
      <c r="AC72" s="718"/>
      <c r="AD72" s="468"/>
      <c r="AE72" s="468"/>
      <c r="AF72" s="718"/>
      <c r="AG72" s="475"/>
      <c r="AH72" s="468"/>
      <c r="AI72" s="468"/>
      <c r="AJ72" s="468"/>
      <c r="AK72" s="468"/>
      <c r="AL72" s="468"/>
      <c r="AM72" s="468"/>
      <c r="AN72" s="469"/>
      <c r="AO72" s="471"/>
      <c r="AP72" s="471"/>
    </row>
    <row r="73" spans="1:42" s="472" customFormat="1" ht="22.8" hidden="1" x14ac:dyDescent="0.25">
      <c r="A73" s="468" t="e">
        <f>VLOOKUP(A67,мандатка!$V:$AD,6,FALSE)</f>
        <v>#N/A</v>
      </c>
      <c r="B73" s="486"/>
      <c r="C73" s="468"/>
      <c r="D73" s="468"/>
      <c r="E73" s="714"/>
      <c r="F73" s="468"/>
      <c r="G73" s="468"/>
      <c r="H73" s="468"/>
      <c r="I73" s="714"/>
      <c r="J73" s="468"/>
      <c r="K73" s="468"/>
      <c r="L73" s="714"/>
      <c r="M73" s="484"/>
      <c r="N73" s="468"/>
      <c r="O73" s="468"/>
      <c r="P73" s="468"/>
      <c r="Q73" s="468"/>
      <c r="R73" s="468"/>
      <c r="S73" s="468"/>
      <c r="T73" s="469"/>
      <c r="U73" s="468" t="e">
        <f>VLOOKUP(U67,мандатка!$V:$AD,6,FALSE)</f>
        <v>#N/A</v>
      </c>
      <c r="V73" s="486"/>
      <c r="W73" s="468"/>
      <c r="X73" s="468"/>
      <c r="Y73" s="718"/>
      <c r="Z73" s="468"/>
      <c r="AA73" s="468"/>
      <c r="AB73" s="468"/>
      <c r="AC73" s="718"/>
      <c r="AD73" s="468"/>
      <c r="AE73" s="468"/>
      <c r="AF73" s="718"/>
      <c r="AG73" s="475"/>
      <c r="AH73" s="468"/>
      <c r="AI73" s="468"/>
      <c r="AJ73" s="468"/>
      <c r="AK73" s="468"/>
      <c r="AL73" s="468"/>
      <c r="AM73" s="468"/>
      <c r="AN73" s="469"/>
      <c r="AO73" s="471"/>
      <c r="AP73" s="471"/>
    </row>
    <row r="74" spans="1:42" s="472" customFormat="1" ht="22.8" hidden="1" x14ac:dyDescent="0.25">
      <c r="A74" s="468" t="e">
        <f>VLOOKUP(A67,мандатка!$V:$AD,7,FALSE)</f>
        <v>#N/A</v>
      </c>
      <c r="B74" s="486"/>
      <c r="C74" s="468"/>
      <c r="D74" s="468"/>
      <c r="E74" s="714"/>
      <c r="F74" s="468"/>
      <c r="G74" s="468"/>
      <c r="H74" s="468"/>
      <c r="I74" s="714"/>
      <c r="J74" s="468"/>
      <c r="K74" s="468"/>
      <c r="L74" s="714"/>
      <c r="M74" s="484"/>
      <c r="N74" s="468"/>
      <c r="O74" s="468"/>
      <c r="P74" s="468"/>
      <c r="Q74" s="468"/>
      <c r="R74" s="468"/>
      <c r="S74" s="468"/>
      <c r="T74" s="469"/>
      <c r="U74" s="468" t="e">
        <f>VLOOKUP(U67,мандатка!$V:$AD,7,FALSE)</f>
        <v>#N/A</v>
      </c>
      <c r="V74" s="486"/>
      <c r="W74" s="468"/>
      <c r="X74" s="468"/>
      <c r="Y74" s="718"/>
      <c r="Z74" s="468"/>
      <c r="AA74" s="468"/>
      <c r="AB74" s="468"/>
      <c r="AC74" s="718"/>
      <c r="AD74" s="468"/>
      <c r="AE74" s="468"/>
      <c r="AF74" s="718"/>
      <c r="AG74" s="475"/>
      <c r="AH74" s="468"/>
      <c r="AI74" s="468"/>
      <c r="AJ74" s="468"/>
      <c r="AK74" s="468"/>
      <c r="AL74" s="468"/>
      <c r="AM74" s="468"/>
      <c r="AN74" s="469"/>
      <c r="AO74" s="471"/>
      <c r="AP74" s="471"/>
    </row>
    <row r="75" spans="1:42" s="472" customFormat="1" ht="23.25" hidden="1" customHeight="1" x14ac:dyDescent="0.25">
      <c r="A75" s="468" t="s">
        <v>207</v>
      </c>
      <c r="B75" s="488"/>
      <c r="C75" s="473"/>
      <c r="D75" s="473"/>
      <c r="E75" s="714"/>
      <c r="F75" s="473"/>
      <c r="G75" s="473"/>
      <c r="H75" s="473"/>
      <c r="I75" s="714"/>
      <c r="J75" s="473"/>
      <c r="K75" s="473"/>
      <c r="L75" s="714"/>
      <c r="M75" s="483"/>
      <c r="N75" s="473"/>
      <c r="O75" s="473"/>
      <c r="P75" s="473"/>
      <c r="Q75" s="473"/>
      <c r="R75" s="473"/>
      <c r="S75" s="473"/>
      <c r="T75" s="469"/>
      <c r="U75" s="468" t="s">
        <v>207</v>
      </c>
      <c r="V75" s="487"/>
      <c r="W75" s="473"/>
      <c r="X75" s="473"/>
      <c r="Y75" s="719"/>
      <c r="Z75" s="473"/>
      <c r="AA75" s="473"/>
      <c r="AB75" s="473"/>
      <c r="AC75" s="719"/>
      <c r="AD75" s="473"/>
      <c r="AE75" s="473"/>
      <c r="AF75" s="719"/>
      <c r="AG75" s="473"/>
      <c r="AH75" s="473"/>
      <c r="AI75" s="473"/>
      <c r="AJ75" s="473"/>
      <c r="AK75" s="473"/>
      <c r="AL75" s="473"/>
      <c r="AM75" s="473"/>
      <c r="AN75" s="469"/>
      <c r="AO75" s="471"/>
      <c r="AP75" s="471"/>
    </row>
    <row r="76" spans="1:42" s="472" customFormat="1" ht="18" hidden="1" customHeight="1" x14ac:dyDescent="0.25">
      <c r="A76" s="711" t="s">
        <v>211</v>
      </c>
      <c r="B76" s="711"/>
      <c r="C76" s="711"/>
      <c r="D76" s="711" t="s">
        <v>208</v>
      </c>
      <c r="E76" s="711"/>
      <c r="F76" s="711"/>
      <c r="G76" s="711" t="s">
        <v>212</v>
      </c>
      <c r="H76" s="711"/>
      <c r="I76" s="711"/>
      <c r="J76" s="711" t="s">
        <v>209</v>
      </c>
      <c r="K76" s="711"/>
      <c r="L76" s="711"/>
      <c r="M76" s="478"/>
      <c r="N76" s="479"/>
      <c r="O76" s="477"/>
      <c r="P76" s="478"/>
      <c r="Q76" s="478"/>
      <c r="R76" s="478"/>
      <c r="S76" s="478"/>
      <c r="T76" s="479"/>
      <c r="U76" s="711" t="s">
        <v>211</v>
      </c>
      <c r="V76" s="711"/>
      <c r="W76" s="711"/>
      <c r="X76" s="711" t="s">
        <v>208</v>
      </c>
      <c r="Y76" s="711"/>
      <c r="Z76" s="711"/>
      <c r="AA76" s="711" t="s">
        <v>212</v>
      </c>
      <c r="AB76" s="711"/>
      <c r="AC76" s="711"/>
      <c r="AD76" s="711" t="s">
        <v>209</v>
      </c>
      <c r="AE76" s="711"/>
      <c r="AF76" s="711"/>
      <c r="AG76" s="478"/>
      <c r="AH76" s="479"/>
      <c r="AI76" s="477"/>
      <c r="AJ76" s="478"/>
      <c r="AK76" s="478"/>
      <c r="AL76" s="478"/>
      <c r="AM76" s="478"/>
      <c r="AN76" s="479"/>
      <c r="AO76" s="471"/>
      <c r="AP76" s="471"/>
    </row>
    <row r="77" spans="1:42" s="472" customFormat="1" ht="22.8" hidden="1" x14ac:dyDescent="0.25">
      <c r="A77" s="716"/>
      <c r="B77" s="716"/>
      <c r="C77" s="716"/>
      <c r="D77" s="711"/>
      <c r="E77" s="711"/>
      <c r="F77" s="711"/>
      <c r="G77" s="711"/>
      <c r="H77" s="711"/>
      <c r="I77" s="711"/>
      <c r="J77" s="711"/>
      <c r="K77" s="711"/>
      <c r="L77" s="711"/>
      <c r="M77" s="478"/>
      <c r="N77" s="479"/>
      <c r="O77" s="477"/>
      <c r="P77" s="478"/>
      <c r="Q77" s="478"/>
      <c r="R77" s="478"/>
      <c r="S77" s="478"/>
      <c r="T77" s="479"/>
      <c r="U77" s="716"/>
      <c r="V77" s="716"/>
      <c r="W77" s="716"/>
      <c r="X77" s="711"/>
      <c r="Y77" s="711"/>
      <c r="Z77" s="711"/>
      <c r="AA77" s="711"/>
      <c r="AB77" s="711"/>
      <c r="AC77" s="711"/>
      <c r="AD77" s="711"/>
      <c r="AE77" s="711"/>
      <c r="AF77" s="711"/>
      <c r="AG77" s="478"/>
      <c r="AH77" s="479"/>
      <c r="AI77" s="477"/>
      <c r="AJ77" s="478"/>
      <c r="AK77" s="478"/>
      <c r="AL77" s="478"/>
      <c r="AM77" s="478"/>
      <c r="AN77" s="479"/>
      <c r="AO77" s="471"/>
      <c r="AP77" s="471"/>
    </row>
    <row r="78" spans="1:42" s="472" customFormat="1" hidden="1" x14ac:dyDescent="0.25">
      <c r="A78" s="710" t="e">
        <f>VLOOKUP(K78,Жереб!$F:$I,4,FALSE)</f>
        <v>#N/A</v>
      </c>
      <c r="B78" s="710"/>
      <c r="C78" s="720" t="e">
        <f>VLOOKUP($A78,мандатка!$B$10:$BC$395,3,FALSE)&amp;"   "&amp;VLOOKUP($A78,мандатка!$B$10:$BC$395,8,FALSE)</f>
        <v>#N/A</v>
      </c>
      <c r="D78" s="720"/>
      <c r="E78" s="720"/>
      <c r="F78" s="720"/>
      <c r="G78" s="720"/>
      <c r="H78" s="720"/>
      <c r="I78" s="720"/>
      <c r="J78" s="720"/>
      <c r="K78" s="715">
        <f>K67+2</f>
        <v>13</v>
      </c>
      <c r="L78" s="715"/>
      <c r="M78" s="481"/>
      <c r="N78" s="481"/>
      <c r="O78" s="481"/>
      <c r="P78" s="481"/>
      <c r="Q78" s="481"/>
      <c r="R78" s="482"/>
      <c r="U78" s="710" t="e">
        <f>VLOOKUP(AE78,Жереб!$F:$I,4,FALSE)</f>
        <v>#N/A</v>
      </c>
      <c r="V78" s="710"/>
      <c r="W78" s="720" t="e">
        <f>VLOOKUP($A78,мандатка!$B$10:$BC$395,3,FALSE)&amp;"   "&amp;VLOOKUP($A78,мандатка!$B$10:$BC$395,8,FALSE)</f>
        <v>#N/A</v>
      </c>
      <c r="X78" s="720"/>
      <c r="Y78" s="720"/>
      <c r="Z78" s="720"/>
      <c r="AA78" s="720"/>
      <c r="AB78" s="720"/>
      <c r="AC78" s="720"/>
      <c r="AD78" s="720"/>
      <c r="AE78" s="715">
        <f>K78+1</f>
        <v>14</v>
      </c>
      <c r="AF78" s="715"/>
      <c r="AG78" s="481"/>
      <c r="AH78" s="481"/>
      <c r="AI78" s="481"/>
      <c r="AJ78" s="481"/>
      <c r="AK78" s="481"/>
      <c r="AL78" s="482"/>
      <c r="AM78" s="480"/>
      <c r="AN78" s="482"/>
      <c r="AO78" s="471"/>
      <c r="AP78" s="471"/>
    </row>
    <row r="79" spans="1:42" s="472" customFormat="1" ht="135" hidden="1" customHeight="1" x14ac:dyDescent="0.25">
      <c r="A79" s="473" t="s">
        <v>85</v>
      </c>
      <c r="B79" s="473" t="str">
        <f>IF(AO$2=0,"",AO$2)</f>
        <v>Підйом по верт. перилах</v>
      </c>
      <c r="C79" s="473" t="str">
        <f t="shared" ref="C79" si="122">IF(AP$2=0,"",AP$2)</f>
        <v>Крутопохила навісна переправа вниз</v>
      </c>
      <c r="D79" s="473" t="str">
        <f t="shared" ref="D79" si="123">IF(AQ$2=0,"",AQ$2)</f>
        <v>Рух  по жердинах</v>
      </c>
      <c r="E79" s="714" t="str">
        <f t="shared" ref="E79" si="124">IF(AR$2=0,"",AR$2)</f>
        <v>ПЗЧ1 = 25:00</v>
      </c>
      <c r="F79" s="473" t="str">
        <f t="shared" ref="F79" si="125">IF(AS$2=0,"",AS$2)</f>
        <v>Переправа по колоді через яр</v>
      </c>
      <c r="G79" s="473" t="str">
        <f t="shared" ref="G79" si="126">IF(AT$2=0,"",AT$2)</f>
        <v>Траверс схилу</v>
      </c>
      <c r="H79" s="473" t="str">
        <f t="shared" ref="H79" si="127">IF(AU$2=0,"",AU$2)</f>
        <v>Навісна переправа через яр</v>
      </c>
      <c r="I79" s="714" t="str">
        <f t="shared" ref="I79" si="128">IF(AV$2=0,"",AV$2)</f>
        <v>ПЗЧ2 = 25:00</v>
      </c>
      <c r="J79" s="473" t="str">
        <f t="shared" ref="J79" si="129">IF(AW$2=0,"",AW$2)</f>
        <v>Переправа по колоді через яр (судд.)</v>
      </c>
      <c r="K79" s="473" t="str">
        <f t="shared" ref="K79" si="130">IF(AX$2=0,"",AX$2)</f>
        <v>Навісна переправа через яр з вузлом</v>
      </c>
      <c r="L79" s="714" t="str">
        <f t="shared" ref="L79" si="131">IF(AY$2=0,"",AY$2)</f>
        <v>ПЗЧ3 = 25:00</v>
      </c>
      <c r="M79" s="483"/>
      <c r="N79" s="473"/>
      <c r="O79" s="473"/>
      <c r="P79" s="473"/>
      <c r="Q79" s="473"/>
      <c r="R79" s="473"/>
      <c r="S79" s="473"/>
      <c r="T79" s="473"/>
      <c r="U79" s="473" t="s">
        <v>85</v>
      </c>
      <c r="V79" s="473" t="str">
        <f>IF(AO$2=0,"",AO$2)</f>
        <v>Підйом по верт. перилах</v>
      </c>
      <c r="W79" s="473" t="str">
        <f t="shared" ref="W79" si="132">IF(AP$2=0,"",AP$2)</f>
        <v>Крутопохила навісна переправа вниз</v>
      </c>
      <c r="X79" s="473" t="str">
        <f t="shared" ref="X79" si="133">IF(AQ$2=0,"",AQ$2)</f>
        <v>Рух  по жердинах</v>
      </c>
      <c r="Y79" s="717" t="str">
        <f t="shared" ref="Y79" si="134">IF(AR$2=0,"",AR$2)</f>
        <v>ПЗЧ1 = 25:00</v>
      </c>
      <c r="Z79" s="473" t="str">
        <f t="shared" ref="Z79" si="135">IF(AS$2=0,"",AS$2)</f>
        <v>Переправа по колоді через яр</v>
      </c>
      <c r="AA79" s="473" t="str">
        <f t="shared" ref="AA79" si="136">IF(AT$2=0,"",AT$2)</f>
        <v>Траверс схилу</v>
      </c>
      <c r="AB79" s="473" t="str">
        <f t="shared" ref="AB79" si="137">IF(AU$2=0,"",AU$2)</f>
        <v>Навісна переправа через яр</v>
      </c>
      <c r="AC79" s="717" t="str">
        <f t="shared" ref="AC79" si="138">IF(AV$2=0,"",AV$2)</f>
        <v>ПЗЧ2 = 25:00</v>
      </c>
      <c r="AD79" s="473" t="str">
        <f t="shared" ref="AD79" si="139">IF(AW$2=0,"",AW$2)</f>
        <v>Переправа по колоді через яр (судд.)</v>
      </c>
      <c r="AE79" s="473" t="str">
        <f t="shared" ref="AE79" si="140">IF(AX$2=0,"",AX$2)</f>
        <v>Навісна переправа через яр з вузлом</v>
      </c>
      <c r="AF79" s="717" t="str">
        <f t="shared" ref="AF79" si="141">IF(AY$2=0,"",AY$2)</f>
        <v>ПЗЧ3 = 25:00</v>
      </c>
      <c r="AG79" s="473"/>
      <c r="AH79" s="473"/>
      <c r="AI79" s="473"/>
      <c r="AJ79" s="473"/>
      <c r="AK79" s="473"/>
      <c r="AL79" s="473"/>
      <c r="AM79" s="473"/>
      <c r="AN79" s="473"/>
      <c r="AO79" s="471"/>
      <c r="AP79" s="471"/>
    </row>
    <row r="80" spans="1:42" s="472" customFormat="1" ht="22.8" hidden="1" x14ac:dyDescent="0.25">
      <c r="A80" s="468" t="e">
        <f>VLOOKUP(A78,мандатка!$V:$AD,2,FALSE)</f>
        <v>#N/A</v>
      </c>
      <c r="B80" s="485"/>
      <c r="C80" s="469"/>
      <c r="D80" s="469"/>
      <c r="E80" s="714"/>
      <c r="F80" s="469"/>
      <c r="G80" s="469"/>
      <c r="H80" s="469"/>
      <c r="I80" s="714"/>
      <c r="J80" s="469"/>
      <c r="K80" s="469"/>
      <c r="L80" s="714"/>
      <c r="M80" s="484"/>
      <c r="N80" s="468"/>
      <c r="O80" s="469"/>
      <c r="P80" s="469"/>
      <c r="Q80" s="469"/>
      <c r="R80" s="469"/>
      <c r="S80" s="469"/>
      <c r="T80" s="469"/>
      <c r="U80" s="468" t="e">
        <f>VLOOKUP(U78,мандатка!$V:$AD,2,FALSE)</f>
        <v>#N/A</v>
      </c>
      <c r="V80" s="485"/>
      <c r="W80" s="469"/>
      <c r="X80" s="469"/>
      <c r="Y80" s="718"/>
      <c r="Z80" s="469"/>
      <c r="AA80" s="469"/>
      <c r="AB80" s="469"/>
      <c r="AC80" s="718"/>
      <c r="AD80" s="469"/>
      <c r="AE80" s="469"/>
      <c r="AF80" s="718"/>
      <c r="AG80" s="475"/>
      <c r="AH80" s="468"/>
      <c r="AI80" s="469"/>
      <c r="AJ80" s="469"/>
      <c r="AK80" s="469"/>
      <c r="AL80" s="469"/>
      <c r="AM80" s="469"/>
      <c r="AN80" s="469"/>
      <c r="AO80" s="471"/>
      <c r="AP80" s="471"/>
    </row>
    <row r="81" spans="1:42" s="472" customFormat="1" ht="22.8" hidden="1" x14ac:dyDescent="0.25">
      <c r="A81" s="468" t="e">
        <f>VLOOKUP(A78,мандатка!$V:$AD,3,FALSE)</f>
        <v>#N/A</v>
      </c>
      <c r="B81" s="486"/>
      <c r="C81" s="468"/>
      <c r="D81" s="468"/>
      <c r="E81" s="714"/>
      <c r="F81" s="468"/>
      <c r="G81" s="468"/>
      <c r="H81" s="468"/>
      <c r="I81" s="714"/>
      <c r="J81" s="468"/>
      <c r="K81" s="468"/>
      <c r="L81" s="714"/>
      <c r="M81" s="484"/>
      <c r="N81" s="468"/>
      <c r="O81" s="468"/>
      <c r="P81" s="468"/>
      <c r="Q81" s="468"/>
      <c r="R81" s="468"/>
      <c r="S81" s="468"/>
      <c r="T81" s="469"/>
      <c r="U81" s="468" t="e">
        <f>VLOOKUP(U78,мандатка!$V:$AD,3,FALSE)</f>
        <v>#N/A</v>
      </c>
      <c r="V81" s="486"/>
      <c r="W81" s="468"/>
      <c r="X81" s="468"/>
      <c r="Y81" s="718"/>
      <c r="Z81" s="468"/>
      <c r="AA81" s="468"/>
      <c r="AB81" s="468"/>
      <c r="AC81" s="718"/>
      <c r="AD81" s="468"/>
      <c r="AE81" s="468"/>
      <c r="AF81" s="718"/>
      <c r="AG81" s="475"/>
      <c r="AH81" s="468"/>
      <c r="AI81" s="468"/>
      <c r="AJ81" s="468"/>
      <c r="AK81" s="468"/>
      <c r="AL81" s="468"/>
      <c r="AM81" s="468"/>
      <c r="AN81" s="469"/>
      <c r="AO81" s="476"/>
      <c r="AP81" s="476"/>
    </row>
    <row r="82" spans="1:42" s="472" customFormat="1" ht="22.8" hidden="1" x14ac:dyDescent="0.25">
      <c r="A82" s="468" t="e">
        <f>VLOOKUP(A78,мандатка!$V:$AD,4,FALSE)</f>
        <v>#N/A</v>
      </c>
      <c r="B82" s="486"/>
      <c r="C82" s="468"/>
      <c r="D82" s="468"/>
      <c r="E82" s="714"/>
      <c r="F82" s="468"/>
      <c r="G82" s="468"/>
      <c r="H82" s="468"/>
      <c r="I82" s="714"/>
      <c r="J82" s="468"/>
      <c r="K82" s="468"/>
      <c r="L82" s="714"/>
      <c r="M82" s="484"/>
      <c r="N82" s="468"/>
      <c r="O82" s="468"/>
      <c r="P82" s="468"/>
      <c r="Q82" s="468"/>
      <c r="R82" s="468"/>
      <c r="S82" s="468"/>
      <c r="T82" s="469"/>
      <c r="U82" s="468" t="e">
        <f>VLOOKUP(U78,мандатка!$V:$AD,4,FALSE)</f>
        <v>#N/A</v>
      </c>
      <c r="V82" s="486"/>
      <c r="W82" s="468"/>
      <c r="X82" s="468"/>
      <c r="Y82" s="718"/>
      <c r="Z82" s="468"/>
      <c r="AA82" s="468"/>
      <c r="AB82" s="468"/>
      <c r="AC82" s="718"/>
      <c r="AD82" s="468"/>
      <c r="AE82" s="468"/>
      <c r="AF82" s="718"/>
      <c r="AG82" s="475"/>
      <c r="AH82" s="468"/>
      <c r="AI82" s="468"/>
      <c r="AJ82" s="468"/>
      <c r="AK82" s="468"/>
      <c r="AL82" s="468"/>
      <c r="AM82" s="468"/>
      <c r="AN82" s="469"/>
      <c r="AO82" s="471"/>
      <c r="AP82" s="471"/>
    </row>
    <row r="83" spans="1:42" s="472" customFormat="1" ht="22.8" hidden="1" x14ac:dyDescent="0.25">
      <c r="A83" s="468" t="e">
        <f>VLOOKUP(A78,мандатка!$V:$AD,5,FALSE)</f>
        <v>#N/A</v>
      </c>
      <c r="B83" s="486"/>
      <c r="C83" s="468"/>
      <c r="D83" s="468"/>
      <c r="E83" s="714"/>
      <c r="F83" s="468"/>
      <c r="G83" s="468"/>
      <c r="H83" s="468"/>
      <c r="I83" s="714"/>
      <c r="J83" s="468"/>
      <c r="K83" s="468"/>
      <c r="L83" s="714"/>
      <c r="M83" s="484"/>
      <c r="N83" s="468"/>
      <c r="O83" s="468"/>
      <c r="P83" s="468"/>
      <c r="Q83" s="468"/>
      <c r="R83" s="468"/>
      <c r="S83" s="468"/>
      <c r="T83" s="469"/>
      <c r="U83" s="468" t="e">
        <f>VLOOKUP(U78,мандатка!$V:$AD,5,FALSE)</f>
        <v>#N/A</v>
      </c>
      <c r="V83" s="486"/>
      <c r="W83" s="468"/>
      <c r="X83" s="468"/>
      <c r="Y83" s="718"/>
      <c r="Z83" s="468"/>
      <c r="AA83" s="468"/>
      <c r="AB83" s="468"/>
      <c r="AC83" s="718"/>
      <c r="AD83" s="468"/>
      <c r="AE83" s="468"/>
      <c r="AF83" s="718"/>
      <c r="AG83" s="475"/>
      <c r="AH83" s="468"/>
      <c r="AI83" s="468"/>
      <c r="AJ83" s="468"/>
      <c r="AK83" s="468"/>
      <c r="AL83" s="468"/>
      <c r="AM83" s="468"/>
      <c r="AN83" s="469"/>
      <c r="AO83" s="471"/>
      <c r="AP83" s="471"/>
    </row>
    <row r="84" spans="1:42" s="472" customFormat="1" ht="22.8" hidden="1" x14ac:dyDescent="0.25">
      <c r="A84" s="468" t="e">
        <f>VLOOKUP(A78,мандатка!$V:$AD,6,FALSE)</f>
        <v>#N/A</v>
      </c>
      <c r="B84" s="486"/>
      <c r="C84" s="468"/>
      <c r="D84" s="468"/>
      <c r="E84" s="714"/>
      <c r="F84" s="468"/>
      <c r="G84" s="468"/>
      <c r="H84" s="468"/>
      <c r="I84" s="714"/>
      <c r="J84" s="468"/>
      <c r="K84" s="468"/>
      <c r="L84" s="714"/>
      <c r="M84" s="484"/>
      <c r="N84" s="468"/>
      <c r="O84" s="468"/>
      <c r="P84" s="468"/>
      <c r="Q84" s="468"/>
      <c r="R84" s="468"/>
      <c r="S84" s="468"/>
      <c r="T84" s="469"/>
      <c r="U84" s="468" t="e">
        <f>VLOOKUP(U78,мандатка!$V:$AD,6,FALSE)</f>
        <v>#N/A</v>
      </c>
      <c r="V84" s="486"/>
      <c r="W84" s="468"/>
      <c r="X84" s="468"/>
      <c r="Y84" s="718"/>
      <c r="Z84" s="468"/>
      <c r="AA84" s="468"/>
      <c r="AB84" s="468"/>
      <c r="AC84" s="718"/>
      <c r="AD84" s="468"/>
      <c r="AE84" s="468"/>
      <c r="AF84" s="718"/>
      <c r="AG84" s="475"/>
      <c r="AH84" s="468"/>
      <c r="AI84" s="468"/>
      <c r="AJ84" s="468"/>
      <c r="AK84" s="468"/>
      <c r="AL84" s="468"/>
      <c r="AM84" s="468"/>
      <c r="AN84" s="469"/>
      <c r="AO84" s="471"/>
      <c r="AP84" s="471"/>
    </row>
    <row r="85" spans="1:42" s="472" customFormat="1" ht="22.8" hidden="1" x14ac:dyDescent="0.25">
      <c r="A85" s="468" t="e">
        <f>VLOOKUP(A78,мандатка!$V:$AD,7,FALSE)</f>
        <v>#N/A</v>
      </c>
      <c r="B85" s="486"/>
      <c r="C85" s="468"/>
      <c r="D85" s="468"/>
      <c r="E85" s="714"/>
      <c r="F85" s="468"/>
      <c r="G85" s="468"/>
      <c r="H85" s="468"/>
      <c r="I85" s="714"/>
      <c r="J85" s="468"/>
      <c r="K85" s="468"/>
      <c r="L85" s="714"/>
      <c r="M85" s="484"/>
      <c r="N85" s="468"/>
      <c r="O85" s="468"/>
      <c r="P85" s="468"/>
      <c r="Q85" s="468"/>
      <c r="R85" s="468"/>
      <c r="S85" s="468"/>
      <c r="T85" s="469"/>
      <c r="U85" s="468" t="e">
        <f>VLOOKUP(U78,мандатка!$V:$AD,7,FALSE)</f>
        <v>#N/A</v>
      </c>
      <c r="V85" s="486"/>
      <c r="W85" s="468"/>
      <c r="X85" s="468"/>
      <c r="Y85" s="718"/>
      <c r="Z85" s="468"/>
      <c r="AA85" s="468"/>
      <c r="AB85" s="468"/>
      <c r="AC85" s="718"/>
      <c r="AD85" s="468"/>
      <c r="AE85" s="468"/>
      <c r="AF85" s="718"/>
      <c r="AG85" s="475"/>
      <c r="AH85" s="468"/>
      <c r="AI85" s="468"/>
      <c r="AJ85" s="468"/>
      <c r="AK85" s="468"/>
      <c r="AL85" s="468"/>
      <c r="AM85" s="468"/>
      <c r="AN85" s="469"/>
      <c r="AO85" s="471"/>
      <c r="AP85" s="471"/>
    </row>
    <row r="86" spans="1:42" s="472" customFormat="1" ht="23.25" hidden="1" customHeight="1" x14ac:dyDescent="0.25">
      <c r="A86" s="468" t="s">
        <v>207</v>
      </c>
      <c r="B86" s="488"/>
      <c r="C86" s="473"/>
      <c r="D86" s="473"/>
      <c r="E86" s="714"/>
      <c r="F86" s="473"/>
      <c r="G86" s="473"/>
      <c r="H86" s="473"/>
      <c r="I86" s="714"/>
      <c r="J86" s="473"/>
      <c r="K86" s="473"/>
      <c r="L86" s="714"/>
      <c r="M86" s="483"/>
      <c r="N86" s="473"/>
      <c r="O86" s="473"/>
      <c r="P86" s="473"/>
      <c r="Q86" s="473"/>
      <c r="R86" s="473"/>
      <c r="S86" s="473"/>
      <c r="T86" s="469"/>
      <c r="U86" s="468" t="s">
        <v>207</v>
      </c>
      <c r="V86" s="487"/>
      <c r="W86" s="473"/>
      <c r="X86" s="473"/>
      <c r="Y86" s="719"/>
      <c r="Z86" s="473"/>
      <c r="AA86" s="473"/>
      <c r="AB86" s="473"/>
      <c r="AC86" s="719"/>
      <c r="AD86" s="473"/>
      <c r="AE86" s="473"/>
      <c r="AF86" s="719"/>
      <c r="AG86" s="473"/>
      <c r="AH86" s="473"/>
      <c r="AI86" s="473"/>
      <c r="AJ86" s="473"/>
      <c r="AK86" s="473"/>
      <c r="AL86" s="473"/>
      <c r="AM86" s="473"/>
      <c r="AN86" s="469"/>
      <c r="AO86" s="471"/>
      <c r="AP86" s="471"/>
    </row>
    <row r="87" spans="1:42" s="472" customFormat="1" ht="18" hidden="1" customHeight="1" x14ac:dyDescent="0.25">
      <c r="A87" s="711" t="s">
        <v>211</v>
      </c>
      <c r="B87" s="711"/>
      <c r="C87" s="711"/>
      <c r="D87" s="711" t="s">
        <v>208</v>
      </c>
      <c r="E87" s="711"/>
      <c r="F87" s="711"/>
      <c r="G87" s="711" t="s">
        <v>212</v>
      </c>
      <c r="H87" s="711"/>
      <c r="I87" s="711"/>
      <c r="J87" s="711" t="s">
        <v>209</v>
      </c>
      <c r="K87" s="711"/>
      <c r="L87" s="711"/>
      <c r="M87" s="478"/>
      <c r="N87" s="479"/>
      <c r="O87" s="477"/>
      <c r="P87" s="478"/>
      <c r="Q87" s="478"/>
      <c r="R87" s="478"/>
      <c r="S87" s="478"/>
      <c r="T87" s="479"/>
      <c r="U87" s="711" t="s">
        <v>211</v>
      </c>
      <c r="V87" s="711"/>
      <c r="W87" s="711"/>
      <c r="X87" s="711" t="s">
        <v>208</v>
      </c>
      <c r="Y87" s="711"/>
      <c r="Z87" s="711"/>
      <c r="AA87" s="711" t="s">
        <v>212</v>
      </c>
      <c r="AB87" s="711"/>
      <c r="AC87" s="711"/>
      <c r="AD87" s="711" t="s">
        <v>209</v>
      </c>
      <c r="AE87" s="711"/>
      <c r="AF87" s="711"/>
      <c r="AG87" s="478"/>
      <c r="AH87" s="479"/>
      <c r="AI87" s="477"/>
      <c r="AJ87" s="478"/>
      <c r="AK87" s="478"/>
      <c r="AL87" s="478"/>
      <c r="AM87" s="478"/>
      <c r="AN87" s="479"/>
      <c r="AO87" s="471"/>
      <c r="AP87" s="471"/>
    </row>
    <row r="88" spans="1:42" s="472" customFormat="1" ht="22.8" hidden="1" x14ac:dyDescent="0.25">
      <c r="A88" s="716"/>
      <c r="B88" s="716"/>
      <c r="C88" s="716"/>
      <c r="D88" s="711"/>
      <c r="E88" s="711"/>
      <c r="F88" s="711"/>
      <c r="G88" s="711"/>
      <c r="H88" s="711"/>
      <c r="I88" s="711"/>
      <c r="J88" s="711"/>
      <c r="K88" s="711"/>
      <c r="L88" s="711"/>
      <c r="M88" s="478"/>
      <c r="N88" s="479"/>
      <c r="O88" s="477"/>
      <c r="P88" s="478"/>
      <c r="Q88" s="478"/>
      <c r="R88" s="478"/>
      <c r="S88" s="478"/>
      <c r="T88" s="479"/>
      <c r="U88" s="716"/>
      <c r="V88" s="716"/>
      <c r="W88" s="716"/>
      <c r="X88" s="711"/>
      <c r="Y88" s="711"/>
      <c r="Z88" s="711"/>
      <c r="AA88" s="711"/>
      <c r="AB88" s="711"/>
      <c r="AC88" s="711"/>
      <c r="AD88" s="711"/>
      <c r="AE88" s="711"/>
      <c r="AF88" s="711"/>
      <c r="AG88" s="478"/>
      <c r="AH88" s="479"/>
      <c r="AI88" s="477"/>
      <c r="AJ88" s="478"/>
      <c r="AK88" s="478"/>
      <c r="AL88" s="478"/>
      <c r="AM88" s="478"/>
      <c r="AN88" s="479"/>
      <c r="AO88" s="471"/>
      <c r="AP88" s="471"/>
    </row>
    <row r="89" spans="1:42" s="472" customFormat="1" hidden="1" x14ac:dyDescent="0.25">
      <c r="A89" s="710" t="e">
        <f>VLOOKUP(K89,Жереб!$F:$I,4,FALSE)</f>
        <v>#N/A</v>
      </c>
      <c r="B89" s="710"/>
      <c r="C89" s="720" t="e">
        <f>VLOOKUP($A89,мандатка!$B$10:$BC$395,3,FALSE)&amp;"   "&amp;VLOOKUP($A89,мандатка!$B$10:$BC$395,8,FALSE)</f>
        <v>#N/A</v>
      </c>
      <c r="D89" s="720"/>
      <c r="E89" s="720"/>
      <c r="F89" s="720"/>
      <c r="G89" s="720"/>
      <c r="H89" s="720"/>
      <c r="I89" s="720"/>
      <c r="J89" s="720"/>
      <c r="K89" s="715">
        <f>K78+2</f>
        <v>15</v>
      </c>
      <c r="L89" s="715"/>
      <c r="M89" s="481"/>
      <c r="N89" s="481"/>
      <c r="O89" s="481"/>
      <c r="P89" s="481"/>
      <c r="Q89" s="481"/>
      <c r="R89" s="482"/>
      <c r="U89" s="710" t="e">
        <f>VLOOKUP(AE89,Жереб!$F:$I,4,FALSE)</f>
        <v>#N/A</v>
      </c>
      <c r="V89" s="710"/>
      <c r="W89" s="720" t="e">
        <f>VLOOKUP($A89,мандатка!$B$10:$BC$395,3,FALSE)&amp;"   "&amp;VLOOKUP($A89,мандатка!$B$10:$BC$395,8,FALSE)</f>
        <v>#N/A</v>
      </c>
      <c r="X89" s="720"/>
      <c r="Y89" s="720"/>
      <c r="Z89" s="720"/>
      <c r="AA89" s="720"/>
      <c r="AB89" s="720"/>
      <c r="AC89" s="720"/>
      <c r="AD89" s="720"/>
      <c r="AE89" s="715">
        <f>K89+1</f>
        <v>16</v>
      </c>
      <c r="AF89" s="715"/>
      <c r="AG89" s="481"/>
      <c r="AH89" s="481"/>
      <c r="AI89" s="481"/>
      <c r="AJ89" s="481"/>
      <c r="AK89" s="481"/>
      <c r="AL89" s="482"/>
      <c r="AM89" s="480"/>
      <c r="AN89" s="482"/>
      <c r="AO89" s="471"/>
      <c r="AP89" s="471"/>
    </row>
    <row r="90" spans="1:42" s="472" customFormat="1" ht="135" hidden="1" customHeight="1" x14ac:dyDescent="0.25">
      <c r="A90" s="473" t="s">
        <v>85</v>
      </c>
      <c r="B90" s="473" t="str">
        <f>IF(AO$2=0,"",AO$2)</f>
        <v>Підйом по верт. перилах</v>
      </c>
      <c r="C90" s="473" t="str">
        <f t="shared" ref="C90" si="142">IF(AP$2=0,"",AP$2)</f>
        <v>Крутопохила навісна переправа вниз</v>
      </c>
      <c r="D90" s="473" t="str">
        <f t="shared" ref="D90" si="143">IF(AQ$2=0,"",AQ$2)</f>
        <v>Рух  по жердинах</v>
      </c>
      <c r="E90" s="714" t="str">
        <f t="shared" ref="E90" si="144">IF(AR$2=0,"",AR$2)</f>
        <v>ПЗЧ1 = 25:00</v>
      </c>
      <c r="F90" s="473" t="str">
        <f t="shared" ref="F90" si="145">IF(AS$2=0,"",AS$2)</f>
        <v>Переправа по колоді через яр</v>
      </c>
      <c r="G90" s="473" t="str">
        <f t="shared" ref="G90" si="146">IF(AT$2=0,"",AT$2)</f>
        <v>Траверс схилу</v>
      </c>
      <c r="H90" s="473" t="str">
        <f t="shared" ref="H90" si="147">IF(AU$2=0,"",AU$2)</f>
        <v>Навісна переправа через яр</v>
      </c>
      <c r="I90" s="714" t="str">
        <f t="shared" ref="I90" si="148">IF(AV$2=0,"",AV$2)</f>
        <v>ПЗЧ2 = 25:00</v>
      </c>
      <c r="J90" s="473" t="str">
        <f t="shared" ref="J90" si="149">IF(AW$2=0,"",AW$2)</f>
        <v>Переправа по колоді через яр (судд.)</v>
      </c>
      <c r="K90" s="473" t="str">
        <f t="shared" ref="K90" si="150">IF(AX$2=0,"",AX$2)</f>
        <v>Навісна переправа через яр з вузлом</v>
      </c>
      <c r="L90" s="714" t="str">
        <f t="shared" ref="L90" si="151">IF(AY$2=0,"",AY$2)</f>
        <v>ПЗЧ3 = 25:00</v>
      </c>
      <c r="M90" s="483"/>
      <c r="N90" s="473"/>
      <c r="O90" s="473"/>
      <c r="P90" s="473"/>
      <c r="Q90" s="473"/>
      <c r="R90" s="473"/>
      <c r="S90" s="473"/>
      <c r="T90" s="473"/>
      <c r="U90" s="473" t="s">
        <v>85</v>
      </c>
      <c r="V90" s="473" t="str">
        <f>IF(AO$2=0,"",AO$2)</f>
        <v>Підйом по верт. перилах</v>
      </c>
      <c r="W90" s="473" t="str">
        <f t="shared" ref="W90" si="152">IF(AP$2=0,"",AP$2)</f>
        <v>Крутопохила навісна переправа вниз</v>
      </c>
      <c r="X90" s="473" t="str">
        <f t="shared" ref="X90" si="153">IF(AQ$2=0,"",AQ$2)</f>
        <v>Рух  по жердинах</v>
      </c>
      <c r="Y90" s="717" t="str">
        <f t="shared" ref="Y90" si="154">IF(AR$2=0,"",AR$2)</f>
        <v>ПЗЧ1 = 25:00</v>
      </c>
      <c r="Z90" s="473" t="str">
        <f t="shared" ref="Z90" si="155">IF(AS$2=0,"",AS$2)</f>
        <v>Переправа по колоді через яр</v>
      </c>
      <c r="AA90" s="473" t="str">
        <f t="shared" ref="AA90" si="156">IF(AT$2=0,"",AT$2)</f>
        <v>Траверс схилу</v>
      </c>
      <c r="AB90" s="473" t="str">
        <f t="shared" ref="AB90" si="157">IF(AU$2=0,"",AU$2)</f>
        <v>Навісна переправа через яр</v>
      </c>
      <c r="AC90" s="717" t="str">
        <f t="shared" ref="AC90" si="158">IF(AV$2=0,"",AV$2)</f>
        <v>ПЗЧ2 = 25:00</v>
      </c>
      <c r="AD90" s="473" t="str">
        <f t="shared" ref="AD90" si="159">IF(AW$2=0,"",AW$2)</f>
        <v>Переправа по колоді через яр (судд.)</v>
      </c>
      <c r="AE90" s="473" t="str">
        <f t="shared" ref="AE90" si="160">IF(AX$2=0,"",AX$2)</f>
        <v>Навісна переправа через яр з вузлом</v>
      </c>
      <c r="AF90" s="717" t="str">
        <f t="shared" ref="AF90" si="161">IF(AY$2=0,"",AY$2)</f>
        <v>ПЗЧ3 = 25:00</v>
      </c>
      <c r="AG90" s="473"/>
      <c r="AH90" s="473"/>
      <c r="AI90" s="473"/>
      <c r="AJ90" s="473"/>
      <c r="AK90" s="473"/>
      <c r="AL90" s="473"/>
      <c r="AM90" s="473"/>
      <c r="AN90" s="473"/>
      <c r="AO90" s="471"/>
      <c r="AP90" s="471"/>
    </row>
    <row r="91" spans="1:42" s="472" customFormat="1" ht="22.8" hidden="1" x14ac:dyDescent="0.25">
      <c r="A91" s="468" t="e">
        <f>VLOOKUP(A89,мандатка!$V:$AD,2,FALSE)</f>
        <v>#N/A</v>
      </c>
      <c r="B91" s="485"/>
      <c r="C91" s="469"/>
      <c r="D91" s="469"/>
      <c r="E91" s="714"/>
      <c r="F91" s="469"/>
      <c r="G91" s="469"/>
      <c r="H91" s="469"/>
      <c r="I91" s="714"/>
      <c r="J91" s="469"/>
      <c r="K91" s="469"/>
      <c r="L91" s="714"/>
      <c r="M91" s="484"/>
      <c r="N91" s="468"/>
      <c r="O91" s="469"/>
      <c r="P91" s="469"/>
      <c r="Q91" s="469"/>
      <c r="R91" s="469"/>
      <c r="S91" s="469"/>
      <c r="T91" s="469"/>
      <c r="U91" s="468" t="e">
        <f>VLOOKUP(U89,мандатка!$V:$AD,2,FALSE)</f>
        <v>#N/A</v>
      </c>
      <c r="V91" s="485"/>
      <c r="W91" s="469"/>
      <c r="X91" s="469"/>
      <c r="Y91" s="718"/>
      <c r="Z91" s="469"/>
      <c r="AA91" s="469"/>
      <c r="AB91" s="469"/>
      <c r="AC91" s="718"/>
      <c r="AD91" s="469"/>
      <c r="AE91" s="469"/>
      <c r="AF91" s="718"/>
      <c r="AG91" s="475"/>
      <c r="AH91" s="468"/>
      <c r="AI91" s="469"/>
      <c r="AJ91" s="469"/>
      <c r="AK91" s="469"/>
      <c r="AL91" s="469"/>
      <c r="AM91" s="469"/>
      <c r="AN91" s="469"/>
      <c r="AO91" s="471"/>
      <c r="AP91" s="471"/>
    </row>
    <row r="92" spans="1:42" s="472" customFormat="1" ht="22.8" hidden="1" x14ac:dyDescent="0.25">
      <c r="A92" s="468" t="e">
        <f>VLOOKUP(A89,мандатка!$V:$AD,3,FALSE)</f>
        <v>#N/A</v>
      </c>
      <c r="B92" s="486"/>
      <c r="C92" s="468"/>
      <c r="D92" s="468"/>
      <c r="E92" s="714"/>
      <c r="F92" s="468"/>
      <c r="G92" s="468"/>
      <c r="H92" s="468"/>
      <c r="I92" s="714"/>
      <c r="J92" s="468"/>
      <c r="K92" s="468"/>
      <c r="L92" s="714"/>
      <c r="M92" s="484"/>
      <c r="N92" s="468"/>
      <c r="O92" s="468"/>
      <c r="P92" s="468"/>
      <c r="Q92" s="468"/>
      <c r="R92" s="468"/>
      <c r="S92" s="468"/>
      <c r="T92" s="469"/>
      <c r="U92" s="468" t="e">
        <f>VLOOKUP(U89,мандатка!$V:$AD,3,FALSE)</f>
        <v>#N/A</v>
      </c>
      <c r="V92" s="486"/>
      <c r="W92" s="468"/>
      <c r="X92" s="468"/>
      <c r="Y92" s="718"/>
      <c r="Z92" s="468"/>
      <c r="AA92" s="468"/>
      <c r="AB92" s="468"/>
      <c r="AC92" s="718"/>
      <c r="AD92" s="468"/>
      <c r="AE92" s="468"/>
      <c r="AF92" s="718"/>
      <c r="AG92" s="475"/>
      <c r="AH92" s="468"/>
      <c r="AI92" s="468"/>
      <c r="AJ92" s="468"/>
      <c r="AK92" s="468"/>
      <c r="AL92" s="468"/>
      <c r="AM92" s="468"/>
      <c r="AN92" s="469"/>
      <c r="AO92" s="476"/>
      <c r="AP92" s="476"/>
    </row>
    <row r="93" spans="1:42" s="472" customFormat="1" ht="22.8" hidden="1" x14ac:dyDescent="0.25">
      <c r="A93" s="468" t="e">
        <f>VLOOKUP(A89,мандатка!$V:$AD,4,FALSE)</f>
        <v>#N/A</v>
      </c>
      <c r="B93" s="486"/>
      <c r="C93" s="468"/>
      <c r="D93" s="468"/>
      <c r="E93" s="714"/>
      <c r="F93" s="468"/>
      <c r="G93" s="468"/>
      <c r="H93" s="468"/>
      <c r="I93" s="714"/>
      <c r="J93" s="468"/>
      <c r="K93" s="468"/>
      <c r="L93" s="714"/>
      <c r="M93" s="484"/>
      <c r="N93" s="468"/>
      <c r="O93" s="468"/>
      <c r="P93" s="468"/>
      <c r="Q93" s="468"/>
      <c r="R93" s="468"/>
      <c r="S93" s="468"/>
      <c r="T93" s="469"/>
      <c r="U93" s="468" t="e">
        <f>VLOOKUP(U89,мандатка!$V:$AD,4,FALSE)</f>
        <v>#N/A</v>
      </c>
      <c r="V93" s="486"/>
      <c r="W93" s="468"/>
      <c r="X93" s="468"/>
      <c r="Y93" s="718"/>
      <c r="Z93" s="468"/>
      <c r="AA93" s="468"/>
      <c r="AB93" s="468"/>
      <c r="AC93" s="718"/>
      <c r="AD93" s="468"/>
      <c r="AE93" s="468"/>
      <c r="AF93" s="718"/>
      <c r="AG93" s="475"/>
      <c r="AH93" s="468"/>
      <c r="AI93" s="468"/>
      <c r="AJ93" s="468"/>
      <c r="AK93" s="468"/>
      <c r="AL93" s="468"/>
      <c r="AM93" s="468"/>
      <c r="AN93" s="469"/>
      <c r="AO93" s="471"/>
      <c r="AP93" s="471"/>
    </row>
    <row r="94" spans="1:42" s="472" customFormat="1" ht="22.8" hidden="1" x14ac:dyDescent="0.25">
      <c r="A94" s="468" t="e">
        <f>VLOOKUP(A89,мандатка!$V:$AD,5,FALSE)</f>
        <v>#N/A</v>
      </c>
      <c r="B94" s="486"/>
      <c r="C94" s="468"/>
      <c r="D94" s="468"/>
      <c r="E94" s="714"/>
      <c r="F94" s="468"/>
      <c r="G94" s="468"/>
      <c r="H94" s="468"/>
      <c r="I94" s="714"/>
      <c r="J94" s="468"/>
      <c r="K94" s="468"/>
      <c r="L94" s="714"/>
      <c r="M94" s="484"/>
      <c r="N94" s="468"/>
      <c r="O94" s="468"/>
      <c r="P94" s="468"/>
      <c r="Q94" s="468"/>
      <c r="R94" s="468"/>
      <c r="S94" s="468"/>
      <c r="T94" s="469"/>
      <c r="U94" s="468" t="e">
        <f>VLOOKUP(U89,мандатка!$V:$AD,5,FALSE)</f>
        <v>#N/A</v>
      </c>
      <c r="V94" s="486"/>
      <c r="W94" s="468"/>
      <c r="X94" s="468"/>
      <c r="Y94" s="718"/>
      <c r="Z94" s="468"/>
      <c r="AA94" s="468"/>
      <c r="AB94" s="468"/>
      <c r="AC94" s="718"/>
      <c r="AD94" s="468"/>
      <c r="AE94" s="468"/>
      <c r="AF94" s="718"/>
      <c r="AG94" s="475"/>
      <c r="AH94" s="468"/>
      <c r="AI94" s="468"/>
      <c r="AJ94" s="468"/>
      <c r="AK94" s="468"/>
      <c r="AL94" s="468"/>
      <c r="AM94" s="468"/>
      <c r="AN94" s="469"/>
      <c r="AO94" s="471"/>
      <c r="AP94" s="471"/>
    </row>
    <row r="95" spans="1:42" s="472" customFormat="1" ht="22.8" hidden="1" x14ac:dyDescent="0.25">
      <c r="A95" s="468" t="e">
        <f>VLOOKUP(A89,мандатка!$V:$AD,6,FALSE)</f>
        <v>#N/A</v>
      </c>
      <c r="B95" s="486"/>
      <c r="C95" s="468"/>
      <c r="D95" s="468"/>
      <c r="E95" s="714"/>
      <c r="F95" s="468"/>
      <c r="G95" s="468"/>
      <c r="H95" s="468"/>
      <c r="I95" s="714"/>
      <c r="J95" s="468"/>
      <c r="K95" s="468"/>
      <c r="L95" s="714"/>
      <c r="M95" s="484"/>
      <c r="N95" s="468"/>
      <c r="O95" s="468"/>
      <c r="P95" s="468"/>
      <c r="Q95" s="468"/>
      <c r="R95" s="468"/>
      <c r="S95" s="468"/>
      <c r="T95" s="469"/>
      <c r="U95" s="468" t="e">
        <f>VLOOKUP(U89,мандатка!$V:$AD,6,FALSE)</f>
        <v>#N/A</v>
      </c>
      <c r="V95" s="486"/>
      <c r="W95" s="468"/>
      <c r="X95" s="468"/>
      <c r="Y95" s="718"/>
      <c r="Z95" s="468"/>
      <c r="AA95" s="468"/>
      <c r="AB95" s="468"/>
      <c r="AC95" s="718"/>
      <c r="AD95" s="468"/>
      <c r="AE95" s="468"/>
      <c r="AF95" s="718"/>
      <c r="AG95" s="475"/>
      <c r="AH95" s="468"/>
      <c r="AI95" s="468"/>
      <c r="AJ95" s="468"/>
      <c r="AK95" s="468"/>
      <c r="AL95" s="468"/>
      <c r="AM95" s="468"/>
      <c r="AN95" s="469"/>
      <c r="AO95" s="471"/>
      <c r="AP95" s="471"/>
    </row>
    <row r="96" spans="1:42" s="472" customFormat="1" ht="22.8" hidden="1" x14ac:dyDescent="0.25">
      <c r="A96" s="468" t="e">
        <f>VLOOKUP(A89,мандатка!$V:$AD,7,FALSE)</f>
        <v>#N/A</v>
      </c>
      <c r="B96" s="486"/>
      <c r="C96" s="468"/>
      <c r="D96" s="468"/>
      <c r="E96" s="714"/>
      <c r="F96" s="468"/>
      <c r="G96" s="468"/>
      <c r="H96" s="468"/>
      <c r="I96" s="714"/>
      <c r="J96" s="468"/>
      <c r="K96" s="468"/>
      <c r="L96" s="714"/>
      <c r="M96" s="484"/>
      <c r="N96" s="468"/>
      <c r="O96" s="468"/>
      <c r="P96" s="468"/>
      <c r="Q96" s="468"/>
      <c r="R96" s="468"/>
      <c r="S96" s="468"/>
      <c r="T96" s="469"/>
      <c r="U96" s="468" t="e">
        <f>VLOOKUP(U89,мандатка!$V:$AD,7,FALSE)</f>
        <v>#N/A</v>
      </c>
      <c r="V96" s="486"/>
      <c r="W96" s="468"/>
      <c r="X96" s="468"/>
      <c r="Y96" s="718"/>
      <c r="Z96" s="468"/>
      <c r="AA96" s="468"/>
      <c r="AB96" s="468"/>
      <c r="AC96" s="718"/>
      <c r="AD96" s="468"/>
      <c r="AE96" s="468"/>
      <c r="AF96" s="718"/>
      <c r="AG96" s="475"/>
      <c r="AH96" s="468"/>
      <c r="AI96" s="468"/>
      <c r="AJ96" s="468"/>
      <c r="AK96" s="468"/>
      <c r="AL96" s="468"/>
      <c r="AM96" s="468"/>
      <c r="AN96" s="469"/>
      <c r="AO96" s="471"/>
      <c r="AP96" s="471"/>
    </row>
    <row r="97" spans="1:42" s="472" customFormat="1" ht="23.25" hidden="1" customHeight="1" x14ac:dyDescent="0.25">
      <c r="A97" s="468" t="s">
        <v>207</v>
      </c>
      <c r="B97" s="488"/>
      <c r="C97" s="473"/>
      <c r="D97" s="473"/>
      <c r="E97" s="714"/>
      <c r="F97" s="473"/>
      <c r="G97" s="473"/>
      <c r="H97" s="473"/>
      <c r="I97" s="714"/>
      <c r="J97" s="473"/>
      <c r="K97" s="473"/>
      <c r="L97" s="714"/>
      <c r="M97" s="483"/>
      <c r="N97" s="473"/>
      <c r="O97" s="473"/>
      <c r="P97" s="473"/>
      <c r="Q97" s="473"/>
      <c r="R97" s="473"/>
      <c r="S97" s="473"/>
      <c r="T97" s="469"/>
      <c r="U97" s="468" t="s">
        <v>207</v>
      </c>
      <c r="V97" s="487"/>
      <c r="W97" s="473"/>
      <c r="X97" s="473"/>
      <c r="Y97" s="719"/>
      <c r="Z97" s="473"/>
      <c r="AA97" s="473"/>
      <c r="AB97" s="473"/>
      <c r="AC97" s="719"/>
      <c r="AD97" s="473"/>
      <c r="AE97" s="473"/>
      <c r="AF97" s="719"/>
      <c r="AG97" s="473"/>
      <c r="AH97" s="473"/>
      <c r="AI97" s="473"/>
      <c r="AJ97" s="473"/>
      <c r="AK97" s="473"/>
      <c r="AL97" s="473"/>
      <c r="AM97" s="473"/>
      <c r="AN97" s="469"/>
      <c r="AO97" s="471"/>
      <c r="AP97" s="471"/>
    </row>
    <row r="98" spans="1:42" s="472" customFormat="1" ht="18" hidden="1" customHeight="1" x14ac:dyDescent="0.25">
      <c r="A98" s="711" t="s">
        <v>211</v>
      </c>
      <c r="B98" s="711"/>
      <c r="C98" s="711"/>
      <c r="D98" s="711" t="s">
        <v>208</v>
      </c>
      <c r="E98" s="711"/>
      <c r="F98" s="711"/>
      <c r="G98" s="711" t="s">
        <v>212</v>
      </c>
      <c r="H98" s="711"/>
      <c r="I98" s="711"/>
      <c r="J98" s="711" t="s">
        <v>209</v>
      </c>
      <c r="K98" s="711"/>
      <c r="L98" s="711"/>
      <c r="M98" s="478"/>
      <c r="N98" s="479"/>
      <c r="O98" s="477"/>
      <c r="P98" s="478"/>
      <c r="Q98" s="478"/>
      <c r="R98" s="478"/>
      <c r="S98" s="478"/>
      <c r="T98" s="479"/>
      <c r="U98" s="711" t="s">
        <v>211</v>
      </c>
      <c r="V98" s="711"/>
      <c r="W98" s="711"/>
      <c r="X98" s="711" t="s">
        <v>208</v>
      </c>
      <c r="Y98" s="711"/>
      <c r="Z98" s="711"/>
      <c r="AA98" s="711" t="s">
        <v>212</v>
      </c>
      <c r="AB98" s="711"/>
      <c r="AC98" s="711"/>
      <c r="AD98" s="711" t="s">
        <v>209</v>
      </c>
      <c r="AE98" s="711"/>
      <c r="AF98" s="711"/>
      <c r="AG98" s="478"/>
      <c r="AH98" s="479"/>
      <c r="AI98" s="477"/>
      <c r="AJ98" s="478"/>
      <c r="AK98" s="478"/>
      <c r="AL98" s="478"/>
      <c r="AM98" s="478"/>
      <c r="AN98" s="479"/>
      <c r="AO98" s="471"/>
      <c r="AP98" s="471"/>
    </row>
    <row r="99" spans="1:42" s="472" customFormat="1" ht="22.8" hidden="1" x14ac:dyDescent="0.25">
      <c r="A99" s="716"/>
      <c r="B99" s="716"/>
      <c r="C99" s="716"/>
      <c r="D99" s="711"/>
      <c r="E99" s="711"/>
      <c r="F99" s="711"/>
      <c r="G99" s="711"/>
      <c r="H99" s="711"/>
      <c r="I99" s="711"/>
      <c r="J99" s="711"/>
      <c r="K99" s="711"/>
      <c r="L99" s="711"/>
      <c r="M99" s="478"/>
      <c r="N99" s="479"/>
      <c r="O99" s="477"/>
      <c r="P99" s="478"/>
      <c r="Q99" s="478"/>
      <c r="R99" s="478"/>
      <c r="S99" s="478"/>
      <c r="T99" s="479"/>
      <c r="U99" s="716"/>
      <c r="V99" s="716"/>
      <c r="W99" s="716"/>
      <c r="X99" s="711"/>
      <c r="Y99" s="711"/>
      <c r="Z99" s="711"/>
      <c r="AA99" s="711"/>
      <c r="AB99" s="711"/>
      <c r="AC99" s="711"/>
      <c r="AD99" s="711"/>
      <c r="AE99" s="711"/>
      <c r="AF99" s="711"/>
      <c r="AG99" s="478"/>
      <c r="AH99" s="479"/>
      <c r="AI99" s="477"/>
      <c r="AJ99" s="478"/>
      <c r="AK99" s="478"/>
      <c r="AL99" s="478"/>
      <c r="AM99" s="478"/>
      <c r="AN99" s="479"/>
      <c r="AO99" s="471"/>
      <c r="AP99" s="471"/>
    </row>
    <row r="100" spans="1:42" s="472" customFormat="1" hidden="1" x14ac:dyDescent="0.25">
      <c r="A100" s="710" t="e">
        <f>VLOOKUP(K100,Жереб!$F:$I,4,FALSE)</f>
        <v>#N/A</v>
      </c>
      <c r="B100" s="710"/>
      <c r="C100" s="720" t="e">
        <f>VLOOKUP($A100,мандатка!$B$10:$BC$395,3,FALSE)&amp;"   "&amp;VLOOKUP($A100,мандатка!$B$10:$BC$395,8,FALSE)</f>
        <v>#N/A</v>
      </c>
      <c r="D100" s="720"/>
      <c r="E100" s="720"/>
      <c r="F100" s="720"/>
      <c r="G100" s="720"/>
      <c r="H100" s="720"/>
      <c r="I100" s="720"/>
      <c r="J100" s="720"/>
      <c r="K100" s="715">
        <f>K89+2</f>
        <v>17</v>
      </c>
      <c r="L100" s="715"/>
      <c r="M100" s="481"/>
      <c r="N100" s="481"/>
      <c r="O100" s="481"/>
      <c r="P100" s="481"/>
      <c r="Q100" s="481"/>
      <c r="R100" s="482"/>
      <c r="U100" s="710" t="e">
        <f>VLOOKUP(AE100,Жереб!$F:$I,4,FALSE)</f>
        <v>#N/A</v>
      </c>
      <c r="V100" s="710"/>
      <c r="W100" s="720" t="e">
        <f>VLOOKUP($A100,мандатка!$B$10:$BC$395,3,FALSE)&amp;"   "&amp;VLOOKUP($A100,мандатка!$B$10:$BC$395,8,FALSE)</f>
        <v>#N/A</v>
      </c>
      <c r="X100" s="720"/>
      <c r="Y100" s="720"/>
      <c r="Z100" s="720"/>
      <c r="AA100" s="720"/>
      <c r="AB100" s="720"/>
      <c r="AC100" s="720"/>
      <c r="AD100" s="720"/>
      <c r="AE100" s="715">
        <f>K100+1</f>
        <v>18</v>
      </c>
      <c r="AF100" s="715"/>
      <c r="AG100" s="481"/>
      <c r="AH100" s="481"/>
      <c r="AI100" s="481"/>
      <c r="AJ100" s="481"/>
      <c r="AK100" s="481"/>
      <c r="AL100" s="482"/>
      <c r="AM100" s="480"/>
      <c r="AN100" s="482"/>
      <c r="AO100" s="471"/>
      <c r="AP100" s="471"/>
    </row>
    <row r="101" spans="1:42" s="472" customFormat="1" ht="135" hidden="1" customHeight="1" x14ac:dyDescent="0.25">
      <c r="A101" s="473" t="s">
        <v>85</v>
      </c>
      <c r="B101" s="473" t="str">
        <f>IF(AO$2=0,"",AO$2)</f>
        <v>Підйом по верт. перилах</v>
      </c>
      <c r="C101" s="473" t="str">
        <f t="shared" ref="C101" si="162">IF(AP$2=0,"",AP$2)</f>
        <v>Крутопохила навісна переправа вниз</v>
      </c>
      <c r="D101" s="473" t="str">
        <f t="shared" ref="D101" si="163">IF(AQ$2=0,"",AQ$2)</f>
        <v>Рух  по жердинах</v>
      </c>
      <c r="E101" s="714" t="str">
        <f t="shared" ref="E101" si="164">IF(AR$2=0,"",AR$2)</f>
        <v>ПЗЧ1 = 25:00</v>
      </c>
      <c r="F101" s="473" t="str">
        <f t="shared" ref="F101" si="165">IF(AS$2=0,"",AS$2)</f>
        <v>Переправа по колоді через яр</v>
      </c>
      <c r="G101" s="473" t="str">
        <f t="shared" ref="G101" si="166">IF(AT$2=0,"",AT$2)</f>
        <v>Траверс схилу</v>
      </c>
      <c r="H101" s="473" t="str">
        <f t="shared" ref="H101" si="167">IF(AU$2=0,"",AU$2)</f>
        <v>Навісна переправа через яр</v>
      </c>
      <c r="I101" s="714" t="str">
        <f t="shared" ref="I101" si="168">IF(AV$2=0,"",AV$2)</f>
        <v>ПЗЧ2 = 25:00</v>
      </c>
      <c r="J101" s="473" t="str">
        <f t="shared" ref="J101" si="169">IF(AW$2=0,"",AW$2)</f>
        <v>Переправа по колоді через яр (судд.)</v>
      </c>
      <c r="K101" s="473" t="str">
        <f t="shared" ref="K101" si="170">IF(AX$2=0,"",AX$2)</f>
        <v>Навісна переправа через яр з вузлом</v>
      </c>
      <c r="L101" s="714" t="str">
        <f t="shared" ref="L101" si="171">IF(AY$2=0,"",AY$2)</f>
        <v>ПЗЧ3 = 25:00</v>
      </c>
      <c r="M101" s="483"/>
      <c r="N101" s="473"/>
      <c r="O101" s="473"/>
      <c r="P101" s="473"/>
      <c r="Q101" s="473"/>
      <c r="R101" s="473"/>
      <c r="S101" s="473"/>
      <c r="T101" s="473"/>
      <c r="U101" s="473" t="s">
        <v>85</v>
      </c>
      <c r="V101" s="473" t="str">
        <f>IF(AO$2=0,"",AO$2)</f>
        <v>Підйом по верт. перилах</v>
      </c>
      <c r="W101" s="473" t="str">
        <f t="shared" ref="W101" si="172">IF(AP$2=0,"",AP$2)</f>
        <v>Крутопохила навісна переправа вниз</v>
      </c>
      <c r="X101" s="473" t="str">
        <f t="shared" ref="X101" si="173">IF(AQ$2=0,"",AQ$2)</f>
        <v>Рух  по жердинах</v>
      </c>
      <c r="Y101" s="717" t="str">
        <f t="shared" ref="Y101" si="174">IF(AR$2=0,"",AR$2)</f>
        <v>ПЗЧ1 = 25:00</v>
      </c>
      <c r="Z101" s="473" t="str">
        <f t="shared" ref="Z101" si="175">IF(AS$2=0,"",AS$2)</f>
        <v>Переправа по колоді через яр</v>
      </c>
      <c r="AA101" s="473" t="str">
        <f t="shared" ref="AA101" si="176">IF(AT$2=0,"",AT$2)</f>
        <v>Траверс схилу</v>
      </c>
      <c r="AB101" s="473" t="str">
        <f t="shared" ref="AB101" si="177">IF(AU$2=0,"",AU$2)</f>
        <v>Навісна переправа через яр</v>
      </c>
      <c r="AC101" s="717" t="str">
        <f t="shared" ref="AC101" si="178">IF(AV$2=0,"",AV$2)</f>
        <v>ПЗЧ2 = 25:00</v>
      </c>
      <c r="AD101" s="473" t="str">
        <f t="shared" ref="AD101" si="179">IF(AW$2=0,"",AW$2)</f>
        <v>Переправа по колоді через яр (судд.)</v>
      </c>
      <c r="AE101" s="473" t="str">
        <f t="shared" ref="AE101" si="180">IF(AX$2=0,"",AX$2)</f>
        <v>Навісна переправа через яр з вузлом</v>
      </c>
      <c r="AF101" s="717" t="str">
        <f t="shared" ref="AF101" si="181">IF(AY$2=0,"",AY$2)</f>
        <v>ПЗЧ3 = 25:00</v>
      </c>
      <c r="AG101" s="473"/>
      <c r="AH101" s="473"/>
      <c r="AI101" s="473"/>
      <c r="AJ101" s="473"/>
      <c r="AK101" s="473"/>
      <c r="AL101" s="473"/>
      <c r="AM101" s="473"/>
      <c r="AN101" s="473"/>
      <c r="AO101" s="471"/>
      <c r="AP101" s="471"/>
    </row>
    <row r="102" spans="1:42" s="472" customFormat="1" ht="22.8" hidden="1" x14ac:dyDescent="0.25">
      <c r="A102" s="468" t="e">
        <f>VLOOKUP(A100,мандатка!$V:$AD,2,FALSE)</f>
        <v>#N/A</v>
      </c>
      <c r="B102" s="485"/>
      <c r="C102" s="469"/>
      <c r="D102" s="469"/>
      <c r="E102" s="714"/>
      <c r="F102" s="469"/>
      <c r="G102" s="469"/>
      <c r="H102" s="469"/>
      <c r="I102" s="714"/>
      <c r="J102" s="469"/>
      <c r="K102" s="469"/>
      <c r="L102" s="714"/>
      <c r="M102" s="484"/>
      <c r="N102" s="468"/>
      <c r="O102" s="469"/>
      <c r="P102" s="469"/>
      <c r="Q102" s="469"/>
      <c r="R102" s="469"/>
      <c r="S102" s="469"/>
      <c r="T102" s="469"/>
      <c r="U102" s="468" t="e">
        <f>VLOOKUP(U100,мандатка!$V:$AD,2,FALSE)</f>
        <v>#N/A</v>
      </c>
      <c r="V102" s="485"/>
      <c r="W102" s="469"/>
      <c r="X102" s="469"/>
      <c r="Y102" s="718"/>
      <c r="Z102" s="469"/>
      <c r="AA102" s="469"/>
      <c r="AB102" s="469"/>
      <c r="AC102" s="718"/>
      <c r="AD102" s="469"/>
      <c r="AE102" s="469"/>
      <c r="AF102" s="718"/>
      <c r="AG102" s="475"/>
      <c r="AH102" s="468"/>
      <c r="AI102" s="469"/>
      <c r="AJ102" s="469"/>
      <c r="AK102" s="469"/>
      <c r="AL102" s="469"/>
      <c r="AM102" s="469"/>
      <c r="AN102" s="469"/>
      <c r="AO102" s="471"/>
      <c r="AP102" s="471"/>
    </row>
    <row r="103" spans="1:42" s="472" customFormat="1" ht="22.8" hidden="1" x14ac:dyDescent="0.25">
      <c r="A103" s="468" t="e">
        <f>VLOOKUP(A100,мандатка!$V:$AD,3,FALSE)</f>
        <v>#N/A</v>
      </c>
      <c r="B103" s="486"/>
      <c r="C103" s="468"/>
      <c r="D103" s="468"/>
      <c r="E103" s="714"/>
      <c r="F103" s="468"/>
      <c r="G103" s="468"/>
      <c r="H103" s="468"/>
      <c r="I103" s="714"/>
      <c r="J103" s="468"/>
      <c r="K103" s="468"/>
      <c r="L103" s="714"/>
      <c r="M103" s="484"/>
      <c r="N103" s="468"/>
      <c r="O103" s="468"/>
      <c r="P103" s="468"/>
      <c r="Q103" s="468"/>
      <c r="R103" s="468"/>
      <c r="S103" s="468"/>
      <c r="T103" s="469"/>
      <c r="U103" s="468" t="e">
        <f>VLOOKUP(U100,мандатка!$V:$AD,3,FALSE)</f>
        <v>#N/A</v>
      </c>
      <c r="V103" s="486"/>
      <c r="W103" s="468"/>
      <c r="X103" s="468"/>
      <c r="Y103" s="718"/>
      <c r="Z103" s="468"/>
      <c r="AA103" s="468"/>
      <c r="AB103" s="468"/>
      <c r="AC103" s="718"/>
      <c r="AD103" s="468"/>
      <c r="AE103" s="468"/>
      <c r="AF103" s="718"/>
      <c r="AG103" s="475"/>
      <c r="AH103" s="468"/>
      <c r="AI103" s="468"/>
      <c r="AJ103" s="468"/>
      <c r="AK103" s="468"/>
      <c r="AL103" s="468"/>
      <c r="AM103" s="468"/>
      <c r="AN103" s="469"/>
      <c r="AO103" s="476"/>
      <c r="AP103" s="476"/>
    </row>
    <row r="104" spans="1:42" s="472" customFormat="1" ht="22.8" hidden="1" x14ac:dyDescent="0.25">
      <c r="A104" s="468" t="e">
        <f>VLOOKUP(A100,мандатка!$V:$AD,4,FALSE)</f>
        <v>#N/A</v>
      </c>
      <c r="B104" s="486"/>
      <c r="C104" s="468"/>
      <c r="D104" s="468"/>
      <c r="E104" s="714"/>
      <c r="F104" s="468"/>
      <c r="G104" s="468"/>
      <c r="H104" s="468"/>
      <c r="I104" s="714"/>
      <c r="J104" s="468"/>
      <c r="K104" s="468"/>
      <c r="L104" s="714"/>
      <c r="M104" s="484"/>
      <c r="N104" s="468"/>
      <c r="O104" s="468"/>
      <c r="P104" s="468"/>
      <c r="Q104" s="468"/>
      <c r="R104" s="468"/>
      <c r="S104" s="468"/>
      <c r="T104" s="469"/>
      <c r="U104" s="468" t="e">
        <f>VLOOKUP(U100,мандатка!$V:$AD,4,FALSE)</f>
        <v>#N/A</v>
      </c>
      <c r="V104" s="486"/>
      <c r="W104" s="468"/>
      <c r="X104" s="468"/>
      <c r="Y104" s="718"/>
      <c r="Z104" s="468"/>
      <c r="AA104" s="468"/>
      <c r="AB104" s="468"/>
      <c r="AC104" s="718"/>
      <c r="AD104" s="468"/>
      <c r="AE104" s="468"/>
      <c r="AF104" s="718"/>
      <c r="AG104" s="475"/>
      <c r="AH104" s="468"/>
      <c r="AI104" s="468"/>
      <c r="AJ104" s="468"/>
      <c r="AK104" s="468"/>
      <c r="AL104" s="468"/>
      <c r="AM104" s="468"/>
      <c r="AN104" s="469"/>
      <c r="AO104" s="471"/>
      <c r="AP104" s="471"/>
    </row>
    <row r="105" spans="1:42" s="472" customFormat="1" ht="22.8" hidden="1" x14ac:dyDescent="0.25">
      <c r="A105" s="468" t="e">
        <f>VLOOKUP(A100,мандатка!$V:$AD,5,FALSE)</f>
        <v>#N/A</v>
      </c>
      <c r="B105" s="486"/>
      <c r="C105" s="468"/>
      <c r="D105" s="468"/>
      <c r="E105" s="714"/>
      <c r="F105" s="468"/>
      <c r="G105" s="468"/>
      <c r="H105" s="468"/>
      <c r="I105" s="714"/>
      <c r="J105" s="468"/>
      <c r="K105" s="468"/>
      <c r="L105" s="714"/>
      <c r="M105" s="484"/>
      <c r="N105" s="468"/>
      <c r="O105" s="468"/>
      <c r="P105" s="468"/>
      <c r="Q105" s="468"/>
      <c r="R105" s="468"/>
      <c r="S105" s="468"/>
      <c r="T105" s="469"/>
      <c r="U105" s="468" t="e">
        <f>VLOOKUP(U100,мандатка!$V:$AD,5,FALSE)</f>
        <v>#N/A</v>
      </c>
      <c r="V105" s="486"/>
      <c r="W105" s="468"/>
      <c r="X105" s="468"/>
      <c r="Y105" s="718"/>
      <c r="Z105" s="468"/>
      <c r="AA105" s="468"/>
      <c r="AB105" s="468"/>
      <c r="AC105" s="718"/>
      <c r="AD105" s="468"/>
      <c r="AE105" s="468"/>
      <c r="AF105" s="718"/>
      <c r="AG105" s="475"/>
      <c r="AH105" s="468"/>
      <c r="AI105" s="468"/>
      <c r="AJ105" s="468"/>
      <c r="AK105" s="468"/>
      <c r="AL105" s="468"/>
      <c r="AM105" s="468"/>
      <c r="AN105" s="469"/>
      <c r="AO105" s="471"/>
      <c r="AP105" s="471"/>
    </row>
    <row r="106" spans="1:42" s="472" customFormat="1" ht="22.8" hidden="1" x14ac:dyDescent="0.25">
      <c r="A106" s="468" t="e">
        <f>VLOOKUP(A100,мандатка!$V:$AD,6,FALSE)</f>
        <v>#N/A</v>
      </c>
      <c r="B106" s="486"/>
      <c r="C106" s="468"/>
      <c r="D106" s="468"/>
      <c r="E106" s="714"/>
      <c r="F106" s="468"/>
      <c r="G106" s="468"/>
      <c r="H106" s="468"/>
      <c r="I106" s="714"/>
      <c r="J106" s="468"/>
      <c r="K106" s="468"/>
      <c r="L106" s="714"/>
      <c r="M106" s="484"/>
      <c r="N106" s="468"/>
      <c r="O106" s="468"/>
      <c r="P106" s="468"/>
      <c r="Q106" s="468"/>
      <c r="R106" s="468"/>
      <c r="S106" s="468"/>
      <c r="T106" s="469"/>
      <c r="U106" s="468" t="e">
        <f>VLOOKUP(U100,мандатка!$V:$AD,6,FALSE)</f>
        <v>#N/A</v>
      </c>
      <c r="V106" s="486"/>
      <c r="W106" s="468"/>
      <c r="X106" s="468"/>
      <c r="Y106" s="718"/>
      <c r="Z106" s="468"/>
      <c r="AA106" s="468"/>
      <c r="AB106" s="468"/>
      <c r="AC106" s="718"/>
      <c r="AD106" s="468"/>
      <c r="AE106" s="468"/>
      <c r="AF106" s="718"/>
      <c r="AG106" s="475"/>
      <c r="AH106" s="468"/>
      <c r="AI106" s="468"/>
      <c r="AJ106" s="468"/>
      <c r="AK106" s="468"/>
      <c r="AL106" s="468"/>
      <c r="AM106" s="468"/>
      <c r="AN106" s="469"/>
      <c r="AO106" s="471"/>
      <c r="AP106" s="471"/>
    </row>
    <row r="107" spans="1:42" s="472" customFormat="1" ht="22.8" hidden="1" x14ac:dyDescent="0.25">
      <c r="A107" s="468" t="e">
        <f>VLOOKUP(A100,мандатка!$V:$AD,7,FALSE)</f>
        <v>#N/A</v>
      </c>
      <c r="B107" s="486"/>
      <c r="C107" s="468"/>
      <c r="D107" s="468"/>
      <c r="E107" s="714"/>
      <c r="F107" s="468"/>
      <c r="G107" s="468"/>
      <c r="H107" s="468"/>
      <c r="I107" s="714"/>
      <c r="J107" s="468"/>
      <c r="K107" s="468"/>
      <c r="L107" s="714"/>
      <c r="M107" s="484"/>
      <c r="N107" s="468"/>
      <c r="O107" s="468"/>
      <c r="P107" s="468"/>
      <c r="Q107" s="468"/>
      <c r="R107" s="468"/>
      <c r="S107" s="468"/>
      <c r="T107" s="469"/>
      <c r="U107" s="468" t="e">
        <f>VLOOKUP(U100,мандатка!$V:$AD,7,FALSE)</f>
        <v>#N/A</v>
      </c>
      <c r="V107" s="486"/>
      <c r="W107" s="468"/>
      <c r="X107" s="468"/>
      <c r="Y107" s="718"/>
      <c r="Z107" s="468"/>
      <c r="AA107" s="468"/>
      <c r="AB107" s="468"/>
      <c r="AC107" s="718"/>
      <c r="AD107" s="468"/>
      <c r="AE107" s="468"/>
      <c r="AF107" s="718"/>
      <c r="AG107" s="475"/>
      <c r="AH107" s="468"/>
      <c r="AI107" s="468"/>
      <c r="AJ107" s="468"/>
      <c r="AK107" s="468"/>
      <c r="AL107" s="468"/>
      <c r="AM107" s="468"/>
      <c r="AN107" s="469"/>
      <c r="AO107" s="471"/>
      <c r="AP107" s="471"/>
    </row>
    <row r="108" spans="1:42" s="472" customFormat="1" ht="23.25" hidden="1" customHeight="1" x14ac:dyDescent="0.25">
      <c r="A108" s="468" t="s">
        <v>207</v>
      </c>
      <c r="B108" s="488"/>
      <c r="C108" s="473"/>
      <c r="D108" s="473"/>
      <c r="E108" s="714"/>
      <c r="F108" s="473"/>
      <c r="G108" s="473"/>
      <c r="H108" s="473"/>
      <c r="I108" s="714"/>
      <c r="J108" s="473"/>
      <c r="K108" s="473"/>
      <c r="L108" s="714"/>
      <c r="M108" s="483"/>
      <c r="N108" s="473"/>
      <c r="O108" s="473"/>
      <c r="P108" s="473"/>
      <c r="Q108" s="473"/>
      <c r="R108" s="473"/>
      <c r="S108" s="473"/>
      <c r="T108" s="469"/>
      <c r="U108" s="468" t="s">
        <v>207</v>
      </c>
      <c r="V108" s="487"/>
      <c r="W108" s="473"/>
      <c r="X108" s="473"/>
      <c r="Y108" s="719"/>
      <c r="Z108" s="473"/>
      <c r="AA108" s="473"/>
      <c r="AB108" s="473"/>
      <c r="AC108" s="719"/>
      <c r="AD108" s="473"/>
      <c r="AE108" s="473"/>
      <c r="AF108" s="719"/>
      <c r="AG108" s="473"/>
      <c r="AH108" s="473"/>
      <c r="AI108" s="473"/>
      <c r="AJ108" s="473"/>
      <c r="AK108" s="473"/>
      <c r="AL108" s="473"/>
      <c r="AM108" s="473"/>
      <c r="AN108" s="469"/>
      <c r="AO108" s="471"/>
      <c r="AP108" s="471"/>
    </row>
    <row r="109" spans="1:42" s="472" customFormat="1" ht="18" hidden="1" customHeight="1" x14ac:dyDescent="0.25">
      <c r="A109" s="711" t="s">
        <v>211</v>
      </c>
      <c r="B109" s="711"/>
      <c r="C109" s="711"/>
      <c r="D109" s="711" t="s">
        <v>208</v>
      </c>
      <c r="E109" s="711"/>
      <c r="F109" s="711"/>
      <c r="G109" s="711" t="s">
        <v>212</v>
      </c>
      <c r="H109" s="711"/>
      <c r="I109" s="711"/>
      <c r="J109" s="711" t="s">
        <v>209</v>
      </c>
      <c r="K109" s="711"/>
      <c r="L109" s="711"/>
      <c r="M109" s="478"/>
      <c r="N109" s="479"/>
      <c r="O109" s="477"/>
      <c r="P109" s="478"/>
      <c r="Q109" s="478"/>
      <c r="R109" s="478"/>
      <c r="S109" s="478"/>
      <c r="T109" s="479"/>
      <c r="U109" s="711" t="s">
        <v>211</v>
      </c>
      <c r="V109" s="711"/>
      <c r="W109" s="711"/>
      <c r="X109" s="711" t="s">
        <v>208</v>
      </c>
      <c r="Y109" s="711"/>
      <c r="Z109" s="711"/>
      <c r="AA109" s="711" t="s">
        <v>212</v>
      </c>
      <c r="AB109" s="711"/>
      <c r="AC109" s="711"/>
      <c r="AD109" s="711" t="s">
        <v>209</v>
      </c>
      <c r="AE109" s="711"/>
      <c r="AF109" s="711"/>
      <c r="AG109" s="478"/>
      <c r="AH109" s="479"/>
      <c r="AI109" s="477"/>
      <c r="AJ109" s="478"/>
      <c r="AK109" s="478"/>
      <c r="AL109" s="478"/>
      <c r="AM109" s="478"/>
      <c r="AN109" s="479"/>
      <c r="AO109" s="471"/>
      <c r="AP109" s="471"/>
    </row>
    <row r="110" spans="1:42" s="472" customFormat="1" ht="22.8" hidden="1" x14ac:dyDescent="0.25">
      <c r="A110" s="716"/>
      <c r="B110" s="716"/>
      <c r="C110" s="716"/>
      <c r="D110" s="711"/>
      <c r="E110" s="711"/>
      <c r="F110" s="711"/>
      <c r="G110" s="711"/>
      <c r="H110" s="711"/>
      <c r="I110" s="711"/>
      <c r="J110" s="711"/>
      <c r="K110" s="711"/>
      <c r="L110" s="711"/>
      <c r="M110" s="478"/>
      <c r="N110" s="479"/>
      <c r="O110" s="477"/>
      <c r="P110" s="478"/>
      <c r="Q110" s="478"/>
      <c r="R110" s="478"/>
      <c r="S110" s="478"/>
      <c r="T110" s="479"/>
      <c r="U110" s="716"/>
      <c r="V110" s="716"/>
      <c r="W110" s="716"/>
      <c r="X110" s="711"/>
      <c r="Y110" s="711"/>
      <c r="Z110" s="711"/>
      <c r="AA110" s="711"/>
      <c r="AB110" s="711"/>
      <c r="AC110" s="711"/>
      <c r="AD110" s="711"/>
      <c r="AE110" s="711"/>
      <c r="AF110" s="711"/>
      <c r="AG110" s="478"/>
      <c r="AH110" s="479"/>
      <c r="AI110" s="477"/>
      <c r="AJ110" s="478"/>
      <c r="AK110" s="478"/>
      <c r="AL110" s="478"/>
      <c r="AM110" s="478"/>
      <c r="AN110" s="479"/>
      <c r="AO110" s="471"/>
      <c r="AP110" s="471"/>
    </row>
    <row r="111" spans="1:42" s="472" customFormat="1" hidden="1" x14ac:dyDescent="0.25">
      <c r="A111" s="710" t="e">
        <f>VLOOKUP(K111,Жереб!$F:$I,4,FALSE)</f>
        <v>#N/A</v>
      </c>
      <c r="B111" s="710"/>
      <c r="C111" s="720" t="e">
        <f>VLOOKUP($A111,мандатка!$B$10:$BC$395,3,FALSE)&amp;"   "&amp;VLOOKUP($A111,мандатка!$B$10:$BC$395,8,FALSE)</f>
        <v>#N/A</v>
      </c>
      <c r="D111" s="720"/>
      <c r="E111" s="720"/>
      <c r="F111" s="720"/>
      <c r="G111" s="720"/>
      <c r="H111" s="720"/>
      <c r="I111" s="720"/>
      <c r="J111" s="720"/>
      <c r="K111" s="715">
        <f>K100+2</f>
        <v>19</v>
      </c>
      <c r="L111" s="715"/>
      <c r="M111" s="481"/>
      <c r="N111" s="481"/>
      <c r="O111" s="481"/>
      <c r="P111" s="481"/>
      <c r="Q111" s="481"/>
      <c r="R111" s="482"/>
      <c r="U111" s="710" t="e">
        <f>VLOOKUP(AE111,Жереб!$F:$I,4,FALSE)</f>
        <v>#N/A</v>
      </c>
      <c r="V111" s="710"/>
      <c r="W111" s="720" t="e">
        <f>VLOOKUP($A111,мандатка!$B$10:$BC$395,3,FALSE)&amp;"   "&amp;VLOOKUP($A111,мандатка!$B$10:$BC$395,8,FALSE)</f>
        <v>#N/A</v>
      </c>
      <c r="X111" s="720"/>
      <c r="Y111" s="720"/>
      <c r="Z111" s="720"/>
      <c r="AA111" s="720"/>
      <c r="AB111" s="720"/>
      <c r="AC111" s="720"/>
      <c r="AD111" s="720"/>
      <c r="AE111" s="715">
        <f>K111+1</f>
        <v>20</v>
      </c>
      <c r="AF111" s="715"/>
      <c r="AG111" s="481"/>
      <c r="AH111" s="481"/>
      <c r="AI111" s="481"/>
      <c r="AJ111" s="481"/>
      <c r="AK111" s="481"/>
      <c r="AL111" s="482"/>
      <c r="AM111" s="480"/>
      <c r="AN111" s="482"/>
      <c r="AO111" s="471"/>
      <c r="AP111" s="471"/>
    </row>
    <row r="112" spans="1:42" s="472" customFormat="1" ht="135" hidden="1" customHeight="1" x14ac:dyDescent="0.25">
      <c r="A112" s="473" t="s">
        <v>85</v>
      </c>
      <c r="B112" s="473" t="str">
        <f>IF(AO$2=0,"",AO$2)</f>
        <v>Підйом по верт. перилах</v>
      </c>
      <c r="C112" s="473" t="str">
        <f t="shared" ref="C112" si="182">IF(AP$2=0,"",AP$2)</f>
        <v>Крутопохила навісна переправа вниз</v>
      </c>
      <c r="D112" s="473" t="str">
        <f t="shared" ref="D112" si="183">IF(AQ$2=0,"",AQ$2)</f>
        <v>Рух  по жердинах</v>
      </c>
      <c r="E112" s="714" t="str">
        <f t="shared" ref="E112" si="184">IF(AR$2=0,"",AR$2)</f>
        <v>ПЗЧ1 = 25:00</v>
      </c>
      <c r="F112" s="473" t="str">
        <f t="shared" ref="F112" si="185">IF(AS$2=0,"",AS$2)</f>
        <v>Переправа по колоді через яр</v>
      </c>
      <c r="G112" s="473" t="str">
        <f t="shared" ref="G112" si="186">IF(AT$2=0,"",AT$2)</f>
        <v>Траверс схилу</v>
      </c>
      <c r="H112" s="473" t="str">
        <f t="shared" ref="H112" si="187">IF(AU$2=0,"",AU$2)</f>
        <v>Навісна переправа через яр</v>
      </c>
      <c r="I112" s="714" t="str">
        <f t="shared" ref="I112" si="188">IF(AV$2=0,"",AV$2)</f>
        <v>ПЗЧ2 = 25:00</v>
      </c>
      <c r="J112" s="473" t="str">
        <f t="shared" ref="J112" si="189">IF(AW$2=0,"",AW$2)</f>
        <v>Переправа по колоді через яр (судд.)</v>
      </c>
      <c r="K112" s="473" t="str">
        <f t="shared" ref="K112" si="190">IF(AX$2=0,"",AX$2)</f>
        <v>Навісна переправа через яр з вузлом</v>
      </c>
      <c r="L112" s="714" t="str">
        <f t="shared" ref="L112" si="191">IF(AY$2=0,"",AY$2)</f>
        <v>ПЗЧ3 = 25:00</v>
      </c>
      <c r="M112" s="483"/>
      <c r="N112" s="473"/>
      <c r="O112" s="473"/>
      <c r="P112" s="473"/>
      <c r="Q112" s="473"/>
      <c r="R112" s="473"/>
      <c r="S112" s="473"/>
      <c r="T112" s="473"/>
      <c r="U112" s="473" t="s">
        <v>85</v>
      </c>
      <c r="V112" s="473" t="str">
        <f>IF(AO$2=0,"",AO$2)</f>
        <v>Підйом по верт. перилах</v>
      </c>
      <c r="W112" s="473" t="str">
        <f t="shared" ref="W112" si="192">IF(AP$2=0,"",AP$2)</f>
        <v>Крутопохила навісна переправа вниз</v>
      </c>
      <c r="X112" s="473" t="str">
        <f t="shared" ref="X112" si="193">IF(AQ$2=0,"",AQ$2)</f>
        <v>Рух  по жердинах</v>
      </c>
      <c r="Y112" s="717" t="str">
        <f t="shared" ref="Y112" si="194">IF(AR$2=0,"",AR$2)</f>
        <v>ПЗЧ1 = 25:00</v>
      </c>
      <c r="Z112" s="473" t="str">
        <f t="shared" ref="Z112" si="195">IF(AS$2=0,"",AS$2)</f>
        <v>Переправа по колоді через яр</v>
      </c>
      <c r="AA112" s="473" t="str">
        <f t="shared" ref="AA112" si="196">IF(AT$2=0,"",AT$2)</f>
        <v>Траверс схилу</v>
      </c>
      <c r="AB112" s="473" t="str">
        <f t="shared" ref="AB112" si="197">IF(AU$2=0,"",AU$2)</f>
        <v>Навісна переправа через яр</v>
      </c>
      <c r="AC112" s="717" t="str">
        <f t="shared" ref="AC112" si="198">IF(AV$2=0,"",AV$2)</f>
        <v>ПЗЧ2 = 25:00</v>
      </c>
      <c r="AD112" s="473" t="str">
        <f t="shared" ref="AD112" si="199">IF(AW$2=0,"",AW$2)</f>
        <v>Переправа по колоді через яр (судд.)</v>
      </c>
      <c r="AE112" s="473" t="str">
        <f t="shared" ref="AE112" si="200">IF(AX$2=0,"",AX$2)</f>
        <v>Навісна переправа через яр з вузлом</v>
      </c>
      <c r="AF112" s="717" t="str">
        <f t="shared" ref="AF112" si="201">IF(AY$2=0,"",AY$2)</f>
        <v>ПЗЧ3 = 25:00</v>
      </c>
      <c r="AG112" s="473"/>
      <c r="AH112" s="473"/>
      <c r="AI112" s="473"/>
      <c r="AJ112" s="473"/>
      <c r="AK112" s="473"/>
      <c r="AL112" s="473"/>
      <c r="AM112" s="473"/>
      <c r="AN112" s="473"/>
      <c r="AO112" s="471"/>
      <c r="AP112" s="471"/>
    </row>
    <row r="113" spans="1:42" s="472" customFormat="1" ht="22.8" hidden="1" x14ac:dyDescent="0.25">
      <c r="A113" s="468" t="e">
        <f>VLOOKUP(A111,мандатка!$V:$AD,2,FALSE)</f>
        <v>#N/A</v>
      </c>
      <c r="B113" s="485"/>
      <c r="C113" s="469"/>
      <c r="D113" s="469"/>
      <c r="E113" s="714"/>
      <c r="F113" s="469"/>
      <c r="G113" s="469"/>
      <c r="H113" s="469"/>
      <c r="I113" s="714"/>
      <c r="J113" s="469"/>
      <c r="K113" s="469"/>
      <c r="L113" s="714"/>
      <c r="M113" s="484"/>
      <c r="N113" s="468"/>
      <c r="O113" s="469"/>
      <c r="P113" s="469"/>
      <c r="Q113" s="469"/>
      <c r="R113" s="469"/>
      <c r="S113" s="469"/>
      <c r="T113" s="469"/>
      <c r="U113" s="468" t="e">
        <f>VLOOKUP(U111,мандатка!$V:$AD,2,FALSE)</f>
        <v>#N/A</v>
      </c>
      <c r="V113" s="485"/>
      <c r="W113" s="469"/>
      <c r="X113" s="469"/>
      <c r="Y113" s="718"/>
      <c r="Z113" s="469"/>
      <c r="AA113" s="469"/>
      <c r="AB113" s="469"/>
      <c r="AC113" s="718"/>
      <c r="AD113" s="469"/>
      <c r="AE113" s="469"/>
      <c r="AF113" s="718"/>
      <c r="AG113" s="475"/>
      <c r="AH113" s="468"/>
      <c r="AI113" s="469"/>
      <c r="AJ113" s="469"/>
      <c r="AK113" s="469"/>
      <c r="AL113" s="469"/>
      <c r="AM113" s="469"/>
      <c r="AN113" s="469"/>
      <c r="AO113" s="471"/>
      <c r="AP113" s="471"/>
    </row>
    <row r="114" spans="1:42" s="472" customFormat="1" ht="22.8" hidden="1" x14ac:dyDescent="0.25">
      <c r="A114" s="468" t="e">
        <f>VLOOKUP(A111,мандатка!$V:$AD,3,FALSE)</f>
        <v>#N/A</v>
      </c>
      <c r="B114" s="486"/>
      <c r="C114" s="468"/>
      <c r="D114" s="468"/>
      <c r="E114" s="714"/>
      <c r="F114" s="468"/>
      <c r="G114" s="468"/>
      <c r="H114" s="468"/>
      <c r="I114" s="714"/>
      <c r="J114" s="468"/>
      <c r="K114" s="468"/>
      <c r="L114" s="714"/>
      <c r="M114" s="484"/>
      <c r="N114" s="468"/>
      <c r="O114" s="468"/>
      <c r="P114" s="468"/>
      <c r="Q114" s="468"/>
      <c r="R114" s="468"/>
      <c r="S114" s="468"/>
      <c r="T114" s="469"/>
      <c r="U114" s="468" t="e">
        <f>VLOOKUP(U111,мандатка!$V:$AD,3,FALSE)</f>
        <v>#N/A</v>
      </c>
      <c r="V114" s="486"/>
      <c r="W114" s="468"/>
      <c r="X114" s="468"/>
      <c r="Y114" s="718"/>
      <c r="Z114" s="468"/>
      <c r="AA114" s="468"/>
      <c r="AB114" s="468"/>
      <c r="AC114" s="718"/>
      <c r="AD114" s="468"/>
      <c r="AE114" s="468"/>
      <c r="AF114" s="718"/>
      <c r="AG114" s="475"/>
      <c r="AH114" s="468"/>
      <c r="AI114" s="468"/>
      <c r="AJ114" s="468"/>
      <c r="AK114" s="468"/>
      <c r="AL114" s="468"/>
      <c r="AM114" s="468"/>
      <c r="AN114" s="469"/>
      <c r="AO114" s="476"/>
      <c r="AP114" s="476"/>
    </row>
    <row r="115" spans="1:42" s="472" customFormat="1" ht="22.8" hidden="1" x14ac:dyDescent="0.25">
      <c r="A115" s="468" t="e">
        <f>VLOOKUP(A111,мандатка!$V:$AD,4,FALSE)</f>
        <v>#N/A</v>
      </c>
      <c r="B115" s="486"/>
      <c r="C115" s="468"/>
      <c r="D115" s="468"/>
      <c r="E115" s="714"/>
      <c r="F115" s="468"/>
      <c r="G115" s="468"/>
      <c r="H115" s="468"/>
      <c r="I115" s="714"/>
      <c r="J115" s="468"/>
      <c r="K115" s="468"/>
      <c r="L115" s="714"/>
      <c r="M115" s="484"/>
      <c r="N115" s="468"/>
      <c r="O115" s="468"/>
      <c r="P115" s="468"/>
      <c r="Q115" s="468"/>
      <c r="R115" s="468"/>
      <c r="S115" s="468"/>
      <c r="T115" s="469"/>
      <c r="U115" s="468" t="e">
        <f>VLOOKUP(U111,мандатка!$V:$AD,4,FALSE)</f>
        <v>#N/A</v>
      </c>
      <c r="V115" s="486"/>
      <c r="W115" s="468"/>
      <c r="X115" s="468"/>
      <c r="Y115" s="718"/>
      <c r="Z115" s="468"/>
      <c r="AA115" s="468"/>
      <c r="AB115" s="468"/>
      <c r="AC115" s="718"/>
      <c r="AD115" s="468"/>
      <c r="AE115" s="468"/>
      <c r="AF115" s="718"/>
      <c r="AG115" s="475"/>
      <c r="AH115" s="468"/>
      <c r="AI115" s="468"/>
      <c r="AJ115" s="468"/>
      <c r="AK115" s="468"/>
      <c r="AL115" s="468"/>
      <c r="AM115" s="468"/>
      <c r="AN115" s="469"/>
      <c r="AO115" s="471"/>
      <c r="AP115" s="471"/>
    </row>
    <row r="116" spans="1:42" s="472" customFormat="1" ht="22.8" hidden="1" x14ac:dyDescent="0.25">
      <c r="A116" s="468" t="e">
        <f>VLOOKUP(A111,мандатка!$V:$AD,5,FALSE)</f>
        <v>#N/A</v>
      </c>
      <c r="B116" s="486"/>
      <c r="C116" s="468"/>
      <c r="D116" s="468"/>
      <c r="E116" s="714"/>
      <c r="F116" s="468"/>
      <c r="G116" s="468"/>
      <c r="H116" s="468"/>
      <c r="I116" s="714"/>
      <c r="J116" s="468"/>
      <c r="K116" s="468"/>
      <c r="L116" s="714"/>
      <c r="M116" s="484"/>
      <c r="N116" s="468"/>
      <c r="O116" s="468"/>
      <c r="P116" s="468"/>
      <c r="Q116" s="468"/>
      <c r="R116" s="468"/>
      <c r="S116" s="468"/>
      <c r="T116" s="469"/>
      <c r="U116" s="468" t="e">
        <f>VLOOKUP(U111,мандатка!$V:$AD,5,FALSE)</f>
        <v>#N/A</v>
      </c>
      <c r="V116" s="486"/>
      <c r="W116" s="468"/>
      <c r="X116" s="468"/>
      <c r="Y116" s="718"/>
      <c r="Z116" s="468"/>
      <c r="AA116" s="468"/>
      <c r="AB116" s="468"/>
      <c r="AC116" s="718"/>
      <c r="AD116" s="468"/>
      <c r="AE116" s="468"/>
      <c r="AF116" s="718"/>
      <c r="AG116" s="475"/>
      <c r="AH116" s="468"/>
      <c r="AI116" s="468"/>
      <c r="AJ116" s="468"/>
      <c r="AK116" s="468"/>
      <c r="AL116" s="468"/>
      <c r="AM116" s="468"/>
      <c r="AN116" s="469"/>
      <c r="AO116" s="471"/>
      <c r="AP116" s="471"/>
    </row>
    <row r="117" spans="1:42" s="472" customFormat="1" ht="22.8" hidden="1" x14ac:dyDescent="0.25">
      <c r="A117" s="468" t="e">
        <f>VLOOKUP(A111,мандатка!$V:$AD,6,FALSE)</f>
        <v>#N/A</v>
      </c>
      <c r="B117" s="486"/>
      <c r="C117" s="468"/>
      <c r="D117" s="468"/>
      <c r="E117" s="714"/>
      <c r="F117" s="468"/>
      <c r="G117" s="468"/>
      <c r="H117" s="468"/>
      <c r="I117" s="714"/>
      <c r="J117" s="468"/>
      <c r="K117" s="468"/>
      <c r="L117" s="714"/>
      <c r="M117" s="484"/>
      <c r="N117" s="468"/>
      <c r="O117" s="468"/>
      <c r="P117" s="468"/>
      <c r="Q117" s="468"/>
      <c r="R117" s="468"/>
      <c r="S117" s="468"/>
      <c r="T117" s="469"/>
      <c r="U117" s="468" t="e">
        <f>VLOOKUP(U111,мандатка!$V:$AD,6,FALSE)</f>
        <v>#N/A</v>
      </c>
      <c r="V117" s="486"/>
      <c r="W117" s="468"/>
      <c r="X117" s="468"/>
      <c r="Y117" s="718"/>
      <c r="Z117" s="468"/>
      <c r="AA117" s="468"/>
      <c r="AB117" s="468"/>
      <c r="AC117" s="718"/>
      <c r="AD117" s="468"/>
      <c r="AE117" s="468"/>
      <c r="AF117" s="718"/>
      <c r="AG117" s="475"/>
      <c r="AH117" s="468"/>
      <c r="AI117" s="468"/>
      <c r="AJ117" s="468"/>
      <c r="AK117" s="468"/>
      <c r="AL117" s="468"/>
      <c r="AM117" s="468"/>
      <c r="AN117" s="469"/>
      <c r="AO117" s="471"/>
      <c r="AP117" s="471"/>
    </row>
    <row r="118" spans="1:42" s="472" customFormat="1" ht="22.8" hidden="1" x14ac:dyDescent="0.25">
      <c r="A118" s="468" t="e">
        <f>VLOOKUP(A111,мандатка!$V:$AD,7,FALSE)</f>
        <v>#N/A</v>
      </c>
      <c r="B118" s="486"/>
      <c r="C118" s="468"/>
      <c r="D118" s="468"/>
      <c r="E118" s="714"/>
      <c r="F118" s="468"/>
      <c r="G118" s="468"/>
      <c r="H118" s="468"/>
      <c r="I118" s="714"/>
      <c r="J118" s="468"/>
      <c r="K118" s="468"/>
      <c r="L118" s="714"/>
      <c r="M118" s="484"/>
      <c r="N118" s="468"/>
      <c r="O118" s="468"/>
      <c r="P118" s="468"/>
      <c r="Q118" s="468"/>
      <c r="R118" s="468"/>
      <c r="S118" s="468"/>
      <c r="T118" s="469"/>
      <c r="U118" s="468" t="e">
        <f>VLOOKUP(U111,мандатка!$V:$AD,7,FALSE)</f>
        <v>#N/A</v>
      </c>
      <c r="V118" s="486"/>
      <c r="W118" s="468"/>
      <c r="X118" s="468"/>
      <c r="Y118" s="718"/>
      <c r="Z118" s="468"/>
      <c r="AA118" s="468"/>
      <c r="AB118" s="468"/>
      <c r="AC118" s="718"/>
      <c r="AD118" s="468"/>
      <c r="AE118" s="468"/>
      <c r="AF118" s="718"/>
      <c r="AG118" s="475"/>
      <c r="AH118" s="468"/>
      <c r="AI118" s="468"/>
      <c r="AJ118" s="468"/>
      <c r="AK118" s="468"/>
      <c r="AL118" s="468"/>
      <c r="AM118" s="468"/>
      <c r="AN118" s="469"/>
      <c r="AO118" s="471"/>
      <c r="AP118" s="471"/>
    </row>
    <row r="119" spans="1:42" s="472" customFormat="1" ht="23.25" hidden="1" customHeight="1" x14ac:dyDescent="0.25">
      <c r="A119" s="468" t="s">
        <v>207</v>
      </c>
      <c r="B119" s="488"/>
      <c r="C119" s="473"/>
      <c r="D119" s="473"/>
      <c r="E119" s="714"/>
      <c r="F119" s="473"/>
      <c r="G119" s="473"/>
      <c r="H119" s="473"/>
      <c r="I119" s="714"/>
      <c r="J119" s="473"/>
      <c r="K119" s="473"/>
      <c r="L119" s="714"/>
      <c r="M119" s="483"/>
      <c r="N119" s="473"/>
      <c r="O119" s="473"/>
      <c r="P119" s="473"/>
      <c r="Q119" s="473"/>
      <c r="R119" s="473"/>
      <c r="S119" s="473"/>
      <c r="T119" s="469"/>
      <c r="U119" s="468" t="s">
        <v>207</v>
      </c>
      <c r="V119" s="487"/>
      <c r="W119" s="473"/>
      <c r="X119" s="473"/>
      <c r="Y119" s="719"/>
      <c r="Z119" s="473"/>
      <c r="AA119" s="473"/>
      <c r="AB119" s="473"/>
      <c r="AC119" s="719"/>
      <c r="AD119" s="473"/>
      <c r="AE119" s="473"/>
      <c r="AF119" s="719"/>
      <c r="AG119" s="473"/>
      <c r="AH119" s="473"/>
      <c r="AI119" s="473"/>
      <c r="AJ119" s="473"/>
      <c r="AK119" s="473"/>
      <c r="AL119" s="473"/>
      <c r="AM119" s="473"/>
      <c r="AN119" s="469"/>
      <c r="AO119" s="471"/>
      <c r="AP119" s="471"/>
    </row>
    <row r="120" spans="1:42" s="472" customFormat="1" ht="18" hidden="1" customHeight="1" x14ac:dyDescent="0.25">
      <c r="A120" s="711" t="s">
        <v>211</v>
      </c>
      <c r="B120" s="711"/>
      <c r="C120" s="711"/>
      <c r="D120" s="711" t="s">
        <v>208</v>
      </c>
      <c r="E120" s="711"/>
      <c r="F120" s="711"/>
      <c r="G120" s="711" t="s">
        <v>212</v>
      </c>
      <c r="H120" s="711"/>
      <c r="I120" s="711"/>
      <c r="J120" s="711" t="s">
        <v>209</v>
      </c>
      <c r="K120" s="711"/>
      <c r="L120" s="711"/>
      <c r="M120" s="478"/>
      <c r="N120" s="479"/>
      <c r="O120" s="477"/>
      <c r="P120" s="478"/>
      <c r="Q120" s="478"/>
      <c r="R120" s="478"/>
      <c r="S120" s="478"/>
      <c r="T120" s="479"/>
      <c r="U120" s="711" t="s">
        <v>211</v>
      </c>
      <c r="V120" s="711"/>
      <c r="W120" s="711"/>
      <c r="X120" s="711" t="s">
        <v>208</v>
      </c>
      <c r="Y120" s="711"/>
      <c r="Z120" s="711"/>
      <c r="AA120" s="711" t="s">
        <v>212</v>
      </c>
      <c r="AB120" s="711"/>
      <c r="AC120" s="711"/>
      <c r="AD120" s="711" t="s">
        <v>209</v>
      </c>
      <c r="AE120" s="711"/>
      <c r="AF120" s="711"/>
      <c r="AG120" s="478"/>
      <c r="AH120" s="479"/>
      <c r="AI120" s="477"/>
      <c r="AJ120" s="478"/>
      <c r="AK120" s="478"/>
      <c r="AL120" s="478"/>
      <c r="AM120" s="478"/>
      <c r="AN120" s="479"/>
      <c r="AO120" s="471"/>
      <c r="AP120" s="471"/>
    </row>
    <row r="121" spans="1:42" s="472" customFormat="1" ht="22.8" hidden="1" x14ac:dyDescent="0.25">
      <c r="A121" s="716"/>
      <c r="B121" s="716"/>
      <c r="C121" s="716"/>
      <c r="D121" s="711"/>
      <c r="E121" s="711"/>
      <c r="F121" s="711"/>
      <c r="G121" s="711"/>
      <c r="H121" s="711"/>
      <c r="I121" s="711"/>
      <c r="J121" s="711"/>
      <c r="K121" s="711"/>
      <c r="L121" s="711"/>
      <c r="M121" s="478"/>
      <c r="N121" s="479"/>
      <c r="O121" s="477"/>
      <c r="P121" s="478"/>
      <c r="Q121" s="478"/>
      <c r="R121" s="478"/>
      <c r="S121" s="478"/>
      <c r="T121" s="479"/>
      <c r="U121" s="716"/>
      <c r="V121" s="716"/>
      <c r="W121" s="716"/>
      <c r="X121" s="711"/>
      <c r="Y121" s="711"/>
      <c r="Z121" s="711"/>
      <c r="AA121" s="711"/>
      <c r="AB121" s="711"/>
      <c r="AC121" s="711"/>
      <c r="AD121" s="711"/>
      <c r="AE121" s="711"/>
      <c r="AF121" s="711"/>
      <c r="AG121" s="478"/>
      <c r="AH121" s="479"/>
      <c r="AI121" s="477"/>
      <c r="AJ121" s="478"/>
      <c r="AK121" s="478"/>
      <c r="AL121" s="478"/>
      <c r="AM121" s="478"/>
      <c r="AN121" s="479"/>
      <c r="AO121" s="471"/>
      <c r="AP121" s="471"/>
    </row>
    <row r="122" spans="1:42" s="472" customFormat="1" hidden="1" x14ac:dyDescent="0.25">
      <c r="A122" s="710" t="e">
        <f>VLOOKUP(K122,Жереб!$F:$I,4,FALSE)</f>
        <v>#N/A</v>
      </c>
      <c r="B122" s="710"/>
      <c r="C122" s="720" t="e">
        <f>VLOOKUP($A122,мандатка!$B$10:$BC$395,3,FALSE)&amp;"   "&amp;VLOOKUP($A122,мандатка!$B$10:$BC$395,8,FALSE)</f>
        <v>#N/A</v>
      </c>
      <c r="D122" s="720"/>
      <c r="E122" s="720"/>
      <c r="F122" s="720"/>
      <c r="G122" s="720"/>
      <c r="H122" s="720"/>
      <c r="I122" s="720"/>
      <c r="J122" s="720"/>
      <c r="K122" s="715">
        <f>K111+2</f>
        <v>21</v>
      </c>
      <c r="L122" s="715"/>
      <c r="M122" s="481"/>
      <c r="N122" s="481"/>
      <c r="O122" s="481"/>
      <c r="P122" s="481"/>
      <c r="Q122" s="481"/>
      <c r="R122" s="482"/>
      <c r="U122" s="710" t="e">
        <f>VLOOKUP(AE122,Жереб!$F:$I,4,FALSE)</f>
        <v>#N/A</v>
      </c>
      <c r="V122" s="710"/>
      <c r="W122" s="720" t="e">
        <f>VLOOKUP($A122,мандатка!$B$10:$BC$395,3,FALSE)&amp;"   "&amp;VLOOKUP($A122,мандатка!$B$10:$BC$395,8,FALSE)</f>
        <v>#N/A</v>
      </c>
      <c r="X122" s="720"/>
      <c r="Y122" s="720"/>
      <c r="Z122" s="720"/>
      <c r="AA122" s="720"/>
      <c r="AB122" s="720"/>
      <c r="AC122" s="720"/>
      <c r="AD122" s="720"/>
      <c r="AE122" s="715">
        <f>K122+1</f>
        <v>22</v>
      </c>
      <c r="AF122" s="715"/>
      <c r="AG122" s="481"/>
      <c r="AH122" s="481"/>
      <c r="AI122" s="481"/>
      <c r="AJ122" s="481"/>
      <c r="AK122" s="481"/>
      <c r="AL122" s="482"/>
      <c r="AM122" s="480"/>
      <c r="AN122" s="482"/>
      <c r="AO122" s="471"/>
      <c r="AP122" s="471"/>
    </row>
    <row r="123" spans="1:42" s="472" customFormat="1" ht="135" hidden="1" customHeight="1" x14ac:dyDescent="0.25">
      <c r="A123" s="473" t="s">
        <v>85</v>
      </c>
      <c r="B123" s="473" t="str">
        <f>IF(AO$2=0,"",AO$2)</f>
        <v>Підйом по верт. перилах</v>
      </c>
      <c r="C123" s="473" t="str">
        <f t="shared" ref="C123" si="202">IF(AP$2=0,"",AP$2)</f>
        <v>Крутопохила навісна переправа вниз</v>
      </c>
      <c r="D123" s="473" t="str">
        <f t="shared" ref="D123" si="203">IF(AQ$2=0,"",AQ$2)</f>
        <v>Рух  по жердинах</v>
      </c>
      <c r="E123" s="714" t="str">
        <f t="shared" ref="E123" si="204">IF(AR$2=0,"",AR$2)</f>
        <v>ПЗЧ1 = 25:00</v>
      </c>
      <c r="F123" s="473" t="str">
        <f t="shared" ref="F123" si="205">IF(AS$2=0,"",AS$2)</f>
        <v>Переправа по колоді через яр</v>
      </c>
      <c r="G123" s="473" t="str">
        <f t="shared" ref="G123" si="206">IF(AT$2=0,"",AT$2)</f>
        <v>Траверс схилу</v>
      </c>
      <c r="H123" s="473" t="str">
        <f t="shared" ref="H123" si="207">IF(AU$2=0,"",AU$2)</f>
        <v>Навісна переправа через яр</v>
      </c>
      <c r="I123" s="714" t="str">
        <f t="shared" ref="I123" si="208">IF(AV$2=0,"",AV$2)</f>
        <v>ПЗЧ2 = 25:00</v>
      </c>
      <c r="J123" s="473" t="str">
        <f t="shared" ref="J123" si="209">IF(AW$2=0,"",AW$2)</f>
        <v>Переправа по колоді через яр (судд.)</v>
      </c>
      <c r="K123" s="473" t="str">
        <f t="shared" ref="K123" si="210">IF(AX$2=0,"",AX$2)</f>
        <v>Навісна переправа через яр з вузлом</v>
      </c>
      <c r="L123" s="714" t="str">
        <f t="shared" ref="L123" si="211">IF(AY$2=0,"",AY$2)</f>
        <v>ПЗЧ3 = 25:00</v>
      </c>
      <c r="M123" s="483"/>
      <c r="N123" s="473"/>
      <c r="O123" s="473"/>
      <c r="P123" s="473"/>
      <c r="Q123" s="473"/>
      <c r="R123" s="473"/>
      <c r="S123" s="473"/>
      <c r="T123" s="473"/>
      <c r="U123" s="473" t="s">
        <v>85</v>
      </c>
      <c r="V123" s="473" t="str">
        <f>IF(AO$2=0,"",AO$2)</f>
        <v>Підйом по верт. перилах</v>
      </c>
      <c r="W123" s="473" t="str">
        <f t="shared" ref="W123" si="212">IF(AP$2=0,"",AP$2)</f>
        <v>Крутопохила навісна переправа вниз</v>
      </c>
      <c r="X123" s="473" t="str">
        <f t="shared" ref="X123" si="213">IF(AQ$2=0,"",AQ$2)</f>
        <v>Рух  по жердинах</v>
      </c>
      <c r="Y123" s="717" t="str">
        <f t="shared" ref="Y123" si="214">IF(AR$2=0,"",AR$2)</f>
        <v>ПЗЧ1 = 25:00</v>
      </c>
      <c r="Z123" s="473" t="str">
        <f t="shared" ref="Z123" si="215">IF(AS$2=0,"",AS$2)</f>
        <v>Переправа по колоді через яр</v>
      </c>
      <c r="AA123" s="473" t="str">
        <f t="shared" ref="AA123" si="216">IF(AT$2=0,"",AT$2)</f>
        <v>Траверс схилу</v>
      </c>
      <c r="AB123" s="473" t="str">
        <f t="shared" ref="AB123" si="217">IF(AU$2=0,"",AU$2)</f>
        <v>Навісна переправа через яр</v>
      </c>
      <c r="AC123" s="717" t="str">
        <f t="shared" ref="AC123" si="218">IF(AV$2=0,"",AV$2)</f>
        <v>ПЗЧ2 = 25:00</v>
      </c>
      <c r="AD123" s="473" t="str">
        <f t="shared" ref="AD123" si="219">IF(AW$2=0,"",AW$2)</f>
        <v>Переправа по колоді через яр (судд.)</v>
      </c>
      <c r="AE123" s="473" t="str">
        <f t="shared" ref="AE123" si="220">IF(AX$2=0,"",AX$2)</f>
        <v>Навісна переправа через яр з вузлом</v>
      </c>
      <c r="AF123" s="717" t="str">
        <f t="shared" ref="AF123" si="221">IF(AY$2=0,"",AY$2)</f>
        <v>ПЗЧ3 = 25:00</v>
      </c>
      <c r="AG123" s="473"/>
      <c r="AH123" s="473"/>
      <c r="AI123" s="473"/>
      <c r="AJ123" s="473"/>
      <c r="AK123" s="473"/>
      <c r="AL123" s="473"/>
      <c r="AM123" s="473"/>
      <c r="AN123" s="473"/>
      <c r="AO123" s="471"/>
      <c r="AP123" s="471"/>
    </row>
    <row r="124" spans="1:42" s="472" customFormat="1" ht="22.8" hidden="1" x14ac:dyDescent="0.25">
      <c r="A124" s="468" t="e">
        <f>VLOOKUP(A122,мандатка!$V:$AD,2,FALSE)</f>
        <v>#N/A</v>
      </c>
      <c r="B124" s="485"/>
      <c r="C124" s="469"/>
      <c r="D124" s="469"/>
      <c r="E124" s="714"/>
      <c r="F124" s="469"/>
      <c r="G124" s="469"/>
      <c r="H124" s="469"/>
      <c r="I124" s="714"/>
      <c r="J124" s="469"/>
      <c r="K124" s="469"/>
      <c r="L124" s="714"/>
      <c r="M124" s="484"/>
      <c r="N124" s="468"/>
      <c r="O124" s="469"/>
      <c r="P124" s="469"/>
      <c r="Q124" s="469"/>
      <c r="R124" s="469"/>
      <c r="S124" s="469"/>
      <c r="T124" s="469"/>
      <c r="U124" s="468" t="e">
        <f>VLOOKUP(U122,мандатка!$V:$AD,2,FALSE)</f>
        <v>#N/A</v>
      </c>
      <c r="V124" s="485"/>
      <c r="W124" s="469"/>
      <c r="X124" s="469"/>
      <c r="Y124" s="718"/>
      <c r="Z124" s="469"/>
      <c r="AA124" s="469"/>
      <c r="AB124" s="469"/>
      <c r="AC124" s="718"/>
      <c r="AD124" s="469"/>
      <c r="AE124" s="469"/>
      <c r="AF124" s="718"/>
      <c r="AG124" s="475"/>
      <c r="AH124" s="468"/>
      <c r="AI124" s="469"/>
      <c r="AJ124" s="469"/>
      <c r="AK124" s="469"/>
      <c r="AL124" s="469"/>
      <c r="AM124" s="469"/>
      <c r="AN124" s="469"/>
      <c r="AO124" s="471"/>
      <c r="AP124" s="471"/>
    </row>
    <row r="125" spans="1:42" s="472" customFormat="1" ht="22.8" hidden="1" x14ac:dyDescent="0.25">
      <c r="A125" s="468" t="e">
        <f>VLOOKUP(A122,мандатка!$V:$AD,3,FALSE)</f>
        <v>#N/A</v>
      </c>
      <c r="B125" s="486"/>
      <c r="C125" s="468"/>
      <c r="D125" s="468"/>
      <c r="E125" s="714"/>
      <c r="F125" s="468"/>
      <c r="G125" s="468"/>
      <c r="H125" s="468"/>
      <c r="I125" s="714"/>
      <c r="J125" s="468"/>
      <c r="K125" s="468"/>
      <c r="L125" s="714"/>
      <c r="M125" s="484"/>
      <c r="N125" s="468"/>
      <c r="O125" s="468"/>
      <c r="P125" s="468"/>
      <c r="Q125" s="468"/>
      <c r="R125" s="468"/>
      <c r="S125" s="468"/>
      <c r="T125" s="469"/>
      <c r="U125" s="468" t="e">
        <f>VLOOKUP(U122,мандатка!$V:$AD,3,FALSE)</f>
        <v>#N/A</v>
      </c>
      <c r="V125" s="486"/>
      <c r="W125" s="468"/>
      <c r="X125" s="468"/>
      <c r="Y125" s="718"/>
      <c r="Z125" s="468"/>
      <c r="AA125" s="468"/>
      <c r="AB125" s="468"/>
      <c r="AC125" s="718"/>
      <c r="AD125" s="468"/>
      <c r="AE125" s="468"/>
      <c r="AF125" s="718"/>
      <c r="AG125" s="475"/>
      <c r="AH125" s="468"/>
      <c r="AI125" s="468"/>
      <c r="AJ125" s="468"/>
      <c r="AK125" s="468"/>
      <c r="AL125" s="468"/>
      <c r="AM125" s="468"/>
      <c r="AN125" s="469"/>
      <c r="AO125" s="476"/>
      <c r="AP125" s="476"/>
    </row>
    <row r="126" spans="1:42" s="472" customFormat="1" ht="22.8" hidden="1" x14ac:dyDescent="0.25">
      <c r="A126" s="468" t="e">
        <f>VLOOKUP(A122,мандатка!$V:$AD,4,FALSE)</f>
        <v>#N/A</v>
      </c>
      <c r="B126" s="486"/>
      <c r="C126" s="468"/>
      <c r="D126" s="468"/>
      <c r="E126" s="714"/>
      <c r="F126" s="468"/>
      <c r="G126" s="468"/>
      <c r="H126" s="468"/>
      <c r="I126" s="714"/>
      <c r="J126" s="468"/>
      <c r="K126" s="468"/>
      <c r="L126" s="714"/>
      <c r="M126" s="484"/>
      <c r="N126" s="468"/>
      <c r="O126" s="468"/>
      <c r="P126" s="468"/>
      <c r="Q126" s="468"/>
      <c r="R126" s="468"/>
      <c r="S126" s="468"/>
      <c r="T126" s="469"/>
      <c r="U126" s="468" t="e">
        <f>VLOOKUP(U122,мандатка!$V:$AD,4,FALSE)</f>
        <v>#N/A</v>
      </c>
      <c r="V126" s="486"/>
      <c r="W126" s="468"/>
      <c r="X126" s="468"/>
      <c r="Y126" s="718"/>
      <c r="Z126" s="468"/>
      <c r="AA126" s="468"/>
      <c r="AB126" s="468"/>
      <c r="AC126" s="718"/>
      <c r="AD126" s="468"/>
      <c r="AE126" s="468"/>
      <c r="AF126" s="718"/>
      <c r="AG126" s="475"/>
      <c r="AH126" s="468"/>
      <c r="AI126" s="468"/>
      <c r="AJ126" s="468"/>
      <c r="AK126" s="468"/>
      <c r="AL126" s="468"/>
      <c r="AM126" s="468"/>
      <c r="AN126" s="469"/>
      <c r="AO126" s="471"/>
      <c r="AP126" s="471"/>
    </row>
    <row r="127" spans="1:42" s="472" customFormat="1" ht="22.8" hidden="1" x14ac:dyDescent="0.25">
      <c r="A127" s="468" t="e">
        <f>VLOOKUP(A122,мандатка!$V:$AD,5,FALSE)</f>
        <v>#N/A</v>
      </c>
      <c r="B127" s="486"/>
      <c r="C127" s="468"/>
      <c r="D127" s="468"/>
      <c r="E127" s="714"/>
      <c r="F127" s="468"/>
      <c r="G127" s="468"/>
      <c r="H127" s="468"/>
      <c r="I127" s="714"/>
      <c r="J127" s="468"/>
      <c r="K127" s="468"/>
      <c r="L127" s="714"/>
      <c r="M127" s="484"/>
      <c r="N127" s="468"/>
      <c r="O127" s="468"/>
      <c r="P127" s="468"/>
      <c r="Q127" s="468"/>
      <c r="R127" s="468"/>
      <c r="S127" s="468"/>
      <c r="T127" s="469"/>
      <c r="U127" s="468" t="e">
        <f>VLOOKUP(U122,мандатка!$V:$AD,5,FALSE)</f>
        <v>#N/A</v>
      </c>
      <c r="V127" s="486"/>
      <c r="W127" s="468"/>
      <c r="X127" s="468"/>
      <c r="Y127" s="718"/>
      <c r="Z127" s="468"/>
      <c r="AA127" s="468"/>
      <c r="AB127" s="468"/>
      <c r="AC127" s="718"/>
      <c r="AD127" s="468"/>
      <c r="AE127" s="468"/>
      <c r="AF127" s="718"/>
      <c r="AG127" s="475"/>
      <c r="AH127" s="468"/>
      <c r="AI127" s="468"/>
      <c r="AJ127" s="468"/>
      <c r="AK127" s="468"/>
      <c r="AL127" s="468"/>
      <c r="AM127" s="468"/>
      <c r="AN127" s="469"/>
      <c r="AO127" s="471"/>
      <c r="AP127" s="471"/>
    </row>
    <row r="128" spans="1:42" s="472" customFormat="1" ht="22.8" hidden="1" x14ac:dyDescent="0.25">
      <c r="A128" s="468" t="e">
        <f>VLOOKUP(A122,мандатка!$V:$AD,6,FALSE)</f>
        <v>#N/A</v>
      </c>
      <c r="B128" s="486"/>
      <c r="C128" s="468"/>
      <c r="D128" s="468"/>
      <c r="E128" s="714"/>
      <c r="F128" s="468"/>
      <c r="G128" s="468"/>
      <c r="H128" s="468"/>
      <c r="I128" s="714"/>
      <c r="J128" s="468"/>
      <c r="K128" s="468"/>
      <c r="L128" s="714"/>
      <c r="M128" s="484"/>
      <c r="N128" s="468"/>
      <c r="O128" s="468"/>
      <c r="P128" s="468"/>
      <c r="Q128" s="468"/>
      <c r="R128" s="468"/>
      <c r="S128" s="468"/>
      <c r="T128" s="469"/>
      <c r="U128" s="468" t="e">
        <f>VLOOKUP(U122,мандатка!$V:$AD,6,FALSE)</f>
        <v>#N/A</v>
      </c>
      <c r="V128" s="486"/>
      <c r="W128" s="468"/>
      <c r="X128" s="468"/>
      <c r="Y128" s="718"/>
      <c r="Z128" s="468"/>
      <c r="AA128" s="468"/>
      <c r="AB128" s="468"/>
      <c r="AC128" s="718"/>
      <c r="AD128" s="468"/>
      <c r="AE128" s="468"/>
      <c r="AF128" s="718"/>
      <c r="AG128" s="475"/>
      <c r="AH128" s="468"/>
      <c r="AI128" s="468"/>
      <c r="AJ128" s="468"/>
      <c r="AK128" s="468"/>
      <c r="AL128" s="468"/>
      <c r="AM128" s="468"/>
      <c r="AN128" s="469"/>
      <c r="AO128" s="471"/>
      <c r="AP128" s="471"/>
    </row>
    <row r="129" spans="1:42" s="472" customFormat="1" ht="22.8" hidden="1" x14ac:dyDescent="0.25">
      <c r="A129" s="468" t="e">
        <f>VLOOKUP(A122,мандатка!$V:$AD,7,FALSE)</f>
        <v>#N/A</v>
      </c>
      <c r="B129" s="486"/>
      <c r="C129" s="468"/>
      <c r="D129" s="468"/>
      <c r="E129" s="714"/>
      <c r="F129" s="468"/>
      <c r="G129" s="468"/>
      <c r="H129" s="468"/>
      <c r="I129" s="714"/>
      <c r="J129" s="468"/>
      <c r="K129" s="468"/>
      <c r="L129" s="714"/>
      <c r="M129" s="484"/>
      <c r="N129" s="468"/>
      <c r="O129" s="468"/>
      <c r="P129" s="468"/>
      <c r="Q129" s="468"/>
      <c r="R129" s="468"/>
      <c r="S129" s="468"/>
      <c r="T129" s="469"/>
      <c r="U129" s="468" t="e">
        <f>VLOOKUP(U122,мандатка!$V:$AD,7,FALSE)</f>
        <v>#N/A</v>
      </c>
      <c r="V129" s="486"/>
      <c r="W129" s="468"/>
      <c r="X129" s="468"/>
      <c r="Y129" s="718"/>
      <c r="Z129" s="468"/>
      <c r="AA129" s="468"/>
      <c r="AB129" s="468"/>
      <c r="AC129" s="718"/>
      <c r="AD129" s="468"/>
      <c r="AE129" s="468"/>
      <c r="AF129" s="718"/>
      <c r="AG129" s="475"/>
      <c r="AH129" s="468"/>
      <c r="AI129" s="468"/>
      <c r="AJ129" s="468"/>
      <c r="AK129" s="468"/>
      <c r="AL129" s="468"/>
      <c r="AM129" s="468"/>
      <c r="AN129" s="469"/>
      <c r="AO129" s="471"/>
      <c r="AP129" s="471"/>
    </row>
    <row r="130" spans="1:42" s="472" customFormat="1" ht="23.25" hidden="1" customHeight="1" x14ac:dyDescent="0.25">
      <c r="A130" s="468" t="s">
        <v>207</v>
      </c>
      <c r="B130" s="488"/>
      <c r="C130" s="473"/>
      <c r="D130" s="473"/>
      <c r="E130" s="714"/>
      <c r="F130" s="473"/>
      <c r="G130" s="473"/>
      <c r="H130" s="473"/>
      <c r="I130" s="714"/>
      <c r="J130" s="473"/>
      <c r="K130" s="473"/>
      <c r="L130" s="714"/>
      <c r="M130" s="483"/>
      <c r="N130" s="473"/>
      <c r="O130" s="473"/>
      <c r="P130" s="473"/>
      <c r="Q130" s="473"/>
      <c r="R130" s="473"/>
      <c r="S130" s="473"/>
      <c r="T130" s="469"/>
      <c r="U130" s="468" t="s">
        <v>207</v>
      </c>
      <c r="V130" s="487"/>
      <c r="W130" s="473"/>
      <c r="X130" s="473"/>
      <c r="Y130" s="719"/>
      <c r="Z130" s="473"/>
      <c r="AA130" s="473"/>
      <c r="AB130" s="473"/>
      <c r="AC130" s="719"/>
      <c r="AD130" s="473"/>
      <c r="AE130" s="473"/>
      <c r="AF130" s="719"/>
      <c r="AG130" s="473"/>
      <c r="AH130" s="473"/>
      <c r="AI130" s="473"/>
      <c r="AJ130" s="473"/>
      <c r="AK130" s="473"/>
      <c r="AL130" s="473"/>
      <c r="AM130" s="473"/>
      <c r="AN130" s="469"/>
      <c r="AO130" s="471"/>
      <c r="AP130" s="471"/>
    </row>
    <row r="131" spans="1:42" s="472" customFormat="1" ht="18" hidden="1" customHeight="1" x14ac:dyDescent="0.25">
      <c r="A131" s="711" t="s">
        <v>211</v>
      </c>
      <c r="B131" s="711"/>
      <c r="C131" s="711"/>
      <c r="D131" s="711" t="s">
        <v>208</v>
      </c>
      <c r="E131" s="711"/>
      <c r="F131" s="711"/>
      <c r="G131" s="711" t="s">
        <v>212</v>
      </c>
      <c r="H131" s="711"/>
      <c r="I131" s="711"/>
      <c r="J131" s="711" t="s">
        <v>209</v>
      </c>
      <c r="K131" s="711"/>
      <c r="L131" s="711"/>
      <c r="M131" s="478"/>
      <c r="N131" s="479"/>
      <c r="O131" s="477"/>
      <c r="P131" s="478"/>
      <c r="Q131" s="478"/>
      <c r="R131" s="478"/>
      <c r="S131" s="478"/>
      <c r="T131" s="479"/>
      <c r="U131" s="711" t="s">
        <v>211</v>
      </c>
      <c r="V131" s="711"/>
      <c r="W131" s="711"/>
      <c r="X131" s="711" t="s">
        <v>208</v>
      </c>
      <c r="Y131" s="711"/>
      <c r="Z131" s="711"/>
      <c r="AA131" s="711" t="s">
        <v>212</v>
      </c>
      <c r="AB131" s="711"/>
      <c r="AC131" s="711"/>
      <c r="AD131" s="711" t="s">
        <v>209</v>
      </c>
      <c r="AE131" s="711"/>
      <c r="AF131" s="711"/>
      <c r="AG131" s="478"/>
      <c r="AH131" s="479"/>
      <c r="AI131" s="477"/>
      <c r="AJ131" s="478"/>
      <c r="AK131" s="478"/>
      <c r="AL131" s="478"/>
      <c r="AM131" s="478"/>
      <c r="AN131" s="479"/>
      <c r="AO131" s="471"/>
      <c r="AP131" s="471"/>
    </row>
    <row r="132" spans="1:42" s="472" customFormat="1" ht="22.8" hidden="1" x14ac:dyDescent="0.25">
      <c r="A132" s="716"/>
      <c r="B132" s="716"/>
      <c r="C132" s="716"/>
      <c r="D132" s="711"/>
      <c r="E132" s="711"/>
      <c r="F132" s="711"/>
      <c r="G132" s="711"/>
      <c r="H132" s="711"/>
      <c r="I132" s="711"/>
      <c r="J132" s="711"/>
      <c r="K132" s="711"/>
      <c r="L132" s="711"/>
      <c r="M132" s="478"/>
      <c r="N132" s="479"/>
      <c r="O132" s="477"/>
      <c r="P132" s="478"/>
      <c r="Q132" s="478"/>
      <c r="R132" s="478"/>
      <c r="S132" s="478"/>
      <c r="T132" s="479"/>
      <c r="U132" s="716"/>
      <c r="V132" s="716"/>
      <c r="W132" s="716"/>
      <c r="X132" s="711"/>
      <c r="Y132" s="711"/>
      <c r="Z132" s="711"/>
      <c r="AA132" s="711"/>
      <c r="AB132" s="711"/>
      <c r="AC132" s="711"/>
      <c r="AD132" s="711"/>
      <c r="AE132" s="711"/>
      <c r="AF132" s="711"/>
      <c r="AG132" s="478"/>
      <c r="AH132" s="479"/>
      <c r="AI132" s="477"/>
      <c r="AJ132" s="478"/>
      <c r="AK132" s="478"/>
      <c r="AL132" s="478"/>
      <c r="AM132" s="478"/>
      <c r="AN132" s="479"/>
      <c r="AO132" s="471"/>
      <c r="AP132" s="471"/>
    </row>
    <row r="133" spans="1:42" s="472" customFormat="1" hidden="1" x14ac:dyDescent="0.25">
      <c r="A133" s="710" t="e">
        <f>VLOOKUP(K133,Жереб!$F:$I,4,FALSE)</f>
        <v>#N/A</v>
      </c>
      <c r="B133" s="710"/>
      <c r="C133" s="720" t="e">
        <f>VLOOKUP($A133,мандатка!$B$10:$BC$395,3,FALSE)&amp;"   "&amp;VLOOKUP($A133,мандатка!$B$10:$BC$395,8,FALSE)</f>
        <v>#N/A</v>
      </c>
      <c r="D133" s="720"/>
      <c r="E133" s="720"/>
      <c r="F133" s="720"/>
      <c r="G133" s="720"/>
      <c r="H133" s="720"/>
      <c r="I133" s="720"/>
      <c r="J133" s="720"/>
      <c r="K133" s="715">
        <f>K122+2</f>
        <v>23</v>
      </c>
      <c r="L133" s="715"/>
      <c r="M133" s="481"/>
      <c r="N133" s="481"/>
      <c r="O133" s="481"/>
      <c r="P133" s="481"/>
      <c r="Q133" s="481"/>
      <c r="R133" s="482"/>
      <c r="U133" s="710" t="e">
        <f>VLOOKUP(AE133,Жереб!$F:$I,4,FALSE)</f>
        <v>#N/A</v>
      </c>
      <c r="V133" s="710"/>
      <c r="W133" s="720" t="e">
        <f>VLOOKUP($A133,мандатка!$B$10:$BC$395,3,FALSE)&amp;"   "&amp;VLOOKUP($A133,мандатка!$B$10:$BC$395,8,FALSE)</f>
        <v>#N/A</v>
      </c>
      <c r="X133" s="720"/>
      <c r="Y133" s="720"/>
      <c r="Z133" s="720"/>
      <c r="AA133" s="720"/>
      <c r="AB133" s="720"/>
      <c r="AC133" s="720"/>
      <c r="AD133" s="720"/>
      <c r="AE133" s="715">
        <f>K133+1</f>
        <v>24</v>
      </c>
      <c r="AF133" s="715"/>
      <c r="AG133" s="481"/>
      <c r="AH133" s="481"/>
      <c r="AI133" s="481"/>
      <c r="AJ133" s="481"/>
      <c r="AK133" s="481"/>
      <c r="AL133" s="482"/>
      <c r="AM133" s="480"/>
      <c r="AN133" s="482"/>
      <c r="AO133" s="471"/>
      <c r="AP133" s="471"/>
    </row>
    <row r="134" spans="1:42" s="472" customFormat="1" ht="135" hidden="1" customHeight="1" x14ac:dyDescent="0.25">
      <c r="A134" s="473" t="s">
        <v>85</v>
      </c>
      <c r="B134" s="473" t="str">
        <f>IF(AO$2=0,"",AO$2)</f>
        <v>Підйом по верт. перилах</v>
      </c>
      <c r="C134" s="473" t="str">
        <f t="shared" ref="C134" si="222">IF(AP$2=0,"",AP$2)</f>
        <v>Крутопохила навісна переправа вниз</v>
      </c>
      <c r="D134" s="473" t="str">
        <f t="shared" ref="D134" si="223">IF(AQ$2=0,"",AQ$2)</f>
        <v>Рух  по жердинах</v>
      </c>
      <c r="E134" s="714" t="str">
        <f t="shared" ref="E134" si="224">IF(AR$2=0,"",AR$2)</f>
        <v>ПЗЧ1 = 25:00</v>
      </c>
      <c r="F134" s="473" t="str">
        <f t="shared" ref="F134" si="225">IF(AS$2=0,"",AS$2)</f>
        <v>Переправа по колоді через яр</v>
      </c>
      <c r="G134" s="473" t="str">
        <f t="shared" ref="G134" si="226">IF(AT$2=0,"",AT$2)</f>
        <v>Траверс схилу</v>
      </c>
      <c r="H134" s="473" t="str">
        <f t="shared" ref="H134" si="227">IF(AU$2=0,"",AU$2)</f>
        <v>Навісна переправа через яр</v>
      </c>
      <c r="I134" s="714" t="str">
        <f t="shared" ref="I134" si="228">IF(AV$2=0,"",AV$2)</f>
        <v>ПЗЧ2 = 25:00</v>
      </c>
      <c r="J134" s="473" t="str">
        <f t="shared" ref="J134" si="229">IF(AW$2=0,"",AW$2)</f>
        <v>Переправа по колоді через яр (судд.)</v>
      </c>
      <c r="K134" s="473" t="str">
        <f t="shared" ref="K134" si="230">IF(AX$2=0,"",AX$2)</f>
        <v>Навісна переправа через яр з вузлом</v>
      </c>
      <c r="L134" s="714" t="str">
        <f t="shared" ref="L134" si="231">IF(AY$2=0,"",AY$2)</f>
        <v>ПЗЧ3 = 25:00</v>
      </c>
      <c r="M134" s="483"/>
      <c r="N134" s="473"/>
      <c r="O134" s="473"/>
      <c r="P134" s="473"/>
      <c r="Q134" s="473"/>
      <c r="R134" s="473"/>
      <c r="S134" s="473"/>
      <c r="T134" s="473"/>
      <c r="U134" s="473" t="s">
        <v>85</v>
      </c>
      <c r="V134" s="473" t="str">
        <f>IF(AO$2=0,"",AO$2)</f>
        <v>Підйом по верт. перилах</v>
      </c>
      <c r="W134" s="473" t="str">
        <f t="shared" ref="W134" si="232">IF(AP$2=0,"",AP$2)</f>
        <v>Крутопохила навісна переправа вниз</v>
      </c>
      <c r="X134" s="473" t="str">
        <f t="shared" ref="X134" si="233">IF(AQ$2=0,"",AQ$2)</f>
        <v>Рух  по жердинах</v>
      </c>
      <c r="Y134" s="717" t="str">
        <f t="shared" ref="Y134" si="234">IF(AR$2=0,"",AR$2)</f>
        <v>ПЗЧ1 = 25:00</v>
      </c>
      <c r="Z134" s="473" t="str">
        <f t="shared" ref="Z134" si="235">IF(AS$2=0,"",AS$2)</f>
        <v>Переправа по колоді через яр</v>
      </c>
      <c r="AA134" s="473" t="str">
        <f t="shared" ref="AA134" si="236">IF(AT$2=0,"",AT$2)</f>
        <v>Траверс схилу</v>
      </c>
      <c r="AB134" s="473" t="str">
        <f t="shared" ref="AB134" si="237">IF(AU$2=0,"",AU$2)</f>
        <v>Навісна переправа через яр</v>
      </c>
      <c r="AC134" s="717" t="str">
        <f t="shared" ref="AC134" si="238">IF(AV$2=0,"",AV$2)</f>
        <v>ПЗЧ2 = 25:00</v>
      </c>
      <c r="AD134" s="473" t="str">
        <f t="shared" ref="AD134" si="239">IF(AW$2=0,"",AW$2)</f>
        <v>Переправа по колоді через яр (судд.)</v>
      </c>
      <c r="AE134" s="473" t="str">
        <f t="shared" ref="AE134" si="240">IF(AX$2=0,"",AX$2)</f>
        <v>Навісна переправа через яр з вузлом</v>
      </c>
      <c r="AF134" s="717" t="str">
        <f t="shared" ref="AF134" si="241">IF(AY$2=0,"",AY$2)</f>
        <v>ПЗЧ3 = 25:00</v>
      </c>
      <c r="AG134" s="473"/>
      <c r="AH134" s="473"/>
      <c r="AI134" s="473"/>
      <c r="AJ134" s="473"/>
      <c r="AK134" s="473"/>
      <c r="AL134" s="473"/>
      <c r="AM134" s="473"/>
      <c r="AN134" s="473"/>
      <c r="AO134" s="471"/>
      <c r="AP134" s="471"/>
    </row>
    <row r="135" spans="1:42" s="472" customFormat="1" ht="22.8" hidden="1" x14ac:dyDescent="0.25">
      <c r="A135" s="468" t="e">
        <f>VLOOKUP(A133,мандатка!$V:$AD,2,FALSE)</f>
        <v>#N/A</v>
      </c>
      <c r="B135" s="485"/>
      <c r="C135" s="469"/>
      <c r="D135" s="469"/>
      <c r="E135" s="714"/>
      <c r="F135" s="469"/>
      <c r="G135" s="469"/>
      <c r="H135" s="469"/>
      <c r="I135" s="714"/>
      <c r="J135" s="469"/>
      <c r="K135" s="469"/>
      <c r="L135" s="714"/>
      <c r="M135" s="484"/>
      <c r="N135" s="468"/>
      <c r="O135" s="469"/>
      <c r="P135" s="469"/>
      <c r="Q135" s="469"/>
      <c r="R135" s="469"/>
      <c r="S135" s="469"/>
      <c r="T135" s="469"/>
      <c r="U135" s="468" t="e">
        <f>VLOOKUP(U133,мандатка!$V:$AD,2,FALSE)</f>
        <v>#N/A</v>
      </c>
      <c r="V135" s="485"/>
      <c r="W135" s="469"/>
      <c r="X135" s="469"/>
      <c r="Y135" s="718"/>
      <c r="Z135" s="469"/>
      <c r="AA135" s="469"/>
      <c r="AB135" s="469"/>
      <c r="AC135" s="718"/>
      <c r="AD135" s="469"/>
      <c r="AE135" s="469"/>
      <c r="AF135" s="718"/>
      <c r="AG135" s="475"/>
      <c r="AH135" s="468"/>
      <c r="AI135" s="469"/>
      <c r="AJ135" s="469"/>
      <c r="AK135" s="469"/>
      <c r="AL135" s="469"/>
      <c r="AM135" s="469"/>
      <c r="AN135" s="469"/>
      <c r="AO135" s="471"/>
      <c r="AP135" s="471"/>
    </row>
    <row r="136" spans="1:42" s="472" customFormat="1" ht="22.8" hidden="1" x14ac:dyDescent="0.25">
      <c r="A136" s="468" t="e">
        <f>VLOOKUP(A133,мандатка!$V:$AD,3,FALSE)</f>
        <v>#N/A</v>
      </c>
      <c r="B136" s="486"/>
      <c r="C136" s="468"/>
      <c r="D136" s="468"/>
      <c r="E136" s="714"/>
      <c r="F136" s="468"/>
      <c r="G136" s="468"/>
      <c r="H136" s="468"/>
      <c r="I136" s="714"/>
      <c r="J136" s="468"/>
      <c r="K136" s="468"/>
      <c r="L136" s="714"/>
      <c r="M136" s="484"/>
      <c r="N136" s="468"/>
      <c r="O136" s="468"/>
      <c r="P136" s="468"/>
      <c r="Q136" s="468"/>
      <c r="R136" s="468"/>
      <c r="S136" s="468"/>
      <c r="T136" s="469"/>
      <c r="U136" s="468" t="e">
        <f>VLOOKUP(U133,мандатка!$V:$AD,3,FALSE)</f>
        <v>#N/A</v>
      </c>
      <c r="V136" s="486"/>
      <c r="W136" s="468"/>
      <c r="X136" s="468"/>
      <c r="Y136" s="718"/>
      <c r="Z136" s="468"/>
      <c r="AA136" s="468"/>
      <c r="AB136" s="468"/>
      <c r="AC136" s="718"/>
      <c r="AD136" s="468"/>
      <c r="AE136" s="468"/>
      <c r="AF136" s="718"/>
      <c r="AG136" s="475"/>
      <c r="AH136" s="468"/>
      <c r="AI136" s="468"/>
      <c r="AJ136" s="468"/>
      <c r="AK136" s="468"/>
      <c r="AL136" s="468"/>
      <c r="AM136" s="468"/>
      <c r="AN136" s="469"/>
      <c r="AO136" s="476"/>
      <c r="AP136" s="476"/>
    </row>
    <row r="137" spans="1:42" s="472" customFormat="1" ht="22.8" hidden="1" x14ac:dyDescent="0.25">
      <c r="A137" s="468" t="e">
        <f>VLOOKUP(A133,мандатка!$V:$AD,4,FALSE)</f>
        <v>#N/A</v>
      </c>
      <c r="B137" s="486"/>
      <c r="C137" s="468"/>
      <c r="D137" s="468"/>
      <c r="E137" s="714"/>
      <c r="F137" s="468"/>
      <c r="G137" s="468"/>
      <c r="H137" s="468"/>
      <c r="I137" s="714"/>
      <c r="J137" s="468"/>
      <c r="K137" s="468"/>
      <c r="L137" s="714"/>
      <c r="M137" s="484"/>
      <c r="N137" s="468"/>
      <c r="O137" s="468"/>
      <c r="P137" s="468"/>
      <c r="Q137" s="468"/>
      <c r="R137" s="468"/>
      <c r="S137" s="468"/>
      <c r="T137" s="469"/>
      <c r="U137" s="468" t="e">
        <f>VLOOKUP(U133,мандатка!$V:$AD,4,FALSE)</f>
        <v>#N/A</v>
      </c>
      <c r="V137" s="486"/>
      <c r="W137" s="468"/>
      <c r="X137" s="468"/>
      <c r="Y137" s="718"/>
      <c r="Z137" s="468"/>
      <c r="AA137" s="468"/>
      <c r="AB137" s="468"/>
      <c r="AC137" s="718"/>
      <c r="AD137" s="468"/>
      <c r="AE137" s="468"/>
      <c r="AF137" s="718"/>
      <c r="AG137" s="475"/>
      <c r="AH137" s="468"/>
      <c r="AI137" s="468"/>
      <c r="AJ137" s="468"/>
      <c r="AK137" s="468"/>
      <c r="AL137" s="468"/>
      <c r="AM137" s="468"/>
      <c r="AN137" s="469"/>
      <c r="AO137" s="476"/>
      <c r="AP137" s="471"/>
    </row>
    <row r="138" spans="1:42" s="472" customFormat="1" ht="22.8" hidden="1" x14ac:dyDescent="0.25">
      <c r="A138" s="468" t="e">
        <f>VLOOKUP(A133,мандатка!$V:$AD,5,FALSE)</f>
        <v>#N/A</v>
      </c>
      <c r="B138" s="486"/>
      <c r="C138" s="468"/>
      <c r="D138" s="468"/>
      <c r="E138" s="714"/>
      <c r="F138" s="468"/>
      <c r="G138" s="468"/>
      <c r="H138" s="468"/>
      <c r="I138" s="714"/>
      <c r="J138" s="468"/>
      <c r="K138" s="468"/>
      <c r="L138" s="714"/>
      <c r="M138" s="484"/>
      <c r="N138" s="468"/>
      <c r="O138" s="468"/>
      <c r="P138" s="468"/>
      <c r="Q138" s="468"/>
      <c r="R138" s="468"/>
      <c r="S138" s="468"/>
      <c r="T138" s="469"/>
      <c r="U138" s="468" t="e">
        <f>VLOOKUP(U133,мандатка!$V:$AD,5,FALSE)</f>
        <v>#N/A</v>
      </c>
      <c r="V138" s="486"/>
      <c r="W138" s="468"/>
      <c r="X138" s="468"/>
      <c r="Y138" s="718"/>
      <c r="Z138" s="468"/>
      <c r="AA138" s="468"/>
      <c r="AB138" s="468"/>
      <c r="AC138" s="718"/>
      <c r="AD138" s="468"/>
      <c r="AE138" s="468"/>
      <c r="AF138" s="718"/>
      <c r="AG138" s="475"/>
      <c r="AH138" s="468"/>
      <c r="AI138" s="468"/>
      <c r="AJ138" s="468"/>
      <c r="AK138" s="468"/>
      <c r="AL138" s="468"/>
      <c r="AM138" s="468"/>
      <c r="AN138" s="469"/>
      <c r="AO138" s="471"/>
      <c r="AP138" s="471"/>
    </row>
    <row r="139" spans="1:42" s="472" customFormat="1" ht="22.8" hidden="1" x14ac:dyDescent="0.25">
      <c r="A139" s="468" t="e">
        <f>VLOOKUP(A133,мандатка!$V:$AD,6,FALSE)</f>
        <v>#N/A</v>
      </c>
      <c r="B139" s="486"/>
      <c r="C139" s="468"/>
      <c r="D139" s="468"/>
      <c r="E139" s="714"/>
      <c r="F139" s="468"/>
      <c r="G139" s="468"/>
      <c r="H139" s="468"/>
      <c r="I139" s="714"/>
      <c r="J139" s="468"/>
      <c r="K139" s="468"/>
      <c r="L139" s="714"/>
      <c r="M139" s="484"/>
      <c r="N139" s="468"/>
      <c r="O139" s="468"/>
      <c r="P139" s="468"/>
      <c r="Q139" s="468"/>
      <c r="R139" s="468"/>
      <c r="S139" s="468"/>
      <c r="T139" s="469"/>
      <c r="U139" s="468" t="e">
        <f>VLOOKUP(U133,мандатка!$V:$AD,6,FALSE)</f>
        <v>#N/A</v>
      </c>
      <c r="V139" s="486"/>
      <c r="W139" s="468"/>
      <c r="X139" s="468"/>
      <c r="Y139" s="718"/>
      <c r="Z139" s="468"/>
      <c r="AA139" s="468"/>
      <c r="AB139" s="468"/>
      <c r="AC139" s="718"/>
      <c r="AD139" s="468"/>
      <c r="AE139" s="468"/>
      <c r="AF139" s="718"/>
      <c r="AG139" s="475"/>
      <c r="AH139" s="468"/>
      <c r="AI139" s="468"/>
      <c r="AJ139" s="468"/>
      <c r="AK139" s="468"/>
      <c r="AL139" s="468"/>
      <c r="AM139" s="468"/>
      <c r="AN139" s="469"/>
      <c r="AO139" s="471"/>
      <c r="AP139" s="471"/>
    </row>
    <row r="140" spans="1:42" s="472" customFormat="1" ht="22.8" hidden="1" x14ac:dyDescent="0.25">
      <c r="A140" s="468" t="e">
        <f>VLOOKUP(A133,мандатка!$V:$AD,7,FALSE)</f>
        <v>#N/A</v>
      </c>
      <c r="B140" s="486"/>
      <c r="C140" s="468"/>
      <c r="D140" s="468"/>
      <c r="E140" s="714"/>
      <c r="F140" s="468"/>
      <c r="G140" s="468"/>
      <c r="H140" s="468"/>
      <c r="I140" s="714"/>
      <c r="J140" s="468"/>
      <c r="K140" s="468"/>
      <c r="L140" s="714"/>
      <c r="M140" s="484"/>
      <c r="N140" s="468"/>
      <c r="O140" s="468"/>
      <c r="P140" s="468"/>
      <c r="Q140" s="468"/>
      <c r="R140" s="468"/>
      <c r="S140" s="468"/>
      <c r="T140" s="469"/>
      <c r="U140" s="468" t="e">
        <f>VLOOKUP(U133,мандатка!$V:$AD,7,FALSE)</f>
        <v>#N/A</v>
      </c>
      <c r="V140" s="486"/>
      <c r="W140" s="468"/>
      <c r="X140" s="468"/>
      <c r="Y140" s="718"/>
      <c r="Z140" s="468"/>
      <c r="AA140" s="468"/>
      <c r="AB140" s="468"/>
      <c r="AC140" s="718"/>
      <c r="AD140" s="468"/>
      <c r="AE140" s="468"/>
      <c r="AF140" s="718"/>
      <c r="AG140" s="475"/>
      <c r="AH140" s="468"/>
      <c r="AI140" s="468"/>
      <c r="AJ140" s="468"/>
      <c r="AK140" s="468"/>
      <c r="AL140" s="468"/>
      <c r="AM140" s="468"/>
      <c r="AN140" s="469"/>
      <c r="AO140" s="471"/>
      <c r="AP140" s="471"/>
    </row>
    <row r="141" spans="1:42" s="472" customFormat="1" ht="23.25" hidden="1" customHeight="1" x14ac:dyDescent="0.25">
      <c r="A141" s="468" t="s">
        <v>207</v>
      </c>
      <c r="B141" s="488"/>
      <c r="C141" s="473"/>
      <c r="D141" s="473"/>
      <c r="E141" s="714"/>
      <c r="F141" s="473"/>
      <c r="G141" s="473"/>
      <c r="H141" s="473"/>
      <c r="I141" s="714"/>
      <c r="J141" s="473"/>
      <c r="K141" s="473"/>
      <c r="L141" s="714"/>
      <c r="M141" s="483"/>
      <c r="N141" s="473"/>
      <c r="O141" s="473"/>
      <c r="P141" s="473"/>
      <c r="Q141" s="473"/>
      <c r="R141" s="473"/>
      <c r="S141" s="473"/>
      <c r="T141" s="469"/>
      <c r="U141" s="468" t="s">
        <v>207</v>
      </c>
      <c r="V141" s="487"/>
      <c r="W141" s="473"/>
      <c r="X141" s="473"/>
      <c r="Y141" s="719"/>
      <c r="Z141" s="473"/>
      <c r="AA141" s="473"/>
      <c r="AB141" s="473"/>
      <c r="AC141" s="719"/>
      <c r="AD141" s="473"/>
      <c r="AE141" s="473"/>
      <c r="AF141" s="719"/>
      <c r="AG141" s="473"/>
      <c r="AH141" s="473"/>
      <c r="AI141" s="473"/>
      <c r="AJ141" s="473"/>
      <c r="AK141" s="473"/>
      <c r="AL141" s="473"/>
      <c r="AM141" s="473"/>
      <c r="AN141" s="469"/>
      <c r="AO141" s="471"/>
      <c r="AP141" s="471"/>
    </row>
    <row r="142" spans="1:42" s="472" customFormat="1" ht="18" hidden="1" customHeight="1" x14ac:dyDescent="0.25">
      <c r="A142" s="711" t="s">
        <v>211</v>
      </c>
      <c r="B142" s="711"/>
      <c r="C142" s="711"/>
      <c r="D142" s="711" t="s">
        <v>208</v>
      </c>
      <c r="E142" s="711"/>
      <c r="F142" s="711"/>
      <c r="G142" s="711" t="s">
        <v>212</v>
      </c>
      <c r="H142" s="711"/>
      <c r="I142" s="711"/>
      <c r="J142" s="711" t="s">
        <v>209</v>
      </c>
      <c r="K142" s="711"/>
      <c r="L142" s="711"/>
      <c r="M142" s="478"/>
      <c r="N142" s="479"/>
      <c r="O142" s="477"/>
      <c r="P142" s="478"/>
      <c r="Q142" s="478"/>
      <c r="R142" s="478"/>
      <c r="S142" s="478"/>
      <c r="T142" s="479"/>
      <c r="U142" s="711" t="s">
        <v>211</v>
      </c>
      <c r="V142" s="711"/>
      <c r="W142" s="711"/>
      <c r="X142" s="711" t="s">
        <v>208</v>
      </c>
      <c r="Y142" s="711"/>
      <c r="Z142" s="711"/>
      <c r="AA142" s="711" t="s">
        <v>212</v>
      </c>
      <c r="AB142" s="711"/>
      <c r="AC142" s="711"/>
      <c r="AD142" s="711" t="s">
        <v>209</v>
      </c>
      <c r="AE142" s="711"/>
      <c r="AF142" s="711"/>
      <c r="AG142" s="478"/>
      <c r="AH142" s="479"/>
      <c r="AI142" s="477"/>
      <c r="AJ142" s="478"/>
      <c r="AK142" s="478"/>
      <c r="AL142" s="478"/>
      <c r="AM142" s="478"/>
      <c r="AN142" s="479"/>
      <c r="AO142" s="471"/>
      <c r="AP142" s="471"/>
    </row>
    <row r="143" spans="1:42" s="472" customFormat="1" ht="22.8" hidden="1" x14ac:dyDescent="0.25">
      <c r="A143" s="716"/>
      <c r="B143" s="716"/>
      <c r="C143" s="716"/>
      <c r="D143" s="711"/>
      <c r="E143" s="711"/>
      <c r="F143" s="711"/>
      <c r="G143" s="711"/>
      <c r="H143" s="711"/>
      <c r="I143" s="711"/>
      <c r="J143" s="711"/>
      <c r="K143" s="711"/>
      <c r="L143" s="711"/>
      <c r="M143" s="478"/>
      <c r="N143" s="479"/>
      <c r="O143" s="477"/>
      <c r="P143" s="478"/>
      <c r="Q143" s="478"/>
      <c r="R143" s="478"/>
      <c r="S143" s="478"/>
      <c r="T143" s="479"/>
      <c r="U143" s="716"/>
      <c r="V143" s="716"/>
      <c r="W143" s="716"/>
      <c r="X143" s="711"/>
      <c r="Y143" s="711"/>
      <c r="Z143" s="711"/>
      <c r="AA143" s="711"/>
      <c r="AB143" s="711"/>
      <c r="AC143" s="711"/>
      <c r="AD143" s="711"/>
      <c r="AE143" s="711"/>
      <c r="AF143" s="711"/>
      <c r="AG143" s="478"/>
      <c r="AH143" s="479"/>
      <c r="AI143" s="477"/>
      <c r="AJ143" s="478"/>
      <c r="AK143" s="478"/>
      <c r="AL143" s="478"/>
      <c r="AM143" s="478"/>
      <c r="AN143" s="479"/>
      <c r="AO143" s="471"/>
      <c r="AP143" s="471"/>
    </row>
    <row r="144" spans="1:42" s="472" customFormat="1" hidden="1" x14ac:dyDescent="0.25">
      <c r="A144" s="710" t="e">
        <f>VLOOKUP(K144,Жереб!$F:$I,4,FALSE)</f>
        <v>#N/A</v>
      </c>
      <c r="B144" s="710"/>
      <c r="C144" s="720" t="e">
        <f>VLOOKUP($A144,мандатка!$B$10:$BC$395,3,FALSE)&amp;"   "&amp;VLOOKUP($A144,мандатка!$B$10:$BC$395,8,FALSE)</f>
        <v>#N/A</v>
      </c>
      <c r="D144" s="720"/>
      <c r="E144" s="720"/>
      <c r="F144" s="720"/>
      <c r="G144" s="720"/>
      <c r="H144" s="720"/>
      <c r="I144" s="720"/>
      <c r="J144" s="720"/>
      <c r="K144" s="715">
        <f>K133+2</f>
        <v>25</v>
      </c>
      <c r="L144" s="715"/>
      <c r="M144" s="481"/>
      <c r="N144" s="481"/>
      <c r="O144" s="481"/>
      <c r="P144" s="481"/>
      <c r="Q144" s="481"/>
      <c r="R144" s="482"/>
      <c r="U144" s="710" t="e">
        <f>VLOOKUP(AE144,Жереб!$F:$I,4,FALSE)</f>
        <v>#N/A</v>
      </c>
      <c r="V144" s="710"/>
      <c r="W144" s="720" t="e">
        <f>VLOOKUP($A144,мандатка!$B$10:$BC$395,3,FALSE)&amp;"   "&amp;VLOOKUP($A144,мандатка!$B$10:$BC$395,8,FALSE)</f>
        <v>#N/A</v>
      </c>
      <c r="X144" s="720"/>
      <c r="Y144" s="720"/>
      <c r="Z144" s="720"/>
      <c r="AA144" s="720"/>
      <c r="AB144" s="720"/>
      <c r="AC144" s="720"/>
      <c r="AD144" s="720"/>
      <c r="AE144" s="715">
        <f>K144+1</f>
        <v>26</v>
      </c>
      <c r="AF144" s="715"/>
      <c r="AG144" s="481"/>
      <c r="AH144" s="481"/>
      <c r="AI144" s="481"/>
      <c r="AJ144" s="481"/>
      <c r="AK144" s="481"/>
      <c r="AL144" s="482"/>
      <c r="AM144" s="480"/>
      <c r="AN144" s="482"/>
      <c r="AO144" s="471"/>
      <c r="AP144" s="471"/>
    </row>
    <row r="145" spans="1:42" s="472" customFormat="1" ht="135" hidden="1" customHeight="1" x14ac:dyDescent="0.25">
      <c r="A145" s="473" t="s">
        <v>85</v>
      </c>
      <c r="B145" s="473" t="str">
        <f>IF(AO$2=0,"",AO$2)</f>
        <v>Підйом по верт. перилах</v>
      </c>
      <c r="C145" s="473" t="str">
        <f t="shared" ref="C145" si="242">IF(AP$2=0,"",AP$2)</f>
        <v>Крутопохила навісна переправа вниз</v>
      </c>
      <c r="D145" s="473" t="str">
        <f t="shared" ref="D145" si="243">IF(AQ$2=0,"",AQ$2)</f>
        <v>Рух  по жердинах</v>
      </c>
      <c r="E145" s="714" t="str">
        <f t="shared" ref="E145" si="244">IF(AR$2=0,"",AR$2)</f>
        <v>ПЗЧ1 = 25:00</v>
      </c>
      <c r="F145" s="473" t="str">
        <f t="shared" ref="F145" si="245">IF(AS$2=0,"",AS$2)</f>
        <v>Переправа по колоді через яр</v>
      </c>
      <c r="G145" s="473" t="str">
        <f t="shared" ref="G145" si="246">IF(AT$2=0,"",AT$2)</f>
        <v>Траверс схилу</v>
      </c>
      <c r="H145" s="473" t="str">
        <f t="shared" ref="H145" si="247">IF(AU$2=0,"",AU$2)</f>
        <v>Навісна переправа через яр</v>
      </c>
      <c r="I145" s="714" t="str">
        <f t="shared" ref="I145" si="248">IF(AV$2=0,"",AV$2)</f>
        <v>ПЗЧ2 = 25:00</v>
      </c>
      <c r="J145" s="473" t="str">
        <f t="shared" ref="J145" si="249">IF(AW$2=0,"",AW$2)</f>
        <v>Переправа по колоді через яр (судд.)</v>
      </c>
      <c r="K145" s="473" t="str">
        <f t="shared" ref="K145" si="250">IF(AX$2=0,"",AX$2)</f>
        <v>Навісна переправа через яр з вузлом</v>
      </c>
      <c r="L145" s="714" t="str">
        <f t="shared" ref="L145" si="251">IF(AY$2=0,"",AY$2)</f>
        <v>ПЗЧ3 = 25:00</v>
      </c>
      <c r="M145" s="483"/>
      <c r="N145" s="473"/>
      <c r="O145" s="473"/>
      <c r="P145" s="473"/>
      <c r="Q145" s="473"/>
      <c r="R145" s="473"/>
      <c r="S145" s="473"/>
      <c r="T145" s="473"/>
      <c r="U145" s="473" t="s">
        <v>85</v>
      </c>
      <c r="V145" s="473" t="str">
        <f>IF(AO$2=0,"",AO$2)</f>
        <v>Підйом по верт. перилах</v>
      </c>
      <c r="W145" s="473" t="str">
        <f t="shared" ref="W145" si="252">IF(AP$2=0,"",AP$2)</f>
        <v>Крутопохила навісна переправа вниз</v>
      </c>
      <c r="X145" s="473" t="str">
        <f t="shared" ref="X145" si="253">IF(AQ$2=0,"",AQ$2)</f>
        <v>Рух  по жердинах</v>
      </c>
      <c r="Y145" s="717" t="str">
        <f t="shared" ref="Y145" si="254">IF(AR$2=0,"",AR$2)</f>
        <v>ПЗЧ1 = 25:00</v>
      </c>
      <c r="Z145" s="473" t="str">
        <f t="shared" ref="Z145" si="255">IF(AS$2=0,"",AS$2)</f>
        <v>Переправа по колоді через яр</v>
      </c>
      <c r="AA145" s="473" t="str">
        <f t="shared" ref="AA145" si="256">IF(AT$2=0,"",AT$2)</f>
        <v>Траверс схилу</v>
      </c>
      <c r="AB145" s="473" t="str">
        <f t="shared" ref="AB145" si="257">IF(AU$2=0,"",AU$2)</f>
        <v>Навісна переправа через яр</v>
      </c>
      <c r="AC145" s="717" t="str">
        <f t="shared" ref="AC145" si="258">IF(AV$2=0,"",AV$2)</f>
        <v>ПЗЧ2 = 25:00</v>
      </c>
      <c r="AD145" s="473" t="str">
        <f t="shared" ref="AD145" si="259">IF(AW$2=0,"",AW$2)</f>
        <v>Переправа по колоді через яр (судд.)</v>
      </c>
      <c r="AE145" s="473" t="str">
        <f t="shared" ref="AE145" si="260">IF(AX$2=0,"",AX$2)</f>
        <v>Навісна переправа через яр з вузлом</v>
      </c>
      <c r="AF145" s="717" t="str">
        <f t="shared" ref="AF145" si="261">IF(AY$2=0,"",AY$2)</f>
        <v>ПЗЧ3 = 25:00</v>
      </c>
      <c r="AG145" s="473"/>
      <c r="AH145" s="473"/>
      <c r="AI145" s="473"/>
      <c r="AJ145" s="473"/>
      <c r="AK145" s="473"/>
      <c r="AL145" s="473"/>
      <c r="AM145" s="473"/>
      <c r="AN145" s="473"/>
      <c r="AO145" s="471"/>
      <c r="AP145" s="471"/>
    </row>
    <row r="146" spans="1:42" s="472" customFormat="1" ht="22.8" hidden="1" x14ac:dyDescent="0.25">
      <c r="A146" s="468" t="e">
        <f>VLOOKUP(A144,мандатка!$V:$AD,2,FALSE)</f>
        <v>#N/A</v>
      </c>
      <c r="B146" s="485"/>
      <c r="C146" s="469"/>
      <c r="D146" s="469"/>
      <c r="E146" s="714"/>
      <c r="F146" s="469"/>
      <c r="G146" s="469"/>
      <c r="H146" s="469"/>
      <c r="I146" s="714"/>
      <c r="J146" s="469"/>
      <c r="K146" s="469"/>
      <c r="L146" s="714"/>
      <c r="M146" s="484"/>
      <c r="N146" s="468"/>
      <c r="O146" s="469"/>
      <c r="P146" s="469"/>
      <c r="Q146" s="469"/>
      <c r="R146" s="469"/>
      <c r="S146" s="469"/>
      <c r="T146" s="469"/>
      <c r="U146" s="468" t="e">
        <f>VLOOKUP(U144,мандатка!$V:$AD,2,FALSE)</f>
        <v>#N/A</v>
      </c>
      <c r="V146" s="485"/>
      <c r="W146" s="469"/>
      <c r="X146" s="469"/>
      <c r="Y146" s="718"/>
      <c r="Z146" s="469"/>
      <c r="AA146" s="469"/>
      <c r="AB146" s="469"/>
      <c r="AC146" s="718"/>
      <c r="AD146" s="469"/>
      <c r="AE146" s="469"/>
      <c r="AF146" s="718"/>
      <c r="AG146" s="475"/>
      <c r="AH146" s="468"/>
      <c r="AI146" s="469"/>
      <c r="AJ146" s="469"/>
      <c r="AK146" s="469"/>
      <c r="AL146" s="469"/>
      <c r="AM146" s="469"/>
      <c r="AN146" s="469"/>
      <c r="AO146" s="471"/>
      <c r="AP146" s="471"/>
    </row>
    <row r="147" spans="1:42" s="472" customFormat="1" ht="22.8" hidden="1" x14ac:dyDescent="0.25">
      <c r="A147" s="468" t="e">
        <f>VLOOKUP(A144,мандатка!$V:$AD,3,FALSE)</f>
        <v>#N/A</v>
      </c>
      <c r="B147" s="486"/>
      <c r="C147" s="468"/>
      <c r="D147" s="468"/>
      <c r="E147" s="714"/>
      <c r="F147" s="468"/>
      <c r="G147" s="468"/>
      <c r="H147" s="468"/>
      <c r="I147" s="714"/>
      <c r="J147" s="468"/>
      <c r="K147" s="468"/>
      <c r="L147" s="714"/>
      <c r="M147" s="484"/>
      <c r="N147" s="468"/>
      <c r="O147" s="468"/>
      <c r="P147" s="468"/>
      <c r="Q147" s="468"/>
      <c r="R147" s="468"/>
      <c r="S147" s="468"/>
      <c r="T147" s="469"/>
      <c r="U147" s="468" t="e">
        <f>VLOOKUP(U144,мандатка!$V:$AD,3,FALSE)</f>
        <v>#N/A</v>
      </c>
      <c r="V147" s="486"/>
      <c r="W147" s="468"/>
      <c r="X147" s="468"/>
      <c r="Y147" s="718"/>
      <c r="Z147" s="468"/>
      <c r="AA147" s="468"/>
      <c r="AB147" s="468"/>
      <c r="AC147" s="718"/>
      <c r="AD147" s="468"/>
      <c r="AE147" s="468"/>
      <c r="AF147" s="718"/>
      <c r="AG147" s="475"/>
      <c r="AH147" s="468"/>
      <c r="AI147" s="468"/>
      <c r="AJ147" s="468"/>
      <c r="AK147" s="468"/>
      <c r="AL147" s="468"/>
      <c r="AM147" s="468"/>
      <c r="AN147" s="469"/>
      <c r="AO147" s="476"/>
      <c r="AP147" s="476"/>
    </row>
    <row r="148" spans="1:42" s="472" customFormat="1" ht="22.8" hidden="1" x14ac:dyDescent="0.25">
      <c r="A148" s="468" t="e">
        <f>VLOOKUP(A144,мандатка!$V:$AD,4,FALSE)</f>
        <v>#N/A</v>
      </c>
      <c r="B148" s="486"/>
      <c r="C148" s="468"/>
      <c r="D148" s="468"/>
      <c r="E148" s="714"/>
      <c r="F148" s="468"/>
      <c r="G148" s="468"/>
      <c r="H148" s="468"/>
      <c r="I148" s="714"/>
      <c r="J148" s="468"/>
      <c r="K148" s="468"/>
      <c r="L148" s="714"/>
      <c r="M148" s="484"/>
      <c r="N148" s="468"/>
      <c r="O148" s="468"/>
      <c r="P148" s="468"/>
      <c r="Q148" s="468"/>
      <c r="R148" s="468"/>
      <c r="S148" s="468"/>
      <c r="T148" s="469"/>
      <c r="U148" s="468" t="e">
        <f>VLOOKUP(U144,мандатка!$V:$AD,4,FALSE)</f>
        <v>#N/A</v>
      </c>
      <c r="V148" s="486"/>
      <c r="W148" s="468"/>
      <c r="X148" s="468"/>
      <c r="Y148" s="718"/>
      <c r="Z148" s="468"/>
      <c r="AA148" s="468"/>
      <c r="AB148" s="468"/>
      <c r="AC148" s="718"/>
      <c r="AD148" s="468"/>
      <c r="AE148" s="468"/>
      <c r="AF148" s="718"/>
      <c r="AG148" s="475"/>
      <c r="AH148" s="468"/>
      <c r="AI148" s="468"/>
      <c r="AJ148" s="468"/>
      <c r="AK148" s="468"/>
      <c r="AL148" s="468"/>
      <c r="AM148" s="468"/>
      <c r="AN148" s="469"/>
      <c r="AO148" s="471"/>
      <c r="AP148" s="471"/>
    </row>
    <row r="149" spans="1:42" s="472" customFormat="1" ht="22.8" hidden="1" x14ac:dyDescent="0.25">
      <c r="A149" s="468" t="e">
        <f>VLOOKUP(A144,мандатка!$V:$AD,5,FALSE)</f>
        <v>#N/A</v>
      </c>
      <c r="B149" s="486"/>
      <c r="C149" s="468"/>
      <c r="D149" s="468"/>
      <c r="E149" s="714"/>
      <c r="F149" s="468"/>
      <c r="G149" s="468"/>
      <c r="H149" s="468"/>
      <c r="I149" s="714"/>
      <c r="J149" s="468"/>
      <c r="K149" s="468"/>
      <c r="L149" s="714"/>
      <c r="M149" s="484"/>
      <c r="N149" s="468"/>
      <c r="O149" s="468"/>
      <c r="P149" s="468"/>
      <c r="Q149" s="468"/>
      <c r="R149" s="468"/>
      <c r="S149" s="468"/>
      <c r="T149" s="469"/>
      <c r="U149" s="468" t="e">
        <f>VLOOKUP(U144,мандатка!$V:$AD,5,FALSE)</f>
        <v>#N/A</v>
      </c>
      <c r="V149" s="486"/>
      <c r="W149" s="468"/>
      <c r="X149" s="468"/>
      <c r="Y149" s="718"/>
      <c r="Z149" s="468"/>
      <c r="AA149" s="468"/>
      <c r="AB149" s="468"/>
      <c r="AC149" s="718"/>
      <c r="AD149" s="468"/>
      <c r="AE149" s="468"/>
      <c r="AF149" s="718"/>
      <c r="AG149" s="475"/>
      <c r="AH149" s="468"/>
      <c r="AI149" s="468"/>
      <c r="AJ149" s="468"/>
      <c r="AK149" s="468"/>
      <c r="AL149" s="468"/>
      <c r="AM149" s="468"/>
      <c r="AN149" s="469"/>
      <c r="AO149" s="471"/>
      <c r="AP149" s="471"/>
    </row>
    <row r="150" spans="1:42" s="472" customFormat="1" ht="22.8" hidden="1" x14ac:dyDescent="0.25">
      <c r="A150" s="468" t="e">
        <f>VLOOKUP(A144,мандатка!$V:$AD,6,FALSE)</f>
        <v>#N/A</v>
      </c>
      <c r="B150" s="486"/>
      <c r="C150" s="468"/>
      <c r="D150" s="468"/>
      <c r="E150" s="714"/>
      <c r="F150" s="468"/>
      <c r="G150" s="468"/>
      <c r="H150" s="468"/>
      <c r="I150" s="714"/>
      <c r="J150" s="468"/>
      <c r="K150" s="468"/>
      <c r="L150" s="714"/>
      <c r="M150" s="484"/>
      <c r="N150" s="468"/>
      <c r="O150" s="468"/>
      <c r="P150" s="468"/>
      <c r="Q150" s="468"/>
      <c r="R150" s="468"/>
      <c r="S150" s="468"/>
      <c r="T150" s="469"/>
      <c r="U150" s="468" t="e">
        <f>VLOOKUP(U144,мандатка!$V:$AD,6,FALSE)</f>
        <v>#N/A</v>
      </c>
      <c r="V150" s="486"/>
      <c r="W150" s="468"/>
      <c r="X150" s="468"/>
      <c r="Y150" s="718"/>
      <c r="Z150" s="468"/>
      <c r="AA150" s="468"/>
      <c r="AB150" s="468"/>
      <c r="AC150" s="718"/>
      <c r="AD150" s="468"/>
      <c r="AE150" s="468"/>
      <c r="AF150" s="718"/>
      <c r="AG150" s="475"/>
      <c r="AH150" s="468"/>
      <c r="AI150" s="468"/>
      <c r="AJ150" s="468"/>
      <c r="AK150" s="468"/>
      <c r="AL150" s="468"/>
      <c r="AM150" s="468"/>
      <c r="AN150" s="469"/>
      <c r="AO150" s="471"/>
      <c r="AP150" s="471"/>
    </row>
    <row r="151" spans="1:42" s="472" customFormat="1" ht="22.8" hidden="1" x14ac:dyDescent="0.25">
      <c r="A151" s="468" t="e">
        <f>VLOOKUP(A144,мандатка!$V:$AD,7,FALSE)</f>
        <v>#N/A</v>
      </c>
      <c r="B151" s="486"/>
      <c r="C151" s="468"/>
      <c r="D151" s="468"/>
      <c r="E151" s="714"/>
      <c r="F151" s="468"/>
      <c r="G151" s="468"/>
      <c r="H151" s="468"/>
      <c r="I151" s="714"/>
      <c r="J151" s="468"/>
      <c r="K151" s="468"/>
      <c r="L151" s="714"/>
      <c r="M151" s="484"/>
      <c r="N151" s="468"/>
      <c r="O151" s="468"/>
      <c r="P151" s="468"/>
      <c r="Q151" s="468"/>
      <c r="R151" s="468"/>
      <c r="S151" s="468"/>
      <c r="T151" s="469"/>
      <c r="U151" s="468" t="e">
        <f>VLOOKUP(U144,мандатка!$V:$AD,7,FALSE)</f>
        <v>#N/A</v>
      </c>
      <c r="V151" s="486"/>
      <c r="W151" s="468"/>
      <c r="X151" s="468"/>
      <c r="Y151" s="718"/>
      <c r="Z151" s="468"/>
      <c r="AA151" s="468"/>
      <c r="AB151" s="468"/>
      <c r="AC151" s="718"/>
      <c r="AD151" s="468"/>
      <c r="AE151" s="468"/>
      <c r="AF151" s="718"/>
      <c r="AG151" s="475"/>
      <c r="AH151" s="468"/>
      <c r="AI151" s="468"/>
      <c r="AJ151" s="468"/>
      <c r="AK151" s="468"/>
      <c r="AL151" s="468"/>
      <c r="AM151" s="468"/>
      <c r="AN151" s="469"/>
      <c r="AO151" s="471"/>
      <c r="AP151" s="471"/>
    </row>
    <row r="152" spans="1:42" s="472" customFormat="1" ht="23.25" hidden="1" customHeight="1" x14ac:dyDescent="0.25">
      <c r="A152" s="468" t="s">
        <v>207</v>
      </c>
      <c r="B152" s="488"/>
      <c r="C152" s="473"/>
      <c r="D152" s="473"/>
      <c r="E152" s="714"/>
      <c r="F152" s="473"/>
      <c r="G152" s="473"/>
      <c r="H152" s="473"/>
      <c r="I152" s="714"/>
      <c r="J152" s="473"/>
      <c r="K152" s="473"/>
      <c r="L152" s="714"/>
      <c r="M152" s="483"/>
      <c r="N152" s="473"/>
      <c r="O152" s="473"/>
      <c r="P152" s="473"/>
      <c r="Q152" s="473"/>
      <c r="R152" s="473"/>
      <c r="S152" s="473"/>
      <c r="T152" s="469"/>
      <c r="U152" s="468" t="s">
        <v>207</v>
      </c>
      <c r="V152" s="487"/>
      <c r="W152" s="473"/>
      <c r="X152" s="473"/>
      <c r="Y152" s="719"/>
      <c r="Z152" s="473"/>
      <c r="AA152" s="473"/>
      <c r="AB152" s="473"/>
      <c r="AC152" s="719"/>
      <c r="AD152" s="473"/>
      <c r="AE152" s="473"/>
      <c r="AF152" s="719"/>
      <c r="AG152" s="473"/>
      <c r="AH152" s="473"/>
      <c r="AI152" s="473"/>
      <c r="AJ152" s="473"/>
      <c r="AK152" s="473"/>
      <c r="AL152" s="473"/>
      <c r="AM152" s="473"/>
      <c r="AN152" s="469"/>
      <c r="AO152" s="471"/>
      <c r="AP152" s="471"/>
    </row>
    <row r="153" spans="1:42" s="472" customFormat="1" ht="18" hidden="1" customHeight="1" x14ac:dyDescent="0.25">
      <c r="A153" s="711" t="s">
        <v>211</v>
      </c>
      <c r="B153" s="711"/>
      <c r="C153" s="711"/>
      <c r="D153" s="711" t="s">
        <v>208</v>
      </c>
      <c r="E153" s="711"/>
      <c r="F153" s="711"/>
      <c r="G153" s="711" t="s">
        <v>212</v>
      </c>
      <c r="H153" s="711"/>
      <c r="I153" s="711"/>
      <c r="J153" s="711" t="s">
        <v>209</v>
      </c>
      <c r="K153" s="711"/>
      <c r="L153" s="711"/>
      <c r="M153" s="478"/>
      <c r="N153" s="479"/>
      <c r="O153" s="477"/>
      <c r="P153" s="478"/>
      <c r="Q153" s="478"/>
      <c r="R153" s="478"/>
      <c r="S153" s="478"/>
      <c r="T153" s="479"/>
      <c r="U153" s="711" t="s">
        <v>211</v>
      </c>
      <c r="V153" s="711"/>
      <c r="W153" s="711"/>
      <c r="X153" s="711" t="s">
        <v>208</v>
      </c>
      <c r="Y153" s="711"/>
      <c r="Z153" s="711"/>
      <c r="AA153" s="711" t="s">
        <v>212</v>
      </c>
      <c r="AB153" s="711"/>
      <c r="AC153" s="711"/>
      <c r="AD153" s="711" t="s">
        <v>209</v>
      </c>
      <c r="AE153" s="711"/>
      <c r="AF153" s="711"/>
      <c r="AG153" s="478"/>
      <c r="AH153" s="479"/>
      <c r="AI153" s="477"/>
      <c r="AJ153" s="478"/>
      <c r="AK153" s="478"/>
      <c r="AL153" s="478"/>
      <c r="AM153" s="478"/>
      <c r="AN153" s="479"/>
      <c r="AO153" s="471"/>
      <c r="AP153" s="471"/>
    </row>
    <row r="154" spans="1:42" s="472" customFormat="1" ht="22.8" hidden="1" x14ac:dyDescent="0.25">
      <c r="A154" s="716"/>
      <c r="B154" s="716"/>
      <c r="C154" s="716"/>
      <c r="D154" s="711"/>
      <c r="E154" s="711"/>
      <c r="F154" s="711"/>
      <c r="G154" s="711"/>
      <c r="H154" s="711"/>
      <c r="I154" s="711"/>
      <c r="J154" s="711"/>
      <c r="K154" s="711"/>
      <c r="L154" s="711"/>
      <c r="M154" s="478"/>
      <c r="N154" s="479"/>
      <c r="O154" s="477"/>
      <c r="P154" s="478"/>
      <c r="Q154" s="478"/>
      <c r="R154" s="478"/>
      <c r="S154" s="478"/>
      <c r="T154" s="479"/>
      <c r="U154" s="716"/>
      <c r="V154" s="716"/>
      <c r="W154" s="716"/>
      <c r="X154" s="711"/>
      <c r="Y154" s="711"/>
      <c r="Z154" s="711"/>
      <c r="AA154" s="711"/>
      <c r="AB154" s="711"/>
      <c r="AC154" s="711"/>
      <c r="AD154" s="711"/>
      <c r="AE154" s="711"/>
      <c r="AF154" s="711"/>
      <c r="AG154" s="478"/>
      <c r="AH154" s="479"/>
      <c r="AI154" s="477"/>
      <c r="AJ154" s="478"/>
      <c r="AK154" s="478"/>
      <c r="AL154" s="478"/>
      <c r="AM154" s="478"/>
      <c r="AN154" s="479"/>
      <c r="AO154" s="471"/>
      <c r="AP154" s="471"/>
    </row>
    <row r="155" spans="1:42" s="472" customFormat="1" hidden="1" x14ac:dyDescent="0.25">
      <c r="A155" s="710" t="e">
        <f>VLOOKUP(K155,Жереб!$F:$I,4,FALSE)</f>
        <v>#N/A</v>
      </c>
      <c r="B155" s="710"/>
      <c r="C155" s="720" t="e">
        <f>VLOOKUP($A155,мандатка!$B$10:$BC$395,3,FALSE)&amp;"   "&amp;VLOOKUP($A155,мандатка!$B$10:$BC$395,8,FALSE)</f>
        <v>#N/A</v>
      </c>
      <c r="D155" s="720"/>
      <c r="E155" s="720"/>
      <c r="F155" s="720"/>
      <c r="G155" s="720"/>
      <c r="H155" s="720"/>
      <c r="I155" s="720"/>
      <c r="J155" s="720"/>
      <c r="K155" s="715">
        <f>K144+2</f>
        <v>27</v>
      </c>
      <c r="L155" s="715"/>
      <c r="M155" s="481"/>
      <c r="N155" s="481"/>
      <c r="O155" s="481"/>
      <c r="P155" s="481"/>
      <c r="Q155" s="481"/>
      <c r="R155" s="482"/>
      <c r="U155" s="710" t="e">
        <f>VLOOKUP(AE155,Жереб!$F:$I,4,FALSE)</f>
        <v>#N/A</v>
      </c>
      <c r="V155" s="710"/>
      <c r="W155" s="720" t="e">
        <f>VLOOKUP($A155,мандатка!$B$10:$BC$395,3,FALSE)&amp;"   "&amp;VLOOKUP($A155,мандатка!$B$10:$BC$395,8,FALSE)</f>
        <v>#N/A</v>
      </c>
      <c r="X155" s="720"/>
      <c r="Y155" s="720"/>
      <c r="Z155" s="720"/>
      <c r="AA155" s="720"/>
      <c r="AB155" s="720"/>
      <c r="AC155" s="720"/>
      <c r="AD155" s="720"/>
      <c r="AE155" s="715">
        <f>K155+1</f>
        <v>28</v>
      </c>
      <c r="AF155" s="715"/>
      <c r="AG155" s="481"/>
      <c r="AH155" s="481"/>
      <c r="AI155" s="481"/>
      <c r="AJ155" s="481"/>
      <c r="AK155" s="481"/>
      <c r="AL155" s="482"/>
      <c r="AM155" s="480"/>
      <c r="AN155" s="482"/>
      <c r="AO155" s="471"/>
      <c r="AP155" s="471"/>
    </row>
    <row r="156" spans="1:42" s="472" customFormat="1" ht="135" hidden="1" customHeight="1" x14ac:dyDescent="0.25">
      <c r="A156" s="473" t="s">
        <v>85</v>
      </c>
      <c r="B156" s="473" t="str">
        <f>IF(AO$2=0,"",AO$2)</f>
        <v>Підйом по верт. перилах</v>
      </c>
      <c r="C156" s="473" t="str">
        <f t="shared" ref="C156" si="262">IF(AP$2=0,"",AP$2)</f>
        <v>Крутопохила навісна переправа вниз</v>
      </c>
      <c r="D156" s="473" t="str">
        <f t="shared" ref="D156" si="263">IF(AQ$2=0,"",AQ$2)</f>
        <v>Рух  по жердинах</v>
      </c>
      <c r="E156" s="714" t="str">
        <f t="shared" ref="E156" si="264">IF(AR$2=0,"",AR$2)</f>
        <v>ПЗЧ1 = 25:00</v>
      </c>
      <c r="F156" s="473" t="str">
        <f t="shared" ref="F156" si="265">IF(AS$2=0,"",AS$2)</f>
        <v>Переправа по колоді через яр</v>
      </c>
      <c r="G156" s="473" t="str">
        <f t="shared" ref="G156" si="266">IF(AT$2=0,"",AT$2)</f>
        <v>Траверс схилу</v>
      </c>
      <c r="H156" s="473" t="str">
        <f t="shared" ref="H156" si="267">IF(AU$2=0,"",AU$2)</f>
        <v>Навісна переправа через яр</v>
      </c>
      <c r="I156" s="714" t="str">
        <f t="shared" ref="I156" si="268">IF(AV$2=0,"",AV$2)</f>
        <v>ПЗЧ2 = 25:00</v>
      </c>
      <c r="J156" s="473" t="str">
        <f t="shared" ref="J156" si="269">IF(AW$2=0,"",AW$2)</f>
        <v>Переправа по колоді через яр (судд.)</v>
      </c>
      <c r="K156" s="473" t="str">
        <f t="shared" ref="K156" si="270">IF(AX$2=0,"",AX$2)</f>
        <v>Навісна переправа через яр з вузлом</v>
      </c>
      <c r="L156" s="714" t="str">
        <f t="shared" ref="L156" si="271">IF(AY$2=0,"",AY$2)</f>
        <v>ПЗЧ3 = 25:00</v>
      </c>
      <c r="M156" s="483"/>
      <c r="N156" s="473"/>
      <c r="O156" s="473"/>
      <c r="P156" s="473"/>
      <c r="Q156" s="473"/>
      <c r="R156" s="473"/>
      <c r="S156" s="473"/>
      <c r="T156" s="473"/>
      <c r="U156" s="473" t="s">
        <v>85</v>
      </c>
      <c r="V156" s="473" t="str">
        <f>IF(AO$2=0,"",AO$2)</f>
        <v>Підйом по верт. перилах</v>
      </c>
      <c r="W156" s="473" t="str">
        <f t="shared" ref="W156" si="272">IF(AP$2=0,"",AP$2)</f>
        <v>Крутопохила навісна переправа вниз</v>
      </c>
      <c r="X156" s="473" t="str">
        <f t="shared" ref="X156" si="273">IF(AQ$2=0,"",AQ$2)</f>
        <v>Рух  по жердинах</v>
      </c>
      <c r="Y156" s="717" t="str">
        <f t="shared" ref="Y156" si="274">IF(AR$2=0,"",AR$2)</f>
        <v>ПЗЧ1 = 25:00</v>
      </c>
      <c r="Z156" s="473" t="str">
        <f t="shared" ref="Z156" si="275">IF(AS$2=0,"",AS$2)</f>
        <v>Переправа по колоді через яр</v>
      </c>
      <c r="AA156" s="473" t="str">
        <f t="shared" ref="AA156" si="276">IF(AT$2=0,"",AT$2)</f>
        <v>Траверс схилу</v>
      </c>
      <c r="AB156" s="473" t="str">
        <f t="shared" ref="AB156" si="277">IF(AU$2=0,"",AU$2)</f>
        <v>Навісна переправа через яр</v>
      </c>
      <c r="AC156" s="717" t="str">
        <f t="shared" ref="AC156" si="278">IF(AV$2=0,"",AV$2)</f>
        <v>ПЗЧ2 = 25:00</v>
      </c>
      <c r="AD156" s="473" t="str">
        <f t="shared" ref="AD156" si="279">IF(AW$2=0,"",AW$2)</f>
        <v>Переправа по колоді через яр (судд.)</v>
      </c>
      <c r="AE156" s="473" t="str">
        <f t="shared" ref="AE156" si="280">IF(AX$2=0,"",AX$2)</f>
        <v>Навісна переправа через яр з вузлом</v>
      </c>
      <c r="AF156" s="717" t="str">
        <f t="shared" ref="AF156" si="281">IF(AY$2=0,"",AY$2)</f>
        <v>ПЗЧ3 = 25:00</v>
      </c>
      <c r="AG156" s="473"/>
      <c r="AH156" s="473"/>
      <c r="AI156" s="473"/>
      <c r="AJ156" s="473"/>
      <c r="AK156" s="473"/>
      <c r="AL156" s="473"/>
      <c r="AM156" s="473"/>
      <c r="AN156" s="473"/>
      <c r="AO156" s="471"/>
      <c r="AP156" s="471"/>
    </row>
    <row r="157" spans="1:42" s="472" customFormat="1" ht="22.8" hidden="1" x14ac:dyDescent="0.25">
      <c r="A157" s="468" t="e">
        <f>VLOOKUP(A155,мандатка!$V:$AD,2,FALSE)</f>
        <v>#N/A</v>
      </c>
      <c r="B157" s="485"/>
      <c r="C157" s="469"/>
      <c r="D157" s="469"/>
      <c r="E157" s="714"/>
      <c r="F157" s="469"/>
      <c r="G157" s="469"/>
      <c r="H157" s="469"/>
      <c r="I157" s="714"/>
      <c r="J157" s="469"/>
      <c r="K157" s="469"/>
      <c r="L157" s="714"/>
      <c r="M157" s="484"/>
      <c r="N157" s="468"/>
      <c r="O157" s="469"/>
      <c r="P157" s="469"/>
      <c r="Q157" s="469"/>
      <c r="R157" s="469"/>
      <c r="S157" s="469"/>
      <c r="T157" s="469"/>
      <c r="U157" s="468" t="e">
        <f>VLOOKUP(U155,мандатка!$V:$AD,2,FALSE)</f>
        <v>#N/A</v>
      </c>
      <c r="V157" s="485"/>
      <c r="W157" s="469"/>
      <c r="X157" s="469"/>
      <c r="Y157" s="718"/>
      <c r="Z157" s="469"/>
      <c r="AA157" s="469"/>
      <c r="AB157" s="469"/>
      <c r="AC157" s="718"/>
      <c r="AD157" s="469"/>
      <c r="AE157" s="469"/>
      <c r="AF157" s="718"/>
      <c r="AG157" s="475"/>
      <c r="AH157" s="468"/>
      <c r="AI157" s="469"/>
      <c r="AJ157" s="469"/>
      <c r="AK157" s="469"/>
      <c r="AL157" s="469"/>
      <c r="AM157" s="469"/>
      <c r="AN157" s="469"/>
      <c r="AO157" s="471"/>
      <c r="AP157" s="471"/>
    </row>
    <row r="158" spans="1:42" s="472" customFormat="1" ht="22.8" hidden="1" x14ac:dyDescent="0.25">
      <c r="A158" s="468" t="e">
        <f>VLOOKUP(A155,мандатка!$V:$AD,3,FALSE)</f>
        <v>#N/A</v>
      </c>
      <c r="B158" s="486"/>
      <c r="C158" s="468"/>
      <c r="D158" s="468"/>
      <c r="E158" s="714"/>
      <c r="F158" s="468"/>
      <c r="G158" s="468"/>
      <c r="H158" s="468"/>
      <c r="I158" s="714"/>
      <c r="J158" s="468"/>
      <c r="K158" s="468"/>
      <c r="L158" s="714"/>
      <c r="M158" s="484"/>
      <c r="N158" s="468"/>
      <c r="O158" s="468"/>
      <c r="P158" s="468"/>
      <c r="Q158" s="468"/>
      <c r="R158" s="468"/>
      <c r="S158" s="468"/>
      <c r="T158" s="469"/>
      <c r="U158" s="468" t="e">
        <f>VLOOKUP(U155,мандатка!$V:$AD,3,FALSE)</f>
        <v>#N/A</v>
      </c>
      <c r="V158" s="486"/>
      <c r="W158" s="468"/>
      <c r="X158" s="468"/>
      <c r="Y158" s="718"/>
      <c r="Z158" s="468"/>
      <c r="AA158" s="468"/>
      <c r="AB158" s="468"/>
      <c r="AC158" s="718"/>
      <c r="AD158" s="468"/>
      <c r="AE158" s="468"/>
      <c r="AF158" s="718"/>
      <c r="AG158" s="475"/>
      <c r="AH158" s="468"/>
      <c r="AI158" s="468"/>
      <c r="AJ158" s="468"/>
      <c r="AK158" s="468"/>
      <c r="AL158" s="468"/>
      <c r="AM158" s="468"/>
      <c r="AN158" s="469"/>
      <c r="AO158" s="476"/>
      <c r="AP158" s="476"/>
    </row>
    <row r="159" spans="1:42" s="472" customFormat="1" ht="22.8" hidden="1" x14ac:dyDescent="0.25">
      <c r="A159" s="468" t="e">
        <f>VLOOKUP(A155,мандатка!$V:$AD,4,FALSE)</f>
        <v>#N/A</v>
      </c>
      <c r="B159" s="486"/>
      <c r="C159" s="468"/>
      <c r="D159" s="468"/>
      <c r="E159" s="714"/>
      <c r="F159" s="468"/>
      <c r="G159" s="468"/>
      <c r="H159" s="468"/>
      <c r="I159" s="714"/>
      <c r="J159" s="468"/>
      <c r="K159" s="468"/>
      <c r="L159" s="714"/>
      <c r="M159" s="484"/>
      <c r="N159" s="468"/>
      <c r="O159" s="468"/>
      <c r="P159" s="468"/>
      <c r="Q159" s="468"/>
      <c r="R159" s="468"/>
      <c r="S159" s="468"/>
      <c r="T159" s="469"/>
      <c r="U159" s="468" t="e">
        <f>VLOOKUP(U155,мандатка!$V:$AD,4,FALSE)</f>
        <v>#N/A</v>
      </c>
      <c r="V159" s="486"/>
      <c r="W159" s="468"/>
      <c r="X159" s="468"/>
      <c r="Y159" s="718"/>
      <c r="Z159" s="468"/>
      <c r="AA159" s="468"/>
      <c r="AB159" s="468"/>
      <c r="AC159" s="718"/>
      <c r="AD159" s="468"/>
      <c r="AE159" s="468"/>
      <c r="AF159" s="718"/>
      <c r="AG159" s="475"/>
      <c r="AH159" s="468"/>
      <c r="AI159" s="468"/>
      <c r="AJ159" s="468"/>
      <c r="AK159" s="468"/>
      <c r="AL159" s="468"/>
      <c r="AM159" s="468"/>
      <c r="AN159" s="469"/>
      <c r="AO159" s="471"/>
      <c r="AP159" s="471"/>
    </row>
    <row r="160" spans="1:42" s="472" customFormat="1" ht="22.8" hidden="1" x14ac:dyDescent="0.25">
      <c r="A160" s="468" t="e">
        <f>VLOOKUP(A155,мандатка!$V:$AD,5,FALSE)</f>
        <v>#N/A</v>
      </c>
      <c r="B160" s="486"/>
      <c r="C160" s="468"/>
      <c r="D160" s="468"/>
      <c r="E160" s="714"/>
      <c r="F160" s="468"/>
      <c r="G160" s="468"/>
      <c r="H160" s="468"/>
      <c r="I160" s="714"/>
      <c r="J160" s="468"/>
      <c r="K160" s="468"/>
      <c r="L160" s="714"/>
      <c r="M160" s="484"/>
      <c r="N160" s="468"/>
      <c r="O160" s="468"/>
      <c r="P160" s="468"/>
      <c r="Q160" s="468"/>
      <c r="R160" s="468"/>
      <c r="S160" s="468"/>
      <c r="T160" s="469"/>
      <c r="U160" s="468" t="e">
        <f>VLOOKUP(U155,мандатка!$V:$AD,5,FALSE)</f>
        <v>#N/A</v>
      </c>
      <c r="V160" s="486"/>
      <c r="W160" s="468"/>
      <c r="X160" s="468"/>
      <c r="Y160" s="718"/>
      <c r="Z160" s="468"/>
      <c r="AA160" s="468"/>
      <c r="AB160" s="468"/>
      <c r="AC160" s="718"/>
      <c r="AD160" s="468"/>
      <c r="AE160" s="468"/>
      <c r="AF160" s="718"/>
      <c r="AG160" s="475"/>
      <c r="AH160" s="468"/>
      <c r="AI160" s="468"/>
      <c r="AJ160" s="468"/>
      <c r="AK160" s="468"/>
      <c r="AL160" s="468"/>
      <c r="AM160" s="468"/>
      <c r="AN160" s="469"/>
      <c r="AO160" s="471"/>
      <c r="AP160" s="471"/>
    </row>
    <row r="161" spans="1:42" s="472" customFormat="1" ht="22.8" hidden="1" x14ac:dyDescent="0.25">
      <c r="A161" s="468" t="e">
        <f>VLOOKUP(A155,мандатка!$V:$AD,6,FALSE)</f>
        <v>#N/A</v>
      </c>
      <c r="B161" s="486"/>
      <c r="C161" s="468"/>
      <c r="D161" s="468"/>
      <c r="E161" s="714"/>
      <c r="F161" s="468"/>
      <c r="G161" s="468"/>
      <c r="H161" s="468"/>
      <c r="I161" s="714"/>
      <c r="J161" s="468"/>
      <c r="K161" s="468"/>
      <c r="L161" s="714"/>
      <c r="M161" s="484"/>
      <c r="N161" s="468"/>
      <c r="O161" s="468"/>
      <c r="P161" s="468"/>
      <c r="Q161" s="468"/>
      <c r="R161" s="468"/>
      <c r="S161" s="468"/>
      <c r="T161" s="469"/>
      <c r="U161" s="468" t="e">
        <f>VLOOKUP(U155,мандатка!$V:$AD,6,FALSE)</f>
        <v>#N/A</v>
      </c>
      <c r="V161" s="486"/>
      <c r="W161" s="468"/>
      <c r="X161" s="468"/>
      <c r="Y161" s="718"/>
      <c r="Z161" s="468"/>
      <c r="AA161" s="468"/>
      <c r="AB161" s="468"/>
      <c r="AC161" s="718"/>
      <c r="AD161" s="468"/>
      <c r="AE161" s="468"/>
      <c r="AF161" s="718"/>
      <c r="AG161" s="475"/>
      <c r="AH161" s="468"/>
      <c r="AI161" s="468"/>
      <c r="AJ161" s="468"/>
      <c r="AK161" s="468"/>
      <c r="AL161" s="468"/>
      <c r="AM161" s="468"/>
      <c r="AN161" s="469"/>
      <c r="AO161" s="471"/>
      <c r="AP161" s="471"/>
    </row>
    <row r="162" spans="1:42" s="472" customFormat="1" ht="22.8" hidden="1" x14ac:dyDescent="0.25">
      <c r="A162" s="468" t="e">
        <f>VLOOKUP(A155,мандатка!$V:$AD,7,FALSE)</f>
        <v>#N/A</v>
      </c>
      <c r="B162" s="486"/>
      <c r="C162" s="468"/>
      <c r="D162" s="468"/>
      <c r="E162" s="714"/>
      <c r="F162" s="468"/>
      <c r="G162" s="468"/>
      <c r="H162" s="468"/>
      <c r="I162" s="714"/>
      <c r="J162" s="468"/>
      <c r="K162" s="468"/>
      <c r="L162" s="714"/>
      <c r="M162" s="484"/>
      <c r="N162" s="468"/>
      <c r="O162" s="468"/>
      <c r="P162" s="468"/>
      <c r="Q162" s="468"/>
      <c r="R162" s="468"/>
      <c r="S162" s="468"/>
      <c r="T162" s="469"/>
      <c r="U162" s="468" t="e">
        <f>VLOOKUP(U155,мандатка!$V:$AD,7,FALSE)</f>
        <v>#N/A</v>
      </c>
      <c r="V162" s="486"/>
      <c r="W162" s="468"/>
      <c r="X162" s="468"/>
      <c r="Y162" s="718"/>
      <c r="Z162" s="468"/>
      <c r="AA162" s="468"/>
      <c r="AB162" s="468"/>
      <c r="AC162" s="718"/>
      <c r="AD162" s="468"/>
      <c r="AE162" s="468"/>
      <c r="AF162" s="718"/>
      <c r="AG162" s="475"/>
      <c r="AH162" s="468"/>
      <c r="AI162" s="468"/>
      <c r="AJ162" s="468"/>
      <c r="AK162" s="468"/>
      <c r="AL162" s="468"/>
      <c r="AM162" s="468"/>
      <c r="AN162" s="469"/>
      <c r="AO162" s="471"/>
      <c r="AP162" s="471"/>
    </row>
    <row r="163" spans="1:42" s="472" customFormat="1" ht="23.25" hidden="1" customHeight="1" x14ac:dyDescent="0.25">
      <c r="A163" s="468" t="s">
        <v>207</v>
      </c>
      <c r="B163" s="488"/>
      <c r="C163" s="473"/>
      <c r="D163" s="473"/>
      <c r="E163" s="714"/>
      <c r="F163" s="473"/>
      <c r="G163" s="473"/>
      <c r="H163" s="473"/>
      <c r="I163" s="714"/>
      <c r="J163" s="473"/>
      <c r="K163" s="473"/>
      <c r="L163" s="714"/>
      <c r="M163" s="483"/>
      <c r="N163" s="473"/>
      <c r="O163" s="473"/>
      <c r="P163" s="473"/>
      <c r="Q163" s="473"/>
      <c r="R163" s="473"/>
      <c r="S163" s="473"/>
      <c r="T163" s="469"/>
      <c r="U163" s="468" t="s">
        <v>207</v>
      </c>
      <c r="V163" s="487"/>
      <c r="W163" s="473"/>
      <c r="X163" s="473"/>
      <c r="Y163" s="719"/>
      <c r="Z163" s="473"/>
      <c r="AA163" s="473"/>
      <c r="AB163" s="473"/>
      <c r="AC163" s="719"/>
      <c r="AD163" s="473"/>
      <c r="AE163" s="473"/>
      <c r="AF163" s="719"/>
      <c r="AG163" s="473"/>
      <c r="AH163" s="473"/>
      <c r="AI163" s="473"/>
      <c r="AJ163" s="473"/>
      <c r="AK163" s="473"/>
      <c r="AL163" s="473"/>
      <c r="AM163" s="473"/>
      <c r="AN163" s="469"/>
      <c r="AO163" s="471"/>
      <c r="AP163" s="471"/>
    </row>
    <row r="164" spans="1:42" s="472" customFormat="1" ht="18" hidden="1" customHeight="1" x14ac:dyDescent="0.25">
      <c r="A164" s="711" t="s">
        <v>211</v>
      </c>
      <c r="B164" s="711"/>
      <c r="C164" s="711"/>
      <c r="D164" s="711" t="s">
        <v>208</v>
      </c>
      <c r="E164" s="711"/>
      <c r="F164" s="711"/>
      <c r="G164" s="711" t="s">
        <v>212</v>
      </c>
      <c r="H164" s="711"/>
      <c r="I164" s="711"/>
      <c r="J164" s="711" t="s">
        <v>209</v>
      </c>
      <c r="K164" s="711"/>
      <c r="L164" s="711"/>
      <c r="M164" s="478"/>
      <c r="N164" s="479"/>
      <c r="O164" s="477"/>
      <c r="P164" s="478"/>
      <c r="Q164" s="478"/>
      <c r="R164" s="478"/>
      <c r="S164" s="478"/>
      <c r="T164" s="479"/>
      <c r="U164" s="711" t="s">
        <v>211</v>
      </c>
      <c r="V164" s="711"/>
      <c r="W164" s="711"/>
      <c r="X164" s="711" t="s">
        <v>208</v>
      </c>
      <c r="Y164" s="711"/>
      <c r="Z164" s="711"/>
      <c r="AA164" s="711" t="s">
        <v>212</v>
      </c>
      <c r="AB164" s="711"/>
      <c r="AC164" s="711"/>
      <c r="AD164" s="711" t="s">
        <v>209</v>
      </c>
      <c r="AE164" s="711"/>
      <c r="AF164" s="711"/>
      <c r="AG164" s="478"/>
      <c r="AH164" s="479"/>
      <c r="AI164" s="477"/>
      <c r="AJ164" s="478"/>
      <c r="AK164" s="478"/>
      <c r="AL164" s="478"/>
      <c r="AM164" s="478"/>
      <c r="AN164" s="479"/>
      <c r="AO164" s="471"/>
      <c r="AP164" s="471"/>
    </row>
    <row r="165" spans="1:42" s="472" customFormat="1" ht="22.8" hidden="1" x14ac:dyDescent="0.25">
      <c r="A165" s="716"/>
      <c r="B165" s="716"/>
      <c r="C165" s="716"/>
      <c r="D165" s="711"/>
      <c r="E165" s="711"/>
      <c r="F165" s="711"/>
      <c r="G165" s="711"/>
      <c r="H165" s="711"/>
      <c r="I165" s="711"/>
      <c r="J165" s="711"/>
      <c r="K165" s="711"/>
      <c r="L165" s="711"/>
      <c r="M165" s="478"/>
      <c r="N165" s="479"/>
      <c r="O165" s="477"/>
      <c r="P165" s="478"/>
      <c r="Q165" s="478"/>
      <c r="R165" s="478"/>
      <c r="S165" s="478"/>
      <c r="T165" s="479"/>
      <c r="U165" s="716"/>
      <c r="V165" s="716"/>
      <c r="W165" s="716"/>
      <c r="X165" s="711"/>
      <c r="Y165" s="711"/>
      <c r="Z165" s="711"/>
      <c r="AA165" s="711"/>
      <c r="AB165" s="711"/>
      <c r="AC165" s="711"/>
      <c r="AD165" s="711"/>
      <c r="AE165" s="711"/>
      <c r="AF165" s="711"/>
      <c r="AG165" s="478"/>
      <c r="AH165" s="479"/>
      <c r="AI165" s="477"/>
      <c r="AJ165" s="478"/>
      <c r="AK165" s="478"/>
      <c r="AL165" s="478"/>
      <c r="AM165" s="478"/>
      <c r="AN165" s="479"/>
      <c r="AO165" s="471"/>
      <c r="AP165" s="471"/>
    </row>
    <row r="166" spans="1:42" s="472" customFormat="1" hidden="1" x14ac:dyDescent="0.25">
      <c r="A166" s="710" t="e">
        <f>VLOOKUP(K166,Жереб!$F:$I,4,FALSE)</f>
        <v>#N/A</v>
      </c>
      <c r="B166" s="710"/>
      <c r="C166" s="720" t="e">
        <f>VLOOKUP($A166,мандатка!$B$10:$BC$395,3,FALSE)&amp;"   "&amp;VLOOKUP($A166,мандатка!$B$10:$BC$395,8,FALSE)</f>
        <v>#N/A</v>
      </c>
      <c r="D166" s="720"/>
      <c r="E166" s="720"/>
      <c r="F166" s="720"/>
      <c r="G166" s="720"/>
      <c r="H166" s="720"/>
      <c r="I166" s="720"/>
      <c r="J166" s="720"/>
      <c r="K166" s="715">
        <f>K155+2</f>
        <v>29</v>
      </c>
      <c r="L166" s="715"/>
      <c r="M166" s="481"/>
      <c r="N166" s="481"/>
      <c r="O166" s="481"/>
      <c r="P166" s="481"/>
      <c r="Q166" s="481"/>
      <c r="R166" s="482"/>
      <c r="U166" s="710" t="e">
        <f>VLOOKUP(AE166,Жереб!$F:$I,4,FALSE)</f>
        <v>#N/A</v>
      </c>
      <c r="V166" s="710"/>
      <c r="W166" s="720" t="e">
        <f>VLOOKUP($A166,мандатка!$B$10:$BC$395,3,FALSE)&amp;"   "&amp;VLOOKUP($A166,мандатка!$B$10:$BC$395,8,FALSE)</f>
        <v>#N/A</v>
      </c>
      <c r="X166" s="720"/>
      <c r="Y166" s="720"/>
      <c r="Z166" s="720"/>
      <c r="AA166" s="720"/>
      <c r="AB166" s="720"/>
      <c r="AC166" s="720"/>
      <c r="AD166" s="720"/>
      <c r="AE166" s="715">
        <f>K166+1</f>
        <v>30</v>
      </c>
      <c r="AF166" s="715"/>
      <c r="AG166" s="481"/>
      <c r="AH166" s="481"/>
      <c r="AI166" s="481"/>
      <c r="AJ166" s="481"/>
      <c r="AK166" s="481"/>
      <c r="AL166" s="482"/>
      <c r="AM166" s="480"/>
      <c r="AN166" s="482"/>
      <c r="AO166" s="471"/>
      <c r="AP166" s="471"/>
    </row>
    <row r="167" spans="1:42" s="472" customFormat="1" ht="135" hidden="1" customHeight="1" x14ac:dyDescent="0.25">
      <c r="A167" s="473" t="s">
        <v>85</v>
      </c>
      <c r="B167" s="473" t="str">
        <f>IF(AO$2=0,"",AO$2)</f>
        <v>Підйом по верт. перилах</v>
      </c>
      <c r="C167" s="473" t="str">
        <f t="shared" ref="C167" si="282">IF(AP$2=0,"",AP$2)</f>
        <v>Крутопохила навісна переправа вниз</v>
      </c>
      <c r="D167" s="473" t="str">
        <f t="shared" ref="D167" si="283">IF(AQ$2=0,"",AQ$2)</f>
        <v>Рух  по жердинах</v>
      </c>
      <c r="E167" s="714" t="str">
        <f t="shared" ref="E167" si="284">IF(AR$2=0,"",AR$2)</f>
        <v>ПЗЧ1 = 25:00</v>
      </c>
      <c r="F167" s="473" t="str">
        <f t="shared" ref="F167" si="285">IF(AS$2=0,"",AS$2)</f>
        <v>Переправа по колоді через яр</v>
      </c>
      <c r="G167" s="473" t="str">
        <f t="shared" ref="G167" si="286">IF(AT$2=0,"",AT$2)</f>
        <v>Траверс схилу</v>
      </c>
      <c r="H167" s="473" t="str">
        <f t="shared" ref="H167" si="287">IF(AU$2=0,"",AU$2)</f>
        <v>Навісна переправа через яр</v>
      </c>
      <c r="I167" s="714" t="str">
        <f t="shared" ref="I167" si="288">IF(AV$2=0,"",AV$2)</f>
        <v>ПЗЧ2 = 25:00</v>
      </c>
      <c r="J167" s="473" t="str">
        <f t="shared" ref="J167" si="289">IF(AW$2=0,"",AW$2)</f>
        <v>Переправа по колоді через яр (судд.)</v>
      </c>
      <c r="K167" s="473" t="str">
        <f t="shared" ref="K167" si="290">IF(AX$2=0,"",AX$2)</f>
        <v>Навісна переправа через яр з вузлом</v>
      </c>
      <c r="L167" s="714" t="str">
        <f t="shared" ref="L167" si="291">IF(AY$2=0,"",AY$2)</f>
        <v>ПЗЧ3 = 25:00</v>
      </c>
      <c r="M167" s="483"/>
      <c r="N167" s="473"/>
      <c r="O167" s="473"/>
      <c r="P167" s="473"/>
      <c r="Q167" s="473"/>
      <c r="R167" s="473"/>
      <c r="S167" s="473"/>
      <c r="T167" s="473"/>
      <c r="U167" s="473" t="s">
        <v>85</v>
      </c>
      <c r="V167" s="473" t="str">
        <f>IF(AO$2=0,"",AO$2)</f>
        <v>Підйом по верт. перилах</v>
      </c>
      <c r="W167" s="473" t="str">
        <f t="shared" ref="W167" si="292">IF(AP$2=0,"",AP$2)</f>
        <v>Крутопохила навісна переправа вниз</v>
      </c>
      <c r="X167" s="473" t="str">
        <f t="shared" ref="X167" si="293">IF(AQ$2=0,"",AQ$2)</f>
        <v>Рух  по жердинах</v>
      </c>
      <c r="Y167" s="717" t="str">
        <f t="shared" ref="Y167" si="294">IF(AR$2=0,"",AR$2)</f>
        <v>ПЗЧ1 = 25:00</v>
      </c>
      <c r="Z167" s="473" t="str">
        <f t="shared" ref="Z167" si="295">IF(AS$2=0,"",AS$2)</f>
        <v>Переправа по колоді через яр</v>
      </c>
      <c r="AA167" s="473" t="str">
        <f t="shared" ref="AA167" si="296">IF(AT$2=0,"",AT$2)</f>
        <v>Траверс схилу</v>
      </c>
      <c r="AB167" s="473" t="str">
        <f t="shared" ref="AB167" si="297">IF(AU$2=0,"",AU$2)</f>
        <v>Навісна переправа через яр</v>
      </c>
      <c r="AC167" s="717" t="str">
        <f t="shared" ref="AC167" si="298">IF(AV$2=0,"",AV$2)</f>
        <v>ПЗЧ2 = 25:00</v>
      </c>
      <c r="AD167" s="473" t="str">
        <f t="shared" ref="AD167" si="299">IF(AW$2=0,"",AW$2)</f>
        <v>Переправа по колоді через яр (судд.)</v>
      </c>
      <c r="AE167" s="473" t="str">
        <f t="shared" ref="AE167" si="300">IF(AX$2=0,"",AX$2)</f>
        <v>Навісна переправа через яр з вузлом</v>
      </c>
      <c r="AF167" s="717" t="str">
        <f t="shared" ref="AF167" si="301">IF(AY$2=0,"",AY$2)</f>
        <v>ПЗЧ3 = 25:00</v>
      </c>
      <c r="AG167" s="473"/>
      <c r="AH167" s="473"/>
      <c r="AI167" s="473"/>
      <c r="AJ167" s="473"/>
      <c r="AK167" s="473"/>
      <c r="AL167" s="473"/>
      <c r="AM167" s="473"/>
      <c r="AN167" s="473"/>
      <c r="AO167" s="471"/>
      <c r="AP167" s="471"/>
    </row>
    <row r="168" spans="1:42" s="472" customFormat="1" ht="22.8" hidden="1" x14ac:dyDescent="0.25">
      <c r="A168" s="468" t="e">
        <f>VLOOKUP(A166,мандатка!$V:$AD,2,FALSE)</f>
        <v>#N/A</v>
      </c>
      <c r="B168" s="485"/>
      <c r="C168" s="469"/>
      <c r="D168" s="469"/>
      <c r="E168" s="714"/>
      <c r="F168" s="469"/>
      <c r="G168" s="469"/>
      <c r="H168" s="469"/>
      <c r="I168" s="714"/>
      <c r="J168" s="469"/>
      <c r="K168" s="469"/>
      <c r="L168" s="714"/>
      <c r="M168" s="484"/>
      <c r="N168" s="468"/>
      <c r="O168" s="469"/>
      <c r="P168" s="469"/>
      <c r="Q168" s="469"/>
      <c r="R168" s="469"/>
      <c r="S168" s="469"/>
      <c r="T168" s="469"/>
      <c r="U168" s="468" t="e">
        <f>VLOOKUP(U166,мандатка!$V:$AD,2,FALSE)</f>
        <v>#N/A</v>
      </c>
      <c r="V168" s="485"/>
      <c r="W168" s="469"/>
      <c r="X168" s="469"/>
      <c r="Y168" s="718"/>
      <c r="Z168" s="469"/>
      <c r="AA168" s="469"/>
      <c r="AB168" s="469"/>
      <c r="AC168" s="718"/>
      <c r="AD168" s="469"/>
      <c r="AE168" s="469"/>
      <c r="AF168" s="718"/>
      <c r="AG168" s="475"/>
      <c r="AH168" s="468"/>
      <c r="AI168" s="469"/>
      <c r="AJ168" s="469"/>
      <c r="AK168" s="469"/>
      <c r="AL168" s="469"/>
      <c r="AM168" s="469"/>
      <c r="AN168" s="469"/>
      <c r="AO168" s="471"/>
      <c r="AP168" s="471"/>
    </row>
    <row r="169" spans="1:42" s="472" customFormat="1" ht="22.8" hidden="1" x14ac:dyDescent="0.25">
      <c r="A169" s="468" t="e">
        <f>VLOOKUP(A166,мандатка!$V:$AD,3,FALSE)</f>
        <v>#N/A</v>
      </c>
      <c r="B169" s="486"/>
      <c r="C169" s="468"/>
      <c r="D169" s="468"/>
      <c r="E169" s="714"/>
      <c r="F169" s="468"/>
      <c r="G169" s="468"/>
      <c r="H169" s="468"/>
      <c r="I169" s="714"/>
      <c r="J169" s="468"/>
      <c r="K169" s="468"/>
      <c r="L169" s="714"/>
      <c r="M169" s="484"/>
      <c r="N169" s="468"/>
      <c r="O169" s="468"/>
      <c r="P169" s="468"/>
      <c r="Q169" s="468"/>
      <c r="R169" s="468"/>
      <c r="S169" s="468"/>
      <c r="T169" s="469"/>
      <c r="U169" s="468" t="e">
        <f>VLOOKUP(U166,мандатка!$V:$AD,3,FALSE)</f>
        <v>#N/A</v>
      </c>
      <c r="V169" s="486"/>
      <c r="W169" s="468"/>
      <c r="X169" s="468"/>
      <c r="Y169" s="718"/>
      <c r="Z169" s="468"/>
      <c r="AA169" s="468"/>
      <c r="AB169" s="468"/>
      <c r="AC169" s="718"/>
      <c r="AD169" s="468"/>
      <c r="AE169" s="468"/>
      <c r="AF169" s="718"/>
      <c r="AG169" s="475"/>
      <c r="AH169" s="468"/>
      <c r="AI169" s="468"/>
      <c r="AJ169" s="468"/>
      <c r="AK169" s="468"/>
      <c r="AL169" s="468"/>
      <c r="AM169" s="468"/>
      <c r="AN169" s="469"/>
      <c r="AO169" s="476"/>
      <c r="AP169" s="476"/>
    </row>
    <row r="170" spans="1:42" s="472" customFormat="1" ht="22.8" hidden="1" x14ac:dyDescent="0.25">
      <c r="A170" s="468" t="e">
        <f>VLOOKUP(A166,мандатка!$V:$AD,4,FALSE)</f>
        <v>#N/A</v>
      </c>
      <c r="B170" s="486"/>
      <c r="C170" s="468"/>
      <c r="D170" s="468"/>
      <c r="E170" s="714"/>
      <c r="F170" s="468"/>
      <c r="G170" s="468"/>
      <c r="H170" s="468"/>
      <c r="I170" s="714"/>
      <c r="J170" s="468"/>
      <c r="K170" s="468"/>
      <c r="L170" s="714"/>
      <c r="M170" s="484"/>
      <c r="N170" s="468"/>
      <c r="O170" s="468"/>
      <c r="P170" s="468"/>
      <c r="Q170" s="468"/>
      <c r="R170" s="468"/>
      <c r="S170" s="468"/>
      <c r="T170" s="469"/>
      <c r="U170" s="468" t="e">
        <f>VLOOKUP(U166,мандатка!$V:$AD,4,FALSE)</f>
        <v>#N/A</v>
      </c>
      <c r="V170" s="486"/>
      <c r="W170" s="468"/>
      <c r="X170" s="468"/>
      <c r="Y170" s="718"/>
      <c r="Z170" s="468"/>
      <c r="AA170" s="468"/>
      <c r="AB170" s="468"/>
      <c r="AC170" s="718"/>
      <c r="AD170" s="468"/>
      <c r="AE170" s="468"/>
      <c r="AF170" s="718"/>
      <c r="AG170" s="475"/>
      <c r="AH170" s="468"/>
      <c r="AI170" s="468"/>
      <c r="AJ170" s="468"/>
      <c r="AK170" s="468"/>
      <c r="AL170" s="468"/>
      <c r="AM170" s="468"/>
      <c r="AN170" s="469"/>
      <c r="AO170" s="471"/>
      <c r="AP170" s="471"/>
    </row>
    <row r="171" spans="1:42" s="472" customFormat="1" ht="22.8" hidden="1" x14ac:dyDescent="0.25">
      <c r="A171" s="468" t="e">
        <f>VLOOKUP(A166,мандатка!$V:$AD,5,FALSE)</f>
        <v>#N/A</v>
      </c>
      <c r="B171" s="486"/>
      <c r="C171" s="468"/>
      <c r="D171" s="468"/>
      <c r="E171" s="714"/>
      <c r="F171" s="468"/>
      <c r="G171" s="468"/>
      <c r="H171" s="468"/>
      <c r="I171" s="714"/>
      <c r="J171" s="468"/>
      <c r="K171" s="468"/>
      <c r="L171" s="714"/>
      <c r="M171" s="484"/>
      <c r="N171" s="468"/>
      <c r="O171" s="468"/>
      <c r="P171" s="468"/>
      <c r="Q171" s="468"/>
      <c r="R171" s="468"/>
      <c r="S171" s="468"/>
      <c r="T171" s="469"/>
      <c r="U171" s="468" t="e">
        <f>VLOOKUP(U166,мандатка!$V:$AD,5,FALSE)</f>
        <v>#N/A</v>
      </c>
      <c r="V171" s="486"/>
      <c r="W171" s="468"/>
      <c r="X171" s="468"/>
      <c r="Y171" s="718"/>
      <c r="Z171" s="468"/>
      <c r="AA171" s="468"/>
      <c r="AB171" s="468"/>
      <c r="AC171" s="718"/>
      <c r="AD171" s="468"/>
      <c r="AE171" s="468"/>
      <c r="AF171" s="718"/>
      <c r="AG171" s="475"/>
      <c r="AH171" s="468"/>
      <c r="AI171" s="468"/>
      <c r="AJ171" s="468"/>
      <c r="AK171" s="468"/>
      <c r="AL171" s="468"/>
      <c r="AM171" s="468"/>
      <c r="AN171" s="469"/>
      <c r="AO171" s="471"/>
      <c r="AP171" s="471"/>
    </row>
    <row r="172" spans="1:42" s="472" customFormat="1" ht="22.8" hidden="1" x14ac:dyDescent="0.25">
      <c r="A172" s="468" t="e">
        <f>VLOOKUP(A166,мандатка!$V:$AD,6,FALSE)</f>
        <v>#N/A</v>
      </c>
      <c r="B172" s="486"/>
      <c r="C172" s="468"/>
      <c r="D172" s="468"/>
      <c r="E172" s="714"/>
      <c r="F172" s="468"/>
      <c r="G172" s="468"/>
      <c r="H172" s="468"/>
      <c r="I172" s="714"/>
      <c r="J172" s="468"/>
      <c r="K172" s="468"/>
      <c r="L172" s="714"/>
      <c r="M172" s="484"/>
      <c r="N172" s="468"/>
      <c r="O172" s="468"/>
      <c r="P172" s="468"/>
      <c r="Q172" s="468"/>
      <c r="R172" s="468"/>
      <c r="S172" s="468"/>
      <c r="T172" s="469"/>
      <c r="U172" s="468" t="e">
        <f>VLOOKUP(U166,мандатка!$V:$AD,6,FALSE)</f>
        <v>#N/A</v>
      </c>
      <c r="V172" s="486"/>
      <c r="W172" s="468"/>
      <c r="X172" s="468"/>
      <c r="Y172" s="718"/>
      <c r="Z172" s="468"/>
      <c r="AA172" s="468"/>
      <c r="AB172" s="468"/>
      <c r="AC172" s="718"/>
      <c r="AD172" s="468"/>
      <c r="AE172" s="468"/>
      <c r="AF172" s="718"/>
      <c r="AG172" s="475"/>
      <c r="AH172" s="468"/>
      <c r="AI172" s="468"/>
      <c r="AJ172" s="468"/>
      <c r="AK172" s="468"/>
      <c r="AL172" s="468"/>
      <c r="AM172" s="468"/>
      <c r="AN172" s="469"/>
      <c r="AO172" s="471"/>
      <c r="AP172" s="471"/>
    </row>
    <row r="173" spans="1:42" s="472" customFormat="1" ht="22.8" hidden="1" x14ac:dyDescent="0.25">
      <c r="A173" s="468" t="e">
        <f>VLOOKUP(A166,мандатка!$V:$AD,7,FALSE)</f>
        <v>#N/A</v>
      </c>
      <c r="B173" s="486"/>
      <c r="C173" s="468"/>
      <c r="D173" s="468"/>
      <c r="E173" s="714"/>
      <c r="F173" s="468"/>
      <c r="G173" s="468"/>
      <c r="H173" s="468"/>
      <c r="I173" s="714"/>
      <c r="J173" s="468"/>
      <c r="K173" s="468"/>
      <c r="L173" s="714"/>
      <c r="M173" s="484"/>
      <c r="N173" s="468"/>
      <c r="O173" s="468"/>
      <c r="P173" s="468"/>
      <c r="Q173" s="468"/>
      <c r="R173" s="468"/>
      <c r="S173" s="468"/>
      <c r="T173" s="469"/>
      <c r="U173" s="468" t="e">
        <f>VLOOKUP(U166,мандатка!$V:$AD,7,FALSE)</f>
        <v>#N/A</v>
      </c>
      <c r="V173" s="486"/>
      <c r="W173" s="468"/>
      <c r="X173" s="468"/>
      <c r="Y173" s="718"/>
      <c r="Z173" s="468"/>
      <c r="AA173" s="468"/>
      <c r="AB173" s="468"/>
      <c r="AC173" s="718"/>
      <c r="AD173" s="468"/>
      <c r="AE173" s="468"/>
      <c r="AF173" s="718"/>
      <c r="AG173" s="475"/>
      <c r="AH173" s="468"/>
      <c r="AI173" s="468"/>
      <c r="AJ173" s="468"/>
      <c r="AK173" s="468"/>
      <c r="AL173" s="468"/>
      <c r="AM173" s="468"/>
      <c r="AN173" s="469"/>
      <c r="AO173" s="471"/>
      <c r="AP173" s="471"/>
    </row>
    <row r="174" spans="1:42" s="472" customFormat="1" ht="23.25" hidden="1" customHeight="1" x14ac:dyDescent="0.25">
      <c r="A174" s="468" t="s">
        <v>207</v>
      </c>
      <c r="B174" s="488"/>
      <c r="C174" s="473"/>
      <c r="D174" s="473"/>
      <c r="E174" s="714"/>
      <c r="F174" s="473"/>
      <c r="G174" s="473"/>
      <c r="H174" s="473"/>
      <c r="I174" s="714"/>
      <c r="J174" s="473"/>
      <c r="K174" s="473"/>
      <c r="L174" s="714"/>
      <c r="M174" s="483"/>
      <c r="N174" s="473"/>
      <c r="O174" s="473"/>
      <c r="P174" s="473"/>
      <c r="Q174" s="473"/>
      <c r="R174" s="473"/>
      <c r="S174" s="473"/>
      <c r="T174" s="469"/>
      <c r="U174" s="468" t="s">
        <v>207</v>
      </c>
      <c r="V174" s="487"/>
      <c r="W174" s="473"/>
      <c r="X174" s="473"/>
      <c r="Y174" s="719"/>
      <c r="Z174" s="473"/>
      <c r="AA174" s="473"/>
      <c r="AB174" s="473"/>
      <c r="AC174" s="719"/>
      <c r="AD174" s="473"/>
      <c r="AE174" s="473"/>
      <c r="AF174" s="719"/>
      <c r="AG174" s="473"/>
      <c r="AH174" s="473"/>
      <c r="AI174" s="473"/>
      <c r="AJ174" s="473"/>
      <c r="AK174" s="473"/>
      <c r="AL174" s="473"/>
      <c r="AM174" s="473"/>
      <c r="AN174" s="469"/>
      <c r="AO174" s="471"/>
      <c r="AP174" s="471"/>
    </row>
    <row r="175" spans="1:42" s="472" customFormat="1" ht="18" hidden="1" customHeight="1" x14ac:dyDescent="0.25">
      <c r="A175" s="711" t="s">
        <v>211</v>
      </c>
      <c r="B175" s="711"/>
      <c r="C175" s="711"/>
      <c r="D175" s="711" t="s">
        <v>208</v>
      </c>
      <c r="E175" s="711"/>
      <c r="F175" s="711"/>
      <c r="G175" s="711" t="s">
        <v>212</v>
      </c>
      <c r="H175" s="711"/>
      <c r="I175" s="711"/>
      <c r="J175" s="711" t="s">
        <v>209</v>
      </c>
      <c r="K175" s="711"/>
      <c r="L175" s="711"/>
      <c r="M175" s="478"/>
      <c r="N175" s="479"/>
      <c r="O175" s="477"/>
      <c r="P175" s="478"/>
      <c r="Q175" s="478"/>
      <c r="R175" s="478"/>
      <c r="S175" s="478"/>
      <c r="T175" s="479"/>
      <c r="U175" s="711" t="s">
        <v>211</v>
      </c>
      <c r="V175" s="711"/>
      <c r="W175" s="711"/>
      <c r="X175" s="711" t="s">
        <v>208</v>
      </c>
      <c r="Y175" s="711"/>
      <c r="Z175" s="711"/>
      <c r="AA175" s="711" t="s">
        <v>212</v>
      </c>
      <c r="AB175" s="711"/>
      <c r="AC175" s="711"/>
      <c r="AD175" s="711" t="s">
        <v>209</v>
      </c>
      <c r="AE175" s="711"/>
      <c r="AF175" s="711"/>
      <c r="AG175" s="478"/>
      <c r="AH175" s="479"/>
      <c r="AI175" s="477"/>
      <c r="AJ175" s="478"/>
      <c r="AK175" s="478"/>
      <c r="AL175" s="478"/>
      <c r="AM175" s="478"/>
      <c r="AN175" s="479"/>
      <c r="AO175" s="471"/>
      <c r="AP175" s="471"/>
    </row>
    <row r="176" spans="1:42" s="472" customFormat="1" ht="22.8" hidden="1" x14ac:dyDescent="0.25">
      <c r="A176" s="716"/>
      <c r="B176" s="716"/>
      <c r="C176" s="716"/>
      <c r="D176" s="711"/>
      <c r="E176" s="711"/>
      <c r="F176" s="711"/>
      <c r="G176" s="711"/>
      <c r="H176" s="711"/>
      <c r="I176" s="711"/>
      <c r="J176" s="711"/>
      <c r="K176" s="711"/>
      <c r="L176" s="711"/>
      <c r="M176" s="478"/>
      <c r="N176" s="479"/>
      <c r="O176" s="477"/>
      <c r="P176" s="478"/>
      <c r="Q176" s="478"/>
      <c r="R176" s="478"/>
      <c r="S176" s="478"/>
      <c r="T176" s="479"/>
      <c r="U176" s="716"/>
      <c r="V176" s="716"/>
      <c r="W176" s="716"/>
      <c r="X176" s="711"/>
      <c r="Y176" s="711"/>
      <c r="Z176" s="711"/>
      <c r="AA176" s="711"/>
      <c r="AB176" s="711"/>
      <c r="AC176" s="711"/>
      <c r="AD176" s="711"/>
      <c r="AE176" s="711"/>
      <c r="AF176" s="711"/>
      <c r="AG176" s="478"/>
      <c r="AH176" s="479"/>
      <c r="AI176" s="477"/>
      <c r="AJ176" s="478"/>
      <c r="AK176" s="478"/>
      <c r="AL176" s="478"/>
      <c r="AM176" s="478"/>
      <c r="AN176" s="479"/>
      <c r="AO176" s="471"/>
      <c r="AP176" s="471"/>
    </row>
  </sheetData>
  <mergeCells count="449">
    <mergeCell ref="AA176:AC176"/>
    <mergeCell ref="AD176:AF176"/>
    <mergeCell ref="U175:W175"/>
    <mergeCell ref="X175:Z175"/>
    <mergeCell ref="AA175:AC175"/>
    <mergeCell ref="AD175:AF175"/>
    <mergeCell ref="A176:C176"/>
    <mergeCell ref="D176:F176"/>
    <mergeCell ref="G176:I176"/>
    <mergeCell ref="J176:L176"/>
    <mergeCell ref="U176:W176"/>
    <mergeCell ref="X176:Z176"/>
    <mergeCell ref="A175:C175"/>
    <mergeCell ref="D175:F175"/>
    <mergeCell ref="G175:I175"/>
    <mergeCell ref="J175:L175"/>
    <mergeCell ref="E167:E174"/>
    <mergeCell ref="I167:I174"/>
    <mergeCell ref="L167:L174"/>
    <mergeCell ref="Y167:Y174"/>
    <mergeCell ref="AC167:AC174"/>
    <mergeCell ref="AF167:AF174"/>
    <mergeCell ref="AA165:AC165"/>
    <mergeCell ref="AD165:AF165"/>
    <mergeCell ref="C166:J166"/>
    <mergeCell ref="K166:L166"/>
    <mergeCell ref="W166:AD166"/>
    <mergeCell ref="AE166:AF166"/>
    <mergeCell ref="X164:Z164"/>
    <mergeCell ref="AA164:AC164"/>
    <mergeCell ref="AD164:AF164"/>
    <mergeCell ref="A165:C165"/>
    <mergeCell ref="D165:F165"/>
    <mergeCell ref="G165:I165"/>
    <mergeCell ref="J165:L165"/>
    <mergeCell ref="U165:W165"/>
    <mergeCell ref="X165:Z165"/>
    <mergeCell ref="Y156:Y163"/>
    <mergeCell ref="AC156:AC163"/>
    <mergeCell ref="AF156:AF163"/>
    <mergeCell ref="AA154:AC154"/>
    <mergeCell ref="AD154:AF154"/>
    <mergeCell ref="C155:J155"/>
    <mergeCell ref="K155:L155"/>
    <mergeCell ref="W155:AD155"/>
    <mergeCell ref="AE155:AF155"/>
    <mergeCell ref="X153:Z153"/>
    <mergeCell ref="AA153:AC153"/>
    <mergeCell ref="AD153:AF153"/>
    <mergeCell ref="A154:C154"/>
    <mergeCell ref="D154:F154"/>
    <mergeCell ref="G154:I154"/>
    <mergeCell ref="J154:L154"/>
    <mergeCell ref="U154:W154"/>
    <mergeCell ref="X154:Z154"/>
    <mergeCell ref="E145:E152"/>
    <mergeCell ref="I145:I152"/>
    <mergeCell ref="L145:L152"/>
    <mergeCell ref="Y145:Y152"/>
    <mergeCell ref="AC145:AC152"/>
    <mergeCell ref="AF145:AF152"/>
    <mergeCell ref="AA143:AC143"/>
    <mergeCell ref="AD143:AF143"/>
    <mergeCell ref="C144:J144"/>
    <mergeCell ref="K144:L144"/>
    <mergeCell ref="W144:AD144"/>
    <mergeCell ref="AE144:AF144"/>
    <mergeCell ref="X142:Z142"/>
    <mergeCell ref="AA142:AC142"/>
    <mergeCell ref="AD142:AF142"/>
    <mergeCell ref="A143:C143"/>
    <mergeCell ref="D143:F143"/>
    <mergeCell ref="G143:I143"/>
    <mergeCell ref="J143:L143"/>
    <mergeCell ref="U143:W143"/>
    <mergeCell ref="X143:Z143"/>
    <mergeCell ref="Y134:Y141"/>
    <mergeCell ref="AC134:AC141"/>
    <mergeCell ref="AF134:AF141"/>
    <mergeCell ref="AA132:AC132"/>
    <mergeCell ref="AD132:AF132"/>
    <mergeCell ref="C133:J133"/>
    <mergeCell ref="K133:L133"/>
    <mergeCell ref="W133:AD133"/>
    <mergeCell ref="AE133:AF133"/>
    <mergeCell ref="X131:Z131"/>
    <mergeCell ref="AA131:AC131"/>
    <mergeCell ref="AD131:AF131"/>
    <mergeCell ref="A132:C132"/>
    <mergeCell ref="D132:F132"/>
    <mergeCell ref="G132:I132"/>
    <mergeCell ref="J132:L132"/>
    <mergeCell ref="U132:W132"/>
    <mergeCell ref="X132:Z132"/>
    <mergeCell ref="E123:E130"/>
    <mergeCell ref="I123:I130"/>
    <mergeCell ref="L123:L130"/>
    <mergeCell ref="Y123:Y130"/>
    <mergeCell ref="AC123:AC130"/>
    <mergeCell ref="AF123:AF130"/>
    <mergeCell ref="AA121:AC121"/>
    <mergeCell ref="AD121:AF121"/>
    <mergeCell ref="C122:J122"/>
    <mergeCell ref="K122:L122"/>
    <mergeCell ref="W122:AD122"/>
    <mergeCell ref="AE122:AF122"/>
    <mergeCell ref="X120:Z120"/>
    <mergeCell ref="AA120:AC120"/>
    <mergeCell ref="AD120:AF120"/>
    <mergeCell ref="A121:C121"/>
    <mergeCell ref="D121:F121"/>
    <mergeCell ref="G121:I121"/>
    <mergeCell ref="J121:L121"/>
    <mergeCell ref="U121:W121"/>
    <mergeCell ref="X121:Z121"/>
    <mergeCell ref="Y112:Y119"/>
    <mergeCell ref="AC112:AC119"/>
    <mergeCell ref="AF112:AF119"/>
    <mergeCell ref="AA110:AC110"/>
    <mergeCell ref="AD110:AF110"/>
    <mergeCell ref="C111:J111"/>
    <mergeCell ref="K111:L111"/>
    <mergeCell ref="W111:AD111"/>
    <mergeCell ref="AE111:AF111"/>
    <mergeCell ref="X109:Z109"/>
    <mergeCell ref="AA109:AC109"/>
    <mergeCell ref="AD109:AF109"/>
    <mergeCell ref="A110:C110"/>
    <mergeCell ref="D110:F110"/>
    <mergeCell ref="G110:I110"/>
    <mergeCell ref="J110:L110"/>
    <mergeCell ref="U110:W110"/>
    <mergeCell ref="X110:Z110"/>
    <mergeCell ref="E101:E108"/>
    <mergeCell ref="I101:I108"/>
    <mergeCell ref="L101:L108"/>
    <mergeCell ref="Y101:Y108"/>
    <mergeCell ref="AC101:AC108"/>
    <mergeCell ref="AF101:AF108"/>
    <mergeCell ref="AA99:AC99"/>
    <mergeCell ref="AD99:AF99"/>
    <mergeCell ref="C100:J100"/>
    <mergeCell ref="K100:L100"/>
    <mergeCell ref="W100:AD100"/>
    <mergeCell ref="AE100:AF100"/>
    <mergeCell ref="X98:Z98"/>
    <mergeCell ref="AA98:AC98"/>
    <mergeCell ref="AD98:AF98"/>
    <mergeCell ref="A99:C99"/>
    <mergeCell ref="D99:F99"/>
    <mergeCell ref="G99:I99"/>
    <mergeCell ref="J99:L99"/>
    <mergeCell ref="U99:W99"/>
    <mergeCell ref="X99:Z99"/>
    <mergeCell ref="Y90:Y97"/>
    <mergeCell ref="AC90:AC97"/>
    <mergeCell ref="AF90:AF97"/>
    <mergeCell ref="AA88:AC88"/>
    <mergeCell ref="AD88:AF88"/>
    <mergeCell ref="C89:J89"/>
    <mergeCell ref="K89:L89"/>
    <mergeCell ref="W89:AD89"/>
    <mergeCell ref="AE89:AF89"/>
    <mergeCell ref="X87:Z87"/>
    <mergeCell ref="AA87:AC87"/>
    <mergeCell ref="AD87:AF87"/>
    <mergeCell ref="A88:C88"/>
    <mergeCell ref="D88:F88"/>
    <mergeCell ref="G88:I88"/>
    <mergeCell ref="J88:L88"/>
    <mergeCell ref="U88:W88"/>
    <mergeCell ref="X88:Z88"/>
    <mergeCell ref="E79:E86"/>
    <mergeCell ref="I79:I86"/>
    <mergeCell ref="L79:L86"/>
    <mergeCell ref="Y79:Y86"/>
    <mergeCell ref="AC79:AC86"/>
    <mergeCell ref="AF79:AF86"/>
    <mergeCell ref="AA77:AC77"/>
    <mergeCell ref="AD77:AF77"/>
    <mergeCell ref="C78:J78"/>
    <mergeCell ref="K78:L78"/>
    <mergeCell ref="W78:AD78"/>
    <mergeCell ref="AE78:AF78"/>
    <mergeCell ref="X76:Z76"/>
    <mergeCell ref="AA76:AC76"/>
    <mergeCell ref="AD76:AF76"/>
    <mergeCell ref="A77:C77"/>
    <mergeCell ref="D77:F77"/>
    <mergeCell ref="G77:I77"/>
    <mergeCell ref="J77:L77"/>
    <mergeCell ref="U77:W77"/>
    <mergeCell ref="X77:Z77"/>
    <mergeCell ref="Y68:Y75"/>
    <mergeCell ref="AC68:AC75"/>
    <mergeCell ref="AF68:AF75"/>
    <mergeCell ref="AA66:AC66"/>
    <mergeCell ref="AD66:AF66"/>
    <mergeCell ref="C67:J67"/>
    <mergeCell ref="K67:L67"/>
    <mergeCell ref="W67:AD67"/>
    <mergeCell ref="AE67:AF67"/>
    <mergeCell ref="X65:Z65"/>
    <mergeCell ref="AA65:AC65"/>
    <mergeCell ref="AD65:AF65"/>
    <mergeCell ref="A66:C66"/>
    <mergeCell ref="D66:F66"/>
    <mergeCell ref="G66:I66"/>
    <mergeCell ref="J66:L66"/>
    <mergeCell ref="U66:W66"/>
    <mergeCell ref="X66:Z66"/>
    <mergeCell ref="E57:E64"/>
    <mergeCell ref="I57:I64"/>
    <mergeCell ref="L57:L64"/>
    <mergeCell ref="Y57:Y64"/>
    <mergeCell ref="AC57:AC64"/>
    <mergeCell ref="AF57:AF64"/>
    <mergeCell ref="AA55:AC55"/>
    <mergeCell ref="AD55:AF55"/>
    <mergeCell ref="C56:J56"/>
    <mergeCell ref="K56:L56"/>
    <mergeCell ref="W56:AD56"/>
    <mergeCell ref="AE56:AF56"/>
    <mergeCell ref="X54:Z54"/>
    <mergeCell ref="AA54:AC54"/>
    <mergeCell ref="AD54:AF54"/>
    <mergeCell ref="A55:C55"/>
    <mergeCell ref="D55:F55"/>
    <mergeCell ref="G55:I55"/>
    <mergeCell ref="J55:L55"/>
    <mergeCell ref="U55:W55"/>
    <mergeCell ref="X55:Z55"/>
    <mergeCell ref="Y46:Y53"/>
    <mergeCell ref="AC46:AC53"/>
    <mergeCell ref="AF46:AF53"/>
    <mergeCell ref="AA44:AC44"/>
    <mergeCell ref="AD44:AF44"/>
    <mergeCell ref="C45:J45"/>
    <mergeCell ref="K45:L45"/>
    <mergeCell ref="W45:AD45"/>
    <mergeCell ref="AE45:AF45"/>
    <mergeCell ref="X43:Z43"/>
    <mergeCell ref="AA43:AC43"/>
    <mergeCell ref="AD43:AF43"/>
    <mergeCell ref="A44:C44"/>
    <mergeCell ref="D44:F44"/>
    <mergeCell ref="G44:I44"/>
    <mergeCell ref="J44:L44"/>
    <mergeCell ref="U44:W44"/>
    <mergeCell ref="X44:Z44"/>
    <mergeCell ref="E35:E42"/>
    <mergeCell ref="I35:I42"/>
    <mergeCell ref="L35:L42"/>
    <mergeCell ref="Y35:Y42"/>
    <mergeCell ref="AC35:AC42"/>
    <mergeCell ref="AF35:AF42"/>
    <mergeCell ref="AA33:AC33"/>
    <mergeCell ref="AD33:AF33"/>
    <mergeCell ref="C34:J34"/>
    <mergeCell ref="K34:L34"/>
    <mergeCell ref="W34:AD34"/>
    <mergeCell ref="AE34:AF34"/>
    <mergeCell ref="X32:Z32"/>
    <mergeCell ref="AA32:AC32"/>
    <mergeCell ref="AD32:AF32"/>
    <mergeCell ref="A33:C33"/>
    <mergeCell ref="D33:F33"/>
    <mergeCell ref="G33:I33"/>
    <mergeCell ref="J33:L33"/>
    <mergeCell ref="U33:W33"/>
    <mergeCell ref="X33:Z33"/>
    <mergeCell ref="X22:Z22"/>
    <mergeCell ref="E24:E31"/>
    <mergeCell ref="I24:I31"/>
    <mergeCell ref="L24:L31"/>
    <mergeCell ref="Y24:Y31"/>
    <mergeCell ref="AC24:AC31"/>
    <mergeCell ref="AF24:AF31"/>
    <mergeCell ref="AA22:AC22"/>
    <mergeCell ref="AD22:AF22"/>
    <mergeCell ref="C23:J23"/>
    <mergeCell ref="K23:L23"/>
    <mergeCell ref="W23:AD23"/>
    <mergeCell ref="AE23:AF23"/>
    <mergeCell ref="E13:E20"/>
    <mergeCell ref="I13:I20"/>
    <mergeCell ref="L13:L20"/>
    <mergeCell ref="Y13:Y20"/>
    <mergeCell ref="AC13:AC20"/>
    <mergeCell ref="AF13:AF20"/>
    <mergeCell ref="U21:W21"/>
    <mergeCell ref="X21:Z21"/>
    <mergeCell ref="AA21:AC21"/>
    <mergeCell ref="AD21:AF21"/>
    <mergeCell ref="AA10:AC10"/>
    <mergeCell ref="AD10:AF10"/>
    <mergeCell ref="U11:W11"/>
    <mergeCell ref="X11:Z11"/>
    <mergeCell ref="AC2:AC9"/>
    <mergeCell ref="AF2:AF9"/>
    <mergeCell ref="C1:J1"/>
    <mergeCell ref="C12:J12"/>
    <mergeCell ref="K12:L12"/>
    <mergeCell ref="W12:AD12"/>
    <mergeCell ref="AE12:AF12"/>
    <mergeCell ref="A166:B166"/>
    <mergeCell ref="U166:V166"/>
    <mergeCell ref="A164:C164"/>
    <mergeCell ref="D164:F164"/>
    <mergeCell ref="G164:I164"/>
    <mergeCell ref="J164:L164"/>
    <mergeCell ref="A155:B155"/>
    <mergeCell ref="U155:V155"/>
    <mergeCell ref="A153:C153"/>
    <mergeCell ref="D153:F153"/>
    <mergeCell ref="G153:I153"/>
    <mergeCell ref="J153:L153"/>
    <mergeCell ref="U153:W153"/>
    <mergeCell ref="E156:E163"/>
    <mergeCell ref="I156:I163"/>
    <mergeCell ref="L156:L163"/>
    <mergeCell ref="U164:W164"/>
    <mergeCell ref="A144:B144"/>
    <mergeCell ref="U144:V144"/>
    <mergeCell ref="A142:C142"/>
    <mergeCell ref="D142:F142"/>
    <mergeCell ref="G142:I142"/>
    <mergeCell ref="J142:L142"/>
    <mergeCell ref="A133:B133"/>
    <mergeCell ref="U133:V133"/>
    <mergeCell ref="A131:C131"/>
    <mergeCell ref="D131:F131"/>
    <mergeCell ref="G131:I131"/>
    <mergeCell ref="J131:L131"/>
    <mergeCell ref="U131:W131"/>
    <mergeCell ref="E134:E141"/>
    <mergeCell ref="I134:I141"/>
    <mergeCell ref="L134:L141"/>
    <mergeCell ref="U142:W142"/>
    <mergeCell ref="A122:B122"/>
    <mergeCell ref="U122:V122"/>
    <mergeCell ref="A120:C120"/>
    <mergeCell ref="D120:F120"/>
    <mergeCell ref="G120:I120"/>
    <mergeCell ref="J120:L120"/>
    <mergeCell ref="A111:B111"/>
    <mergeCell ref="U111:V111"/>
    <mergeCell ref="A109:C109"/>
    <mergeCell ref="D109:F109"/>
    <mergeCell ref="G109:I109"/>
    <mergeCell ref="J109:L109"/>
    <mergeCell ref="U109:W109"/>
    <mergeCell ref="E112:E119"/>
    <mergeCell ref="I112:I119"/>
    <mergeCell ref="L112:L119"/>
    <mergeCell ref="U120:W120"/>
    <mergeCell ref="A100:B100"/>
    <mergeCell ref="U100:V100"/>
    <mergeCell ref="A98:C98"/>
    <mergeCell ref="D98:F98"/>
    <mergeCell ref="G98:I98"/>
    <mergeCell ref="J98:L98"/>
    <mergeCell ref="A89:B89"/>
    <mergeCell ref="U89:V89"/>
    <mergeCell ref="A87:C87"/>
    <mergeCell ref="D87:F87"/>
    <mergeCell ref="G87:I87"/>
    <mergeCell ref="J87:L87"/>
    <mergeCell ref="U87:W87"/>
    <mergeCell ref="E90:E97"/>
    <mergeCell ref="I90:I97"/>
    <mergeCell ref="L90:L97"/>
    <mergeCell ref="U98:W98"/>
    <mergeCell ref="A78:B78"/>
    <mergeCell ref="U78:V78"/>
    <mergeCell ref="A76:C76"/>
    <mergeCell ref="D76:F76"/>
    <mergeCell ref="G76:I76"/>
    <mergeCell ref="J76:L76"/>
    <mergeCell ref="A67:B67"/>
    <mergeCell ref="U67:V67"/>
    <mergeCell ref="A65:C65"/>
    <mergeCell ref="D65:F65"/>
    <mergeCell ref="G65:I65"/>
    <mergeCell ref="J65:L65"/>
    <mergeCell ref="U65:W65"/>
    <mergeCell ref="E68:E75"/>
    <mergeCell ref="I68:I75"/>
    <mergeCell ref="L68:L75"/>
    <mergeCell ref="U76:W76"/>
    <mergeCell ref="A56:B56"/>
    <mergeCell ref="U56:V56"/>
    <mergeCell ref="A54:C54"/>
    <mergeCell ref="D54:F54"/>
    <mergeCell ref="G54:I54"/>
    <mergeCell ref="J54:L54"/>
    <mergeCell ref="A45:B45"/>
    <mergeCell ref="U45:V45"/>
    <mergeCell ref="A43:C43"/>
    <mergeCell ref="D43:F43"/>
    <mergeCell ref="G43:I43"/>
    <mergeCell ref="J43:L43"/>
    <mergeCell ref="U43:W43"/>
    <mergeCell ref="E46:E53"/>
    <mergeCell ref="I46:I53"/>
    <mergeCell ref="L46:L53"/>
    <mergeCell ref="U54:W54"/>
    <mergeCell ref="A34:B34"/>
    <mergeCell ref="U34:V34"/>
    <mergeCell ref="A32:C32"/>
    <mergeCell ref="D32:F32"/>
    <mergeCell ref="G32:I32"/>
    <mergeCell ref="J32:L32"/>
    <mergeCell ref="A23:B23"/>
    <mergeCell ref="U23:V23"/>
    <mergeCell ref="A21:C21"/>
    <mergeCell ref="D21:F21"/>
    <mergeCell ref="G21:I21"/>
    <mergeCell ref="J21:L21"/>
    <mergeCell ref="A22:C22"/>
    <mergeCell ref="D22:F22"/>
    <mergeCell ref="G22:I22"/>
    <mergeCell ref="J22:L22"/>
    <mergeCell ref="U22:W22"/>
    <mergeCell ref="U32:W32"/>
    <mergeCell ref="A12:B12"/>
    <mergeCell ref="U12:V12"/>
    <mergeCell ref="AA11:AC11"/>
    <mergeCell ref="AD11:AF11"/>
    <mergeCell ref="AO1:BE1"/>
    <mergeCell ref="E2:E9"/>
    <mergeCell ref="A1:B1"/>
    <mergeCell ref="K1:L1"/>
    <mergeCell ref="U1:V1"/>
    <mergeCell ref="A10:C10"/>
    <mergeCell ref="A11:C11"/>
    <mergeCell ref="D10:F10"/>
    <mergeCell ref="D11:F11"/>
    <mergeCell ref="G10:I10"/>
    <mergeCell ref="G11:I11"/>
    <mergeCell ref="I2:I9"/>
    <mergeCell ref="L2:L9"/>
    <mergeCell ref="Y2:Y9"/>
    <mergeCell ref="J10:L10"/>
    <mergeCell ref="J11:L11"/>
    <mergeCell ref="W1:AD1"/>
    <mergeCell ref="AE1:AF1"/>
    <mergeCell ref="U10:W10"/>
    <mergeCell ref="X10:Z10"/>
  </mergeCells>
  <pageMargins left="0.23622047244094491" right="0.23622047244094491" top="0.23622047244094491" bottom="0.23622047244094491" header="0.31496062992125984" footer="0"/>
  <pageSetup paperSize="9" scale="92" fitToHeight="100" orientation="portrait" verticalDpi="0" r:id="rId1"/>
  <rowBreaks count="1" manualBreakCount="1">
    <brk id="22" max="39" man="1"/>
  </rowBreaks>
  <colBreaks count="1" manualBreakCount="1">
    <brk id="12" max="1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rgb="FFFF33CC"/>
    <pageSetUpPr fitToPage="1"/>
  </sheetPr>
  <dimension ref="A1:AB62"/>
  <sheetViews>
    <sheetView view="pageBreakPreview" zoomScale="70" zoomScaleNormal="70" zoomScaleSheetLayoutView="70" workbookViewId="0">
      <selection activeCell="U8" sqref="U8:W8"/>
    </sheetView>
  </sheetViews>
  <sheetFormatPr defaultColWidth="9.109375" defaultRowHeight="13.2" x14ac:dyDescent="0.25"/>
  <cols>
    <col min="1" max="1" width="5.33203125" style="225" customWidth="1"/>
    <col min="2" max="2" width="34.5546875" style="225" customWidth="1"/>
    <col min="3" max="3" width="33.109375" style="225" customWidth="1"/>
    <col min="4" max="4" width="8.6640625" style="225" customWidth="1"/>
    <col min="5" max="7" width="5.88671875" style="225" customWidth="1"/>
    <col min="8" max="8" width="6.6640625" style="225" customWidth="1"/>
    <col min="9" max="12" width="5.88671875" style="225" customWidth="1"/>
    <col min="13" max="16" width="5.88671875" style="225" hidden="1" customWidth="1"/>
    <col min="17" max="19" width="5.6640625" style="225" hidden="1" customWidth="1"/>
    <col min="20" max="20" width="5.6640625" style="225" customWidth="1"/>
    <col min="21" max="22" width="8.6640625" style="225" customWidth="1"/>
    <col min="23" max="23" width="5" style="225" customWidth="1"/>
    <col min="24" max="24" width="8.6640625" style="225" hidden="1" customWidth="1"/>
    <col min="25" max="25" width="9" style="225" hidden="1" customWidth="1"/>
    <col min="26" max="26" width="7.33203125" style="239" customWidth="1"/>
    <col min="27" max="27" width="9.109375" style="224" hidden="1" customWidth="1"/>
    <col min="28" max="16384" width="9.109375" style="225"/>
  </cols>
  <sheetData>
    <row r="1" spans="1:28" ht="41.4" customHeight="1" x14ac:dyDescent="0.35">
      <c r="A1" s="592" t="str">
        <f>мандатка!A1</f>
        <v>Український державний центр національно-патріотичного виховання, краєзнавства і туризму учнівської молоді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94"/>
    </row>
    <row r="2" spans="1:28" ht="20.399999999999999" x14ac:dyDescent="0.35">
      <c r="A2" s="728" t="str">
        <f>мандатка!A2</f>
        <v>Донецький обласний центр туризму та краєзнавства учнівської молоді</v>
      </c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728"/>
      <c r="S2" s="728"/>
      <c r="T2" s="728"/>
      <c r="U2" s="728"/>
      <c r="V2" s="728"/>
      <c r="W2" s="728"/>
      <c r="X2" s="728"/>
      <c r="Y2" s="728"/>
      <c r="Z2" s="94"/>
    </row>
    <row r="3" spans="1:28" s="316" customFormat="1" ht="24.9" customHeight="1" x14ac:dyDescent="0.25">
      <c r="A3" s="685" t="s">
        <v>87</v>
      </c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  <c r="R3" s="685"/>
      <c r="S3" s="685"/>
      <c r="T3" s="685"/>
      <c r="U3" s="685"/>
      <c r="V3" s="685"/>
      <c r="W3" s="685"/>
      <c r="X3" s="685"/>
      <c r="Y3" s="685"/>
      <c r="Z3" s="315"/>
      <c r="AA3" s="314"/>
    </row>
    <row r="4" spans="1:28" s="228" customFormat="1" ht="18" customHeight="1" x14ac:dyDescent="0.35">
      <c r="A4" s="63" t="str">
        <f>мандатка!$A$3</f>
        <v>Змагання</v>
      </c>
      <c r="B4" s="63"/>
      <c r="C4" s="181" t="str">
        <f>мандатка!$D$3</f>
        <v>Кубок України серед юнаків з пішохідного туризму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7"/>
      <c r="S4" s="7"/>
      <c r="T4" s="7"/>
      <c r="U4" s="7"/>
      <c r="V4" s="7"/>
      <c r="W4" s="7"/>
      <c r="X4" s="7"/>
      <c r="Y4" s="7"/>
      <c r="Z4" s="95"/>
      <c r="AA4" s="233"/>
    </row>
    <row r="5" spans="1:28" s="228" customFormat="1" ht="18" customHeight="1" x14ac:dyDescent="0.35">
      <c r="A5" s="63" t="str">
        <f>мандатка!$A$4</f>
        <v>Місце проведення</v>
      </c>
      <c r="B5" s="63"/>
      <c r="C5" s="181" t="str">
        <f>мандатка!$D$4</f>
        <v>Донецька обл., Лиманський р-н, с.Торське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7"/>
      <c r="S5" s="7"/>
      <c r="T5" s="7"/>
      <c r="U5" s="7"/>
      <c r="V5" s="7"/>
      <c r="W5" s="7"/>
      <c r="X5" s="7"/>
      <c r="Y5" s="7"/>
      <c r="Z5" s="95"/>
      <c r="AA5" s="233"/>
    </row>
    <row r="6" spans="1:28" s="228" customFormat="1" ht="18" customHeight="1" x14ac:dyDescent="0.35">
      <c r="A6" s="63" t="str">
        <f>мандатка!$A$5</f>
        <v>Термін проведення</v>
      </c>
      <c r="B6" s="63"/>
      <c r="C6" s="181" t="str">
        <f>мандатка!$D$5</f>
        <v>19 - 23 червня 2019 року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63"/>
      <c r="Q6" s="63"/>
      <c r="R6" s="21"/>
      <c r="S6" s="21"/>
      <c r="T6" s="21"/>
      <c r="U6" s="21"/>
      <c r="V6" s="21"/>
      <c r="W6" s="21"/>
      <c r="X6" s="21"/>
      <c r="Y6" s="7"/>
      <c r="Z6" s="95"/>
      <c r="AA6" s="233"/>
    </row>
    <row r="7" spans="1:28" s="228" customFormat="1" ht="18" customHeight="1" x14ac:dyDescent="0.35">
      <c r="A7" s="79" t="s">
        <v>123</v>
      </c>
      <c r="B7" s="79"/>
      <c r="C7" s="182" t="str">
        <f>мандатка!$N$5 &amp; " " &amp; VLOOKUP(мандатка!$T$5,Службовий!$D$1:$E$5,2,FALSE) &amp; " класу"</f>
        <v xml:space="preserve"> командна дистанція "Крос-похід" III класу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63"/>
      <c r="Q7" s="312"/>
      <c r="R7" s="21"/>
      <c r="S7" s="21"/>
      <c r="T7" s="21"/>
      <c r="U7" s="21"/>
      <c r="V7" s="21"/>
      <c r="W7" s="21"/>
      <c r="X7" s="21"/>
      <c r="Y7" s="7"/>
      <c r="Z7" s="95"/>
      <c r="AA7" s="233"/>
    </row>
    <row r="8" spans="1:28" s="228" customFormat="1" ht="18" customHeight="1" x14ac:dyDescent="0.35">
      <c r="A8" s="79" t="s">
        <v>124</v>
      </c>
      <c r="B8" s="79"/>
      <c r="C8" s="183">
        <f>мандатка!$M$5</f>
        <v>43637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63"/>
      <c r="Q8" s="63"/>
      <c r="R8" s="313"/>
      <c r="T8" s="74" t="s">
        <v>63</v>
      </c>
      <c r="U8" s="729">
        <f>ROUND(SUM(D13:D15),0)</f>
        <v>26</v>
      </c>
      <c r="V8" s="729"/>
      <c r="W8" s="729"/>
      <c r="X8" s="21"/>
      <c r="Y8" s="7"/>
      <c r="Z8" s="95"/>
      <c r="AA8" s="233"/>
    </row>
    <row r="9" spans="1:28" ht="18" customHeight="1" x14ac:dyDescent="0.3">
      <c r="C9" s="237"/>
      <c r="P9" s="313"/>
      <c r="Q9" s="313"/>
      <c r="R9" s="313"/>
      <c r="S9" s="313"/>
      <c r="T9" s="313"/>
      <c r="U9" s="313"/>
      <c r="V9" s="313"/>
      <c r="W9" s="313"/>
      <c r="X9" s="238"/>
      <c r="Y9" s="238"/>
      <c r="Z9" s="269"/>
    </row>
    <row r="10" spans="1:28" ht="33" customHeight="1" x14ac:dyDescent="0.25">
      <c r="A10" s="727" t="s">
        <v>18</v>
      </c>
      <c r="B10" s="730" t="s">
        <v>1</v>
      </c>
      <c r="C10" s="730" t="s">
        <v>12</v>
      </c>
      <c r="D10" s="731" t="s">
        <v>81</v>
      </c>
      <c r="E10" s="721" t="s">
        <v>192</v>
      </c>
      <c r="F10" s="721" t="s">
        <v>193</v>
      </c>
      <c r="G10" s="721" t="s">
        <v>173</v>
      </c>
      <c r="H10" s="721" t="s">
        <v>187</v>
      </c>
      <c r="I10" s="721" t="s">
        <v>194</v>
      </c>
      <c r="J10" s="721" t="s">
        <v>297</v>
      </c>
      <c r="K10" s="721" t="s">
        <v>298</v>
      </c>
      <c r="L10" s="721" t="s">
        <v>190</v>
      </c>
      <c r="M10" s="721"/>
      <c r="N10" s="721"/>
      <c r="O10" s="721"/>
      <c r="P10" s="721"/>
      <c r="Q10" s="724" t="s">
        <v>148</v>
      </c>
      <c r="R10" s="724" t="s">
        <v>149</v>
      </c>
      <c r="S10" s="724" t="s">
        <v>150</v>
      </c>
      <c r="T10" s="725" t="s">
        <v>299</v>
      </c>
      <c r="U10" s="723" t="s">
        <v>6</v>
      </c>
      <c r="V10" s="721" t="s">
        <v>184</v>
      </c>
      <c r="W10" s="723" t="s">
        <v>7</v>
      </c>
      <c r="X10" s="723" t="s">
        <v>13</v>
      </c>
      <c r="Y10" s="723" t="s">
        <v>8</v>
      </c>
      <c r="AA10" s="225"/>
    </row>
    <row r="11" spans="1:28" ht="69.900000000000006" customHeight="1" x14ac:dyDescent="0.25">
      <c r="A11" s="727"/>
      <c r="B11" s="730"/>
      <c r="C11" s="730"/>
      <c r="D11" s="731"/>
      <c r="E11" s="722"/>
      <c r="F11" s="722"/>
      <c r="G11" s="722"/>
      <c r="H11" s="722"/>
      <c r="I11" s="722"/>
      <c r="J11" s="722"/>
      <c r="K11" s="722"/>
      <c r="L11" s="722"/>
      <c r="M11" s="722"/>
      <c r="N11" s="722"/>
      <c r="O11" s="722"/>
      <c r="P11" s="722"/>
      <c r="Q11" s="724"/>
      <c r="R11" s="724"/>
      <c r="S11" s="724"/>
      <c r="T11" s="726"/>
      <c r="U11" s="723"/>
      <c r="V11" s="722"/>
      <c r="W11" s="723"/>
      <c r="X11" s="723"/>
      <c r="Y11" s="723"/>
      <c r="Z11" s="96" t="s">
        <v>136</v>
      </c>
      <c r="AA11" s="225"/>
    </row>
    <row r="12" spans="1:28" ht="21.75" hidden="1" customHeight="1" x14ac:dyDescent="0.25">
      <c r="A12" s="727"/>
      <c r="B12" s="730"/>
      <c r="C12" s="730"/>
      <c r="D12" s="731"/>
      <c r="E12" s="402" t="s">
        <v>91</v>
      </c>
      <c r="F12" s="402" t="s">
        <v>91</v>
      </c>
      <c r="G12" s="402" t="s">
        <v>91</v>
      </c>
      <c r="H12" s="402" t="s">
        <v>91</v>
      </c>
      <c r="I12" s="402" t="s">
        <v>135</v>
      </c>
      <c r="J12" s="402" t="s">
        <v>135</v>
      </c>
      <c r="K12" s="402" t="s">
        <v>135</v>
      </c>
      <c r="L12" s="402" t="s">
        <v>135</v>
      </c>
      <c r="M12" s="402" t="s">
        <v>135</v>
      </c>
      <c r="N12" s="402" t="s">
        <v>135</v>
      </c>
      <c r="O12" s="402" t="s">
        <v>135</v>
      </c>
      <c r="P12" s="402" t="s">
        <v>135</v>
      </c>
      <c r="Q12" s="724"/>
      <c r="R12" s="724"/>
      <c r="S12" s="724"/>
      <c r="T12" s="533"/>
      <c r="U12" s="723"/>
      <c r="V12" s="403" t="s">
        <v>91</v>
      </c>
      <c r="W12" s="723"/>
      <c r="X12" s="723"/>
      <c r="Y12" s="723"/>
      <c r="Z12" s="76"/>
      <c r="AA12" s="225"/>
    </row>
    <row r="13" spans="1:28" ht="20.100000000000001" customHeight="1" x14ac:dyDescent="0.25">
      <c r="A13" s="272">
        <f>VLOOKUP($Z13,Жереб!$H:$J,2,FALSE)</f>
        <v>100</v>
      </c>
      <c r="B13" s="90" t="str">
        <f>VLOOKUP($A13,мандатка!$B:$AC,3,FALSE)</f>
        <v>« Освіторіум»</v>
      </c>
      <c r="C13" s="91" t="str">
        <f>VLOOKUP($A13,мандатка!$B:$AC,8,FALSE)</f>
        <v>Дніпропетровська обл</v>
      </c>
      <c r="D13" s="418">
        <f>VLOOKUP($A13,'КП-штр-імен'!$L:$O,4,FALSE)</f>
        <v>15.333333333333334</v>
      </c>
      <c r="E13" s="270">
        <v>0</v>
      </c>
      <c r="F13" s="270">
        <v>3</v>
      </c>
      <c r="G13" s="270">
        <v>0</v>
      </c>
      <c r="H13" s="270">
        <v>0</v>
      </c>
      <c r="I13" s="270">
        <v>6</v>
      </c>
      <c r="J13" s="270">
        <v>110</v>
      </c>
      <c r="K13" s="270">
        <v>0</v>
      </c>
      <c r="L13" s="270">
        <v>0</v>
      </c>
      <c r="M13" s="270"/>
      <c r="N13" s="270"/>
      <c r="O13" s="270"/>
      <c r="P13" s="270"/>
      <c r="Q13" s="271"/>
      <c r="R13" s="271"/>
      <c r="S13" s="271"/>
      <c r="T13" s="271"/>
      <c r="U13" s="419">
        <f>SUM(E13:P13)-R13</f>
        <v>119</v>
      </c>
      <c r="V13" s="443">
        <v>9.7222222222222224E-3</v>
      </c>
      <c r="W13" s="420">
        <v>1</v>
      </c>
      <c r="X13" s="242">
        <f>U13/U$13</f>
        <v>1</v>
      </c>
      <c r="Y13" s="240" t="str">
        <f t="shared" ref="Y13:Y43" si="0">IF($D$45&gt;=$X13,"КМСУ",IF($D$46&gt;=$X13,"I",IF($D$47&gt;=$X13,"II",IF($D$48&gt;=$X13,"III",IF($D$49&gt;=$X13,"I юн",IF($D$50&gt;=$X13,"II юн","III юн"))))))</f>
        <v>II</v>
      </c>
      <c r="Z13" s="241">
        <v>1</v>
      </c>
      <c r="AA13" s="225"/>
      <c r="AB13" s="225">
        <f>A13</f>
        <v>100</v>
      </c>
    </row>
    <row r="14" spans="1:28" ht="20.100000000000001" customHeight="1" x14ac:dyDescent="0.25">
      <c r="A14" s="272">
        <f>VLOOKUP($Z14,Жереб!$H:$J,2,FALSE)</f>
        <v>110</v>
      </c>
      <c r="B14" s="90" t="str">
        <f>VLOOKUP($A14,мандатка!$B:$AC,3,FALSE)</f>
        <v>Вертикаль ЦДЮТ</v>
      </c>
      <c r="C14" s="91" t="str">
        <f>VLOOKUP($A14,мандатка!$B:$AC,8,FALSE)</f>
        <v>Донецька обл</v>
      </c>
      <c r="D14" s="418">
        <f>VLOOKUP($A14,'КП-штр-імен'!$L:$O,4,FALSE)</f>
        <v>6.2</v>
      </c>
      <c r="E14" s="270">
        <v>3</v>
      </c>
      <c r="F14" s="270">
        <v>0</v>
      </c>
      <c r="G14" s="270">
        <v>4</v>
      </c>
      <c r="H14" s="270">
        <v>0</v>
      </c>
      <c r="I14" s="270">
        <v>52</v>
      </c>
      <c r="J14" s="270">
        <v>121</v>
      </c>
      <c r="K14" s="270">
        <v>73</v>
      </c>
      <c r="L14" s="270">
        <v>0</v>
      </c>
      <c r="M14" s="270"/>
      <c r="N14" s="270"/>
      <c r="O14" s="270"/>
      <c r="P14" s="270"/>
      <c r="Q14" s="271"/>
      <c r="R14" s="271"/>
      <c r="S14" s="271"/>
      <c r="T14" s="271"/>
      <c r="U14" s="419">
        <f t="shared" ref="U14:U43" si="1">SUM(E14:P14)-R14</f>
        <v>253</v>
      </c>
      <c r="V14" s="443">
        <v>9.7222222222222224E-3</v>
      </c>
      <c r="W14" s="420">
        <v>2</v>
      </c>
      <c r="X14" s="242">
        <f t="shared" ref="X14:X43" si="2">U14/U$13</f>
        <v>2.1260504201680672</v>
      </c>
      <c r="Y14" s="240" t="str">
        <f t="shared" si="0"/>
        <v>III юн</v>
      </c>
      <c r="Z14" s="241">
        <v>2</v>
      </c>
      <c r="AA14" s="225"/>
      <c r="AB14" s="225">
        <f t="shared" ref="AB14:AB43" si="3">A14</f>
        <v>110</v>
      </c>
    </row>
    <row r="15" spans="1:28" ht="20.100000000000001" customHeight="1" x14ac:dyDescent="0.25">
      <c r="A15" s="272">
        <f>VLOOKUP($Z15,Жереб!$H:$J,2,FALSE)</f>
        <v>120</v>
      </c>
      <c r="B15" s="90" t="str">
        <f>VLOOKUP($A15,мандатка!$B:$AC,3,FALSE)</f>
        <v>КЗ " Центр туризму" ЗОР</v>
      </c>
      <c r="C15" s="91" t="str">
        <f>VLOOKUP($A15,мандатка!$B:$AC,8,FALSE)</f>
        <v>Запорізька обл</v>
      </c>
      <c r="D15" s="418">
        <f>VLOOKUP($A15,'КП-штр-імен'!$L:$O,4,FALSE)</f>
        <v>4</v>
      </c>
      <c r="E15" s="270">
        <v>63</v>
      </c>
      <c r="F15" s="270">
        <v>40</v>
      </c>
      <c r="G15" s="270">
        <v>4</v>
      </c>
      <c r="H15" s="270">
        <v>9</v>
      </c>
      <c r="I15" s="270">
        <v>260</v>
      </c>
      <c r="J15" s="270">
        <v>140</v>
      </c>
      <c r="K15" s="270">
        <v>140</v>
      </c>
      <c r="L15" s="270">
        <v>18</v>
      </c>
      <c r="M15" s="270"/>
      <c r="N15" s="270"/>
      <c r="O15" s="270"/>
      <c r="P15" s="270"/>
      <c r="Q15" s="271"/>
      <c r="R15" s="271"/>
      <c r="S15" s="271"/>
      <c r="T15" s="271">
        <v>14</v>
      </c>
      <c r="U15" s="419">
        <f t="shared" si="1"/>
        <v>674</v>
      </c>
      <c r="V15" s="443">
        <v>9.7222222222222224E-3</v>
      </c>
      <c r="W15" s="420">
        <v>3</v>
      </c>
      <c r="X15" s="242">
        <f t="shared" si="2"/>
        <v>5.6638655462184877</v>
      </c>
      <c r="Y15" s="240" t="str">
        <f t="shared" si="0"/>
        <v>III юн</v>
      </c>
      <c r="Z15" s="241">
        <v>3</v>
      </c>
      <c r="AA15" s="225"/>
      <c r="AB15" s="225">
        <f t="shared" si="3"/>
        <v>120</v>
      </c>
    </row>
    <row r="16" spans="1:28" ht="20.100000000000001" hidden="1" customHeight="1" x14ac:dyDescent="0.25">
      <c r="A16" s="272" t="e">
        <f>VLOOKUP($Z16,Жереб!$H:$J,2,FALSE)</f>
        <v>#N/A</v>
      </c>
      <c r="B16" s="90" t="e">
        <f>VLOOKUP($A16,мандатка!$B:$AC,3,FALSE)</f>
        <v>#N/A</v>
      </c>
      <c r="C16" s="91" t="e">
        <f>VLOOKUP($A16,мандатка!$B:$AC,8,FALSE)</f>
        <v>#N/A</v>
      </c>
      <c r="D16" s="418" t="e">
        <f>VLOOKUP($A16,'КП-штр-імен'!$L:$O,4,FALSE)</f>
        <v>#N/A</v>
      </c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1"/>
      <c r="R16" s="271"/>
      <c r="S16" s="271"/>
      <c r="T16" s="271"/>
      <c r="U16" s="419">
        <f t="shared" si="1"/>
        <v>0</v>
      </c>
      <c r="V16" s="443">
        <v>0</v>
      </c>
      <c r="W16" s="420">
        <v>4</v>
      </c>
      <c r="X16" s="242">
        <f t="shared" si="2"/>
        <v>0</v>
      </c>
      <c r="Y16" s="240" t="str">
        <f t="shared" si="0"/>
        <v>КМСУ</v>
      </c>
      <c r="Z16" s="241">
        <v>4</v>
      </c>
      <c r="AA16" s="225"/>
      <c r="AB16" s="225" t="e">
        <f t="shared" si="3"/>
        <v>#N/A</v>
      </c>
    </row>
    <row r="17" spans="1:28" ht="20.100000000000001" hidden="1" customHeight="1" x14ac:dyDescent="0.25">
      <c r="A17" s="272" t="e">
        <f>VLOOKUP($Z17,Жереб!$H:$J,2,FALSE)</f>
        <v>#N/A</v>
      </c>
      <c r="B17" s="90" t="e">
        <f>VLOOKUP($A17,мандатка!$B:$AC,3,FALSE)</f>
        <v>#N/A</v>
      </c>
      <c r="C17" s="91" t="e">
        <f>VLOOKUP($A17,мандатка!$B:$AC,8,FALSE)</f>
        <v>#N/A</v>
      </c>
      <c r="D17" s="418" t="e">
        <f>VLOOKUP($A17,'КП-штр-імен'!$L:$O,4,FALSE)</f>
        <v>#N/A</v>
      </c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1"/>
      <c r="R17" s="271"/>
      <c r="S17" s="271"/>
      <c r="T17" s="271"/>
      <c r="U17" s="419">
        <f t="shared" si="1"/>
        <v>0</v>
      </c>
      <c r="V17" s="443">
        <v>0</v>
      </c>
      <c r="W17" s="420">
        <v>5</v>
      </c>
      <c r="X17" s="242">
        <f t="shared" si="2"/>
        <v>0</v>
      </c>
      <c r="Y17" s="240" t="str">
        <f t="shared" si="0"/>
        <v>КМСУ</v>
      </c>
      <c r="Z17" s="241">
        <v>5</v>
      </c>
      <c r="AA17" s="225"/>
      <c r="AB17" s="225" t="e">
        <f t="shared" si="3"/>
        <v>#N/A</v>
      </c>
    </row>
    <row r="18" spans="1:28" ht="20.100000000000001" hidden="1" customHeight="1" x14ac:dyDescent="0.25">
      <c r="A18" s="272" t="e">
        <f>VLOOKUP($Z18,Жереб!$H:$J,2,FALSE)</f>
        <v>#N/A</v>
      </c>
      <c r="B18" s="90" t="e">
        <f>VLOOKUP($A18,мандатка!$B:$AC,3,FALSE)</f>
        <v>#N/A</v>
      </c>
      <c r="C18" s="91" t="e">
        <f>VLOOKUP($A18,мандатка!$B:$AC,8,FALSE)</f>
        <v>#N/A</v>
      </c>
      <c r="D18" s="418" t="e">
        <f>VLOOKUP($A18,'КП-штр-імен'!$L:$O,4,FALSE)</f>
        <v>#N/A</v>
      </c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1"/>
      <c r="R18" s="271"/>
      <c r="S18" s="271"/>
      <c r="T18" s="271"/>
      <c r="U18" s="419">
        <f t="shared" si="1"/>
        <v>0</v>
      </c>
      <c r="V18" s="443">
        <v>0</v>
      </c>
      <c r="W18" s="420">
        <v>6</v>
      </c>
      <c r="X18" s="242">
        <f t="shared" si="2"/>
        <v>0</v>
      </c>
      <c r="Y18" s="240" t="str">
        <f t="shared" si="0"/>
        <v>КМСУ</v>
      </c>
      <c r="Z18" s="241">
        <v>6</v>
      </c>
      <c r="AA18" s="225"/>
      <c r="AB18" s="225" t="e">
        <f t="shared" si="3"/>
        <v>#N/A</v>
      </c>
    </row>
    <row r="19" spans="1:28" ht="20.100000000000001" hidden="1" customHeight="1" x14ac:dyDescent="0.25">
      <c r="A19" s="272" t="e">
        <f>VLOOKUP($Z19,Жереб!$H:$J,2,FALSE)</f>
        <v>#N/A</v>
      </c>
      <c r="B19" s="90" t="e">
        <f>VLOOKUP($A19,мандатка!$B:$AC,3,FALSE)</f>
        <v>#N/A</v>
      </c>
      <c r="C19" s="91" t="e">
        <f>VLOOKUP($A19,мандатка!$B:$AC,8,FALSE)</f>
        <v>#N/A</v>
      </c>
      <c r="D19" s="418" t="e">
        <f>VLOOKUP($A19,'КП-штр-імен'!$L:$O,4,FALSE)</f>
        <v>#N/A</v>
      </c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1"/>
      <c r="R19" s="271"/>
      <c r="S19" s="271"/>
      <c r="T19" s="271"/>
      <c r="U19" s="419">
        <f t="shared" si="1"/>
        <v>0</v>
      </c>
      <c r="V19" s="443">
        <v>0</v>
      </c>
      <c r="W19" s="420">
        <v>7</v>
      </c>
      <c r="X19" s="242">
        <f t="shared" si="2"/>
        <v>0</v>
      </c>
      <c r="Y19" s="240" t="str">
        <f t="shared" si="0"/>
        <v>КМСУ</v>
      </c>
      <c r="Z19" s="241">
        <v>7</v>
      </c>
      <c r="AA19" s="225"/>
      <c r="AB19" s="225" t="e">
        <f t="shared" si="3"/>
        <v>#N/A</v>
      </c>
    </row>
    <row r="20" spans="1:28" ht="20.100000000000001" hidden="1" customHeight="1" x14ac:dyDescent="0.25">
      <c r="A20" s="272" t="e">
        <f>VLOOKUP($Z20,Жереб!$H:$J,2,FALSE)</f>
        <v>#N/A</v>
      </c>
      <c r="B20" s="90" t="e">
        <f>VLOOKUP($A20,мандатка!$B:$AC,3,FALSE)</f>
        <v>#N/A</v>
      </c>
      <c r="C20" s="91" t="e">
        <f>VLOOKUP($A20,мандатка!$B:$AC,8,FALSE)</f>
        <v>#N/A</v>
      </c>
      <c r="D20" s="418" t="e">
        <f>VLOOKUP($A20,'КП-штр-імен'!$L:$O,4,FALSE)</f>
        <v>#N/A</v>
      </c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1"/>
      <c r="R20" s="271"/>
      <c r="S20" s="271"/>
      <c r="T20" s="271"/>
      <c r="U20" s="419">
        <f t="shared" si="1"/>
        <v>0</v>
      </c>
      <c r="V20" s="443">
        <v>0</v>
      </c>
      <c r="W20" s="420">
        <v>8</v>
      </c>
      <c r="X20" s="242">
        <f t="shared" si="2"/>
        <v>0</v>
      </c>
      <c r="Y20" s="240" t="str">
        <f t="shared" si="0"/>
        <v>КМСУ</v>
      </c>
      <c r="Z20" s="241">
        <v>8</v>
      </c>
      <c r="AA20" s="225"/>
      <c r="AB20" s="225" t="e">
        <f t="shared" si="3"/>
        <v>#N/A</v>
      </c>
    </row>
    <row r="21" spans="1:28" ht="20.100000000000001" hidden="1" customHeight="1" x14ac:dyDescent="0.25">
      <c r="A21" s="272" t="e">
        <f>VLOOKUP($Z21,Жереб!$H:$J,2,FALSE)</f>
        <v>#N/A</v>
      </c>
      <c r="B21" s="90" t="e">
        <f>VLOOKUP($A21,мандатка!$B:$AC,3,FALSE)</f>
        <v>#N/A</v>
      </c>
      <c r="C21" s="91" t="e">
        <f>VLOOKUP($A21,мандатка!$B:$AC,8,FALSE)</f>
        <v>#N/A</v>
      </c>
      <c r="D21" s="418" t="e">
        <f>VLOOKUP($A21,'КП-штр-імен'!$L:$O,4,FALSE)</f>
        <v>#N/A</v>
      </c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1"/>
      <c r="R21" s="271"/>
      <c r="S21" s="271"/>
      <c r="T21" s="271"/>
      <c r="U21" s="419">
        <f t="shared" si="1"/>
        <v>0</v>
      </c>
      <c r="V21" s="443">
        <v>0</v>
      </c>
      <c r="W21" s="420">
        <v>9</v>
      </c>
      <c r="X21" s="242">
        <f t="shared" si="2"/>
        <v>0</v>
      </c>
      <c r="Y21" s="240" t="str">
        <f t="shared" si="0"/>
        <v>КМСУ</v>
      </c>
      <c r="Z21" s="241">
        <v>9</v>
      </c>
      <c r="AA21" s="225"/>
      <c r="AB21" s="225" t="e">
        <f t="shared" si="3"/>
        <v>#N/A</v>
      </c>
    </row>
    <row r="22" spans="1:28" ht="20.100000000000001" hidden="1" customHeight="1" x14ac:dyDescent="0.25">
      <c r="A22" s="272" t="e">
        <f>VLOOKUP($Z22,Жереб!$H:$J,2,FALSE)</f>
        <v>#N/A</v>
      </c>
      <c r="B22" s="90" t="e">
        <f>VLOOKUP($A22,мандатка!$B:$AC,3,FALSE)</f>
        <v>#N/A</v>
      </c>
      <c r="C22" s="91" t="e">
        <f>VLOOKUP($A22,мандатка!$B:$AC,8,FALSE)</f>
        <v>#N/A</v>
      </c>
      <c r="D22" s="418" t="e">
        <f>VLOOKUP($A22,'КП-штр-імен'!$L:$O,4,FALSE)</f>
        <v>#N/A</v>
      </c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1"/>
      <c r="R22" s="271"/>
      <c r="S22" s="271"/>
      <c r="T22" s="271"/>
      <c r="U22" s="419">
        <f t="shared" si="1"/>
        <v>0</v>
      </c>
      <c r="V22" s="443">
        <v>0</v>
      </c>
      <c r="W22" s="420">
        <v>10</v>
      </c>
      <c r="X22" s="242">
        <f t="shared" si="2"/>
        <v>0</v>
      </c>
      <c r="Y22" s="240" t="str">
        <f t="shared" si="0"/>
        <v>КМСУ</v>
      </c>
      <c r="Z22" s="241">
        <v>10</v>
      </c>
      <c r="AA22" s="225"/>
      <c r="AB22" s="225" t="e">
        <f t="shared" si="3"/>
        <v>#N/A</v>
      </c>
    </row>
    <row r="23" spans="1:28" ht="20.100000000000001" hidden="1" customHeight="1" x14ac:dyDescent="0.25">
      <c r="A23" s="272" t="e">
        <f>VLOOKUP($Z23,Жереб!$H:$J,2,FALSE)</f>
        <v>#N/A</v>
      </c>
      <c r="B23" s="90" t="e">
        <f>VLOOKUP($A23,мандатка!$B:$AC,3,FALSE)</f>
        <v>#N/A</v>
      </c>
      <c r="C23" s="91" t="e">
        <f>VLOOKUP($A23,мандатка!$B:$AC,8,FALSE)</f>
        <v>#N/A</v>
      </c>
      <c r="D23" s="418" t="e">
        <f>VLOOKUP($A23,'КП-штр-імен'!$L:$O,4,FALSE)</f>
        <v>#N/A</v>
      </c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1"/>
      <c r="R23" s="271"/>
      <c r="S23" s="271"/>
      <c r="T23" s="271"/>
      <c r="U23" s="419">
        <f t="shared" si="1"/>
        <v>0</v>
      </c>
      <c r="V23" s="443">
        <v>0</v>
      </c>
      <c r="W23" s="420">
        <v>11</v>
      </c>
      <c r="X23" s="242">
        <f t="shared" si="2"/>
        <v>0</v>
      </c>
      <c r="Y23" s="240" t="str">
        <f t="shared" si="0"/>
        <v>КМСУ</v>
      </c>
      <c r="Z23" s="241">
        <v>11</v>
      </c>
      <c r="AA23" s="225"/>
      <c r="AB23" s="225" t="e">
        <f t="shared" si="3"/>
        <v>#N/A</v>
      </c>
    </row>
    <row r="24" spans="1:28" ht="20.100000000000001" hidden="1" customHeight="1" x14ac:dyDescent="0.25">
      <c r="A24" s="272" t="e">
        <f>VLOOKUP($Z24,Жереб!$H:$J,2,FALSE)</f>
        <v>#N/A</v>
      </c>
      <c r="B24" s="90" t="e">
        <f>VLOOKUP($A24,мандатка!$B:$AC,3,FALSE)</f>
        <v>#N/A</v>
      </c>
      <c r="C24" s="91" t="e">
        <f>VLOOKUP($A24,мандатка!$B:$AC,8,FALSE)</f>
        <v>#N/A</v>
      </c>
      <c r="D24" s="418" t="e">
        <f>VLOOKUP($A24,'КП-штр-імен'!$L:$O,4,FALSE)</f>
        <v>#N/A</v>
      </c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1"/>
      <c r="R24" s="271"/>
      <c r="S24" s="271"/>
      <c r="T24" s="271"/>
      <c r="U24" s="419">
        <f t="shared" si="1"/>
        <v>0</v>
      </c>
      <c r="V24" s="443">
        <v>0</v>
      </c>
      <c r="W24" s="420">
        <v>12</v>
      </c>
      <c r="X24" s="242">
        <f t="shared" si="2"/>
        <v>0</v>
      </c>
      <c r="Y24" s="240" t="str">
        <f t="shared" si="0"/>
        <v>КМСУ</v>
      </c>
      <c r="Z24" s="241">
        <v>12</v>
      </c>
      <c r="AA24" s="225"/>
      <c r="AB24" s="225" t="e">
        <f t="shared" si="3"/>
        <v>#N/A</v>
      </c>
    </row>
    <row r="25" spans="1:28" ht="20.100000000000001" hidden="1" customHeight="1" x14ac:dyDescent="0.25">
      <c r="A25" s="272" t="e">
        <f>VLOOKUP($Z25,Жереб!$H:$J,2,FALSE)</f>
        <v>#N/A</v>
      </c>
      <c r="B25" s="90" t="e">
        <f>VLOOKUP($A25,мандатка!$B:$AC,3,FALSE)</f>
        <v>#N/A</v>
      </c>
      <c r="C25" s="91" t="e">
        <f>VLOOKUP($A25,мандатка!$B:$AC,8,FALSE)</f>
        <v>#N/A</v>
      </c>
      <c r="D25" s="418" t="e">
        <f>VLOOKUP($A25,'КП-штр-імен'!$L:$O,4,FALSE)</f>
        <v>#N/A</v>
      </c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1"/>
      <c r="R25" s="271"/>
      <c r="S25" s="271"/>
      <c r="T25" s="271"/>
      <c r="U25" s="419">
        <f t="shared" si="1"/>
        <v>0</v>
      </c>
      <c r="V25" s="443">
        <v>0</v>
      </c>
      <c r="W25" s="420">
        <v>13</v>
      </c>
      <c r="X25" s="242">
        <f t="shared" si="2"/>
        <v>0</v>
      </c>
      <c r="Y25" s="240" t="str">
        <f t="shared" si="0"/>
        <v>КМСУ</v>
      </c>
      <c r="Z25" s="241">
        <v>13</v>
      </c>
      <c r="AA25" s="225"/>
      <c r="AB25" s="225" t="e">
        <f t="shared" si="3"/>
        <v>#N/A</v>
      </c>
    </row>
    <row r="26" spans="1:28" ht="20.100000000000001" hidden="1" customHeight="1" x14ac:dyDescent="0.25">
      <c r="A26" s="272" t="e">
        <f>VLOOKUP($Z26,Жереб!$H:$J,2,FALSE)</f>
        <v>#N/A</v>
      </c>
      <c r="B26" s="90" t="e">
        <f>VLOOKUP($A26,мандатка!$B:$AC,3,FALSE)</f>
        <v>#N/A</v>
      </c>
      <c r="C26" s="91" t="e">
        <f>VLOOKUP($A26,мандатка!$B:$AC,8,FALSE)</f>
        <v>#N/A</v>
      </c>
      <c r="D26" s="418" t="e">
        <f>VLOOKUP($A26,'КП-штр-імен'!$L:$O,4,FALSE)</f>
        <v>#N/A</v>
      </c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1"/>
      <c r="R26" s="271"/>
      <c r="S26" s="271"/>
      <c r="T26" s="271"/>
      <c r="U26" s="419">
        <f t="shared" si="1"/>
        <v>0</v>
      </c>
      <c r="V26" s="443">
        <v>0</v>
      </c>
      <c r="W26" s="420">
        <v>14</v>
      </c>
      <c r="X26" s="242">
        <f t="shared" si="2"/>
        <v>0</v>
      </c>
      <c r="Y26" s="240" t="str">
        <f t="shared" si="0"/>
        <v>КМСУ</v>
      </c>
      <c r="Z26" s="241">
        <v>14</v>
      </c>
      <c r="AA26" s="225"/>
      <c r="AB26" s="225" t="e">
        <f t="shared" si="3"/>
        <v>#N/A</v>
      </c>
    </row>
    <row r="27" spans="1:28" ht="20.100000000000001" hidden="1" customHeight="1" x14ac:dyDescent="0.25">
      <c r="A27" s="272" t="e">
        <f>VLOOKUP($Z27,Жереб!$H:$J,2,FALSE)</f>
        <v>#N/A</v>
      </c>
      <c r="B27" s="90" t="e">
        <f>VLOOKUP($A27,мандатка!$B:$AC,3,FALSE)</f>
        <v>#N/A</v>
      </c>
      <c r="C27" s="91" t="e">
        <f>VLOOKUP($A27,мандатка!$B:$AC,8,FALSE)</f>
        <v>#N/A</v>
      </c>
      <c r="D27" s="418" t="e">
        <f>VLOOKUP($A27,'КП-штр-імен'!$L:$O,4,FALSE)</f>
        <v>#N/A</v>
      </c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1"/>
      <c r="R27" s="271"/>
      <c r="S27" s="271"/>
      <c r="T27" s="271"/>
      <c r="U27" s="419">
        <f t="shared" si="1"/>
        <v>0</v>
      </c>
      <c r="V27" s="443">
        <v>0</v>
      </c>
      <c r="W27" s="420">
        <v>15</v>
      </c>
      <c r="X27" s="242">
        <f t="shared" si="2"/>
        <v>0</v>
      </c>
      <c r="Y27" s="240" t="str">
        <f t="shared" si="0"/>
        <v>КМСУ</v>
      </c>
      <c r="Z27" s="241">
        <v>15</v>
      </c>
      <c r="AA27" s="225"/>
      <c r="AB27" s="225" t="e">
        <f t="shared" si="3"/>
        <v>#N/A</v>
      </c>
    </row>
    <row r="28" spans="1:28" ht="20.100000000000001" hidden="1" customHeight="1" x14ac:dyDescent="0.25">
      <c r="A28" s="272" t="e">
        <f>VLOOKUP($Z28,Жереб!$H:$J,2,FALSE)</f>
        <v>#N/A</v>
      </c>
      <c r="B28" s="90" t="e">
        <f>VLOOKUP($A28,мандатка!$B:$AC,3,FALSE)</f>
        <v>#N/A</v>
      </c>
      <c r="C28" s="91" t="e">
        <f>VLOOKUP($A28,мандатка!$B:$AC,8,FALSE)</f>
        <v>#N/A</v>
      </c>
      <c r="D28" s="418" t="e">
        <f>VLOOKUP($A28,'КП-штр-імен'!$L:$O,4,FALSE)</f>
        <v>#N/A</v>
      </c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1"/>
      <c r="R28" s="271"/>
      <c r="S28" s="271"/>
      <c r="T28" s="271"/>
      <c r="U28" s="419">
        <f t="shared" si="1"/>
        <v>0</v>
      </c>
      <c r="V28" s="443">
        <v>0</v>
      </c>
      <c r="W28" s="420">
        <v>16</v>
      </c>
      <c r="X28" s="242">
        <f t="shared" si="2"/>
        <v>0</v>
      </c>
      <c r="Y28" s="240" t="str">
        <f t="shared" si="0"/>
        <v>КМСУ</v>
      </c>
      <c r="Z28" s="241">
        <v>16</v>
      </c>
      <c r="AA28" s="225"/>
      <c r="AB28" s="225" t="e">
        <f t="shared" si="3"/>
        <v>#N/A</v>
      </c>
    </row>
    <row r="29" spans="1:28" ht="20.100000000000001" hidden="1" customHeight="1" x14ac:dyDescent="0.25">
      <c r="A29" s="272" t="e">
        <f>VLOOKUP($Z29,Жереб!$H:$J,2,FALSE)</f>
        <v>#N/A</v>
      </c>
      <c r="B29" s="90" t="e">
        <f>VLOOKUP($A29,мандатка!$B:$AC,3,FALSE)</f>
        <v>#N/A</v>
      </c>
      <c r="C29" s="91" t="e">
        <f>VLOOKUP($A29,мандатка!$B:$AC,8,FALSE)</f>
        <v>#N/A</v>
      </c>
      <c r="D29" s="418" t="e">
        <f>VLOOKUP($A29,'КП-штр-імен'!$L:$O,4,FALSE)</f>
        <v>#N/A</v>
      </c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1"/>
      <c r="R29" s="271"/>
      <c r="S29" s="271"/>
      <c r="T29" s="271"/>
      <c r="U29" s="419">
        <f t="shared" si="1"/>
        <v>0</v>
      </c>
      <c r="V29" s="443">
        <v>0</v>
      </c>
      <c r="W29" s="420">
        <v>17</v>
      </c>
      <c r="X29" s="242">
        <f t="shared" si="2"/>
        <v>0</v>
      </c>
      <c r="Y29" s="240" t="str">
        <f t="shared" si="0"/>
        <v>КМСУ</v>
      </c>
      <c r="Z29" s="241">
        <v>17</v>
      </c>
      <c r="AA29" s="225"/>
      <c r="AB29" s="225" t="e">
        <f t="shared" si="3"/>
        <v>#N/A</v>
      </c>
    </row>
    <row r="30" spans="1:28" ht="20.100000000000001" hidden="1" customHeight="1" x14ac:dyDescent="0.25">
      <c r="A30" s="272" t="e">
        <f>VLOOKUP($Z30,Жереб!$H:$J,2,FALSE)</f>
        <v>#N/A</v>
      </c>
      <c r="B30" s="90" t="e">
        <f>VLOOKUP($A30,мандатка!$B:$AC,3,FALSE)</f>
        <v>#N/A</v>
      </c>
      <c r="C30" s="91" t="e">
        <f>VLOOKUP($A30,мандатка!$B:$AC,8,FALSE)</f>
        <v>#N/A</v>
      </c>
      <c r="D30" s="418" t="e">
        <f>VLOOKUP($A30,'КП-штр-імен'!$L:$O,4,FALSE)</f>
        <v>#N/A</v>
      </c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1"/>
      <c r="R30" s="271"/>
      <c r="S30" s="271"/>
      <c r="T30" s="271"/>
      <c r="U30" s="419">
        <f t="shared" si="1"/>
        <v>0</v>
      </c>
      <c r="V30" s="443">
        <v>0</v>
      </c>
      <c r="W30" s="420">
        <v>18</v>
      </c>
      <c r="X30" s="242">
        <f t="shared" si="2"/>
        <v>0</v>
      </c>
      <c r="Y30" s="240" t="str">
        <f t="shared" si="0"/>
        <v>КМСУ</v>
      </c>
      <c r="Z30" s="241">
        <v>18</v>
      </c>
      <c r="AA30" s="225"/>
      <c r="AB30" s="225" t="e">
        <f t="shared" si="3"/>
        <v>#N/A</v>
      </c>
    </row>
    <row r="31" spans="1:28" ht="20.100000000000001" hidden="1" customHeight="1" x14ac:dyDescent="0.25">
      <c r="A31" s="272" t="e">
        <f>VLOOKUP($Z31,Жереб!$H:$J,2,FALSE)</f>
        <v>#N/A</v>
      </c>
      <c r="B31" s="90" t="e">
        <f>VLOOKUP($A31,мандатка!$B:$AC,3,FALSE)</f>
        <v>#N/A</v>
      </c>
      <c r="C31" s="91" t="e">
        <f>VLOOKUP($A31,мандатка!$B:$AC,8,FALSE)</f>
        <v>#N/A</v>
      </c>
      <c r="D31" s="418" t="e">
        <f>VLOOKUP($A31,'КП-штр-імен'!$L:$O,4,FALSE)</f>
        <v>#N/A</v>
      </c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1"/>
      <c r="R31" s="271"/>
      <c r="S31" s="271"/>
      <c r="T31" s="271"/>
      <c r="U31" s="419">
        <f t="shared" si="1"/>
        <v>0</v>
      </c>
      <c r="V31" s="443">
        <v>0</v>
      </c>
      <c r="W31" s="420">
        <v>19</v>
      </c>
      <c r="X31" s="242">
        <f t="shared" si="2"/>
        <v>0</v>
      </c>
      <c r="Y31" s="240" t="str">
        <f t="shared" si="0"/>
        <v>КМСУ</v>
      </c>
      <c r="Z31" s="241">
        <v>19</v>
      </c>
      <c r="AA31" s="225"/>
      <c r="AB31" s="225" t="e">
        <f t="shared" si="3"/>
        <v>#N/A</v>
      </c>
    </row>
    <row r="32" spans="1:28" ht="20.100000000000001" hidden="1" customHeight="1" x14ac:dyDescent="0.25">
      <c r="A32" s="272" t="e">
        <f>VLOOKUP($Z32,Жереб!$H:$J,2,FALSE)</f>
        <v>#N/A</v>
      </c>
      <c r="B32" s="90" t="e">
        <f>VLOOKUP($A32,мандатка!$B:$AC,3,FALSE)</f>
        <v>#N/A</v>
      </c>
      <c r="C32" s="91" t="e">
        <f>VLOOKUP($A32,мандатка!$B:$AC,8,FALSE)</f>
        <v>#N/A</v>
      </c>
      <c r="D32" s="418" t="e">
        <f>VLOOKUP($A32,'КП-штр-імен'!$L:$O,4,FALSE)</f>
        <v>#N/A</v>
      </c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1"/>
      <c r="R32" s="271"/>
      <c r="S32" s="271"/>
      <c r="T32" s="271"/>
      <c r="U32" s="419">
        <f t="shared" si="1"/>
        <v>0</v>
      </c>
      <c r="V32" s="443">
        <v>0</v>
      </c>
      <c r="W32" s="420">
        <v>20</v>
      </c>
      <c r="X32" s="242">
        <f t="shared" si="2"/>
        <v>0</v>
      </c>
      <c r="Y32" s="240" t="str">
        <f t="shared" si="0"/>
        <v>КМСУ</v>
      </c>
      <c r="Z32" s="241">
        <v>20</v>
      </c>
      <c r="AA32" s="225"/>
      <c r="AB32" s="225" t="e">
        <f t="shared" si="3"/>
        <v>#N/A</v>
      </c>
    </row>
    <row r="33" spans="1:28" ht="20.100000000000001" hidden="1" customHeight="1" x14ac:dyDescent="0.25">
      <c r="A33" s="272" t="e">
        <f>VLOOKUP($Z33,Жереб!$H:$J,2,FALSE)</f>
        <v>#N/A</v>
      </c>
      <c r="B33" s="90" t="e">
        <f>VLOOKUP($A33,мандатка!$B:$AC,3,FALSE)</f>
        <v>#N/A</v>
      </c>
      <c r="C33" s="91" t="e">
        <f>VLOOKUP($A33,мандатка!$B:$AC,8,FALSE)</f>
        <v>#N/A</v>
      </c>
      <c r="D33" s="418" t="e">
        <f>VLOOKUP($A33,'КП-штр-імен'!$L:$O,4,FALSE)</f>
        <v>#N/A</v>
      </c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1"/>
      <c r="R33" s="271"/>
      <c r="S33" s="271"/>
      <c r="T33" s="271"/>
      <c r="U33" s="419">
        <f t="shared" si="1"/>
        <v>0</v>
      </c>
      <c r="V33" s="443">
        <v>0</v>
      </c>
      <c r="W33" s="420">
        <v>21</v>
      </c>
      <c r="X33" s="242">
        <f t="shared" si="2"/>
        <v>0</v>
      </c>
      <c r="Y33" s="240" t="str">
        <f t="shared" si="0"/>
        <v>КМСУ</v>
      </c>
      <c r="Z33" s="241">
        <v>21</v>
      </c>
      <c r="AA33" s="225"/>
      <c r="AB33" s="225" t="e">
        <f t="shared" si="3"/>
        <v>#N/A</v>
      </c>
    </row>
    <row r="34" spans="1:28" ht="20.100000000000001" hidden="1" customHeight="1" x14ac:dyDescent="0.25">
      <c r="A34" s="272" t="e">
        <f>VLOOKUP($Z34,Жереб!$H:$J,2,FALSE)</f>
        <v>#N/A</v>
      </c>
      <c r="B34" s="90" t="e">
        <f>VLOOKUP($A34,мандатка!$B:$AC,3,FALSE)</f>
        <v>#N/A</v>
      </c>
      <c r="C34" s="91" t="e">
        <f>VLOOKUP($A34,мандатка!$B:$AC,8,FALSE)</f>
        <v>#N/A</v>
      </c>
      <c r="D34" s="418" t="e">
        <f>VLOOKUP($A34,'КП-штр-імен'!$L:$O,4,FALSE)</f>
        <v>#N/A</v>
      </c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1"/>
      <c r="R34" s="271"/>
      <c r="S34" s="271"/>
      <c r="T34" s="271"/>
      <c r="U34" s="419">
        <f t="shared" si="1"/>
        <v>0</v>
      </c>
      <c r="V34" s="443">
        <v>0</v>
      </c>
      <c r="W34" s="420">
        <v>22</v>
      </c>
      <c r="X34" s="242">
        <f t="shared" si="2"/>
        <v>0</v>
      </c>
      <c r="Y34" s="240" t="str">
        <f t="shared" si="0"/>
        <v>КМСУ</v>
      </c>
      <c r="Z34" s="241">
        <v>22</v>
      </c>
      <c r="AA34" s="225"/>
      <c r="AB34" s="225" t="e">
        <f t="shared" si="3"/>
        <v>#N/A</v>
      </c>
    </row>
    <row r="35" spans="1:28" ht="20.100000000000001" hidden="1" customHeight="1" x14ac:dyDescent="0.25">
      <c r="A35" s="272" t="e">
        <f>VLOOKUP($Z35,Жереб!$H:$J,2,FALSE)</f>
        <v>#N/A</v>
      </c>
      <c r="B35" s="90" t="e">
        <f>VLOOKUP($A35,мандатка!$B:$AC,3,FALSE)</f>
        <v>#N/A</v>
      </c>
      <c r="C35" s="91" t="e">
        <f>VLOOKUP($A35,мандатка!$B:$AC,8,FALSE)</f>
        <v>#N/A</v>
      </c>
      <c r="D35" s="418" t="e">
        <f>VLOOKUP($A35,'КП-штр-імен'!$L:$O,4,FALSE)</f>
        <v>#N/A</v>
      </c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1"/>
      <c r="R35" s="271"/>
      <c r="S35" s="271"/>
      <c r="T35" s="271"/>
      <c r="U35" s="419">
        <f t="shared" si="1"/>
        <v>0</v>
      </c>
      <c r="V35" s="443">
        <v>0</v>
      </c>
      <c r="W35" s="420">
        <v>23</v>
      </c>
      <c r="X35" s="242">
        <f t="shared" si="2"/>
        <v>0</v>
      </c>
      <c r="Y35" s="240" t="str">
        <f t="shared" si="0"/>
        <v>КМСУ</v>
      </c>
      <c r="Z35" s="241">
        <v>23</v>
      </c>
      <c r="AA35" s="225"/>
      <c r="AB35" s="225" t="e">
        <f t="shared" si="3"/>
        <v>#N/A</v>
      </c>
    </row>
    <row r="36" spans="1:28" ht="20.100000000000001" hidden="1" customHeight="1" x14ac:dyDescent="0.25">
      <c r="A36" s="272" t="e">
        <f>VLOOKUP($Z36,Жереб!$H:$J,2,FALSE)</f>
        <v>#N/A</v>
      </c>
      <c r="B36" s="90" t="e">
        <f>VLOOKUP($A36,мандатка!$B:$AC,3,FALSE)</f>
        <v>#N/A</v>
      </c>
      <c r="C36" s="91" t="e">
        <f>VLOOKUP($A36,мандатка!$B:$AC,8,FALSE)</f>
        <v>#N/A</v>
      </c>
      <c r="D36" s="418" t="e">
        <f>VLOOKUP($A36,'КП-штр-імен'!$L:$O,4,FALSE)</f>
        <v>#N/A</v>
      </c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1"/>
      <c r="R36" s="271"/>
      <c r="S36" s="271"/>
      <c r="T36" s="271"/>
      <c r="U36" s="419">
        <f t="shared" si="1"/>
        <v>0</v>
      </c>
      <c r="V36" s="443">
        <v>0</v>
      </c>
      <c r="W36" s="420">
        <v>24</v>
      </c>
      <c r="X36" s="242">
        <f t="shared" si="2"/>
        <v>0</v>
      </c>
      <c r="Y36" s="240" t="str">
        <f t="shared" si="0"/>
        <v>КМСУ</v>
      </c>
      <c r="Z36" s="241">
        <v>24</v>
      </c>
      <c r="AA36" s="225"/>
      <c r="AB36" s="225" t="e">
        <f t="shared" si="3"/>
        <v>#N/A</v>
      </c>
    </row>
    <row r="37" spans="1:28" ht="20.100000000000001" hidden="1" customHeight="1" x14ac:dyDescent="0.25">
      <c r="A37" s="272" t="e">
        <f>VLOOKUP($Z37,Жереб!$H:$J,2,FALSE)</f>
        <v>#N/A</v>
      </c>
      <c r="B37" s="90" t="e">
        <f>VLOOKUP($A37,мандатка!$B:$AC,3,FALSE)</f>
        <v>#N/A</v>
      </c>
      <c r="C37" s="91" t="e">
        <f>VLOOKUP($A37,мандатка!$B:$AC,8,FALSE)</f>
        <v>#N/A</v>
      </c>
      <c r="D37" s="418" t="e">
        <f>VLOOKUP($A37,'КП-штр-імен'!$L:$O,4,FALSE)</f>
        <v>#N/A</v>
      </c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1"/>
      <c r="R37" s="271"/>
      <c r="S37" s="271"/>
      <c r="T37" s="271"/>
      <c r="U37" s="419">
        <f t="shared" si="1"/>
        <v>0</v>
      </c>
      <c r="V37" s="443">
        <v>0</v>
      </c>
      <c r="W37" s="420">
        <v>25</v>
      </c>
      <c r="X37" s="242">
        <f t="shared" si="2"/>
        <v>0</v>
      </c>
      <c r="Y37" s="240" t="str">
        <f t="shared" si="0"/>
        <v>КМСУ</v>
      </c>
      <c r="Z37" s="241">
        <v>25</v>
      </c>
      <c r="AA37" s="225"/>
      <c r="AB37" s="225" t="e">
        <f t="shared" si="3"/>
        <v>#N/A</v>
      </c>
    </row>
    <row r="38" spans="1:28" ht="20.100000000000001" hidden="1" customHeight="1" x14ac:dyDescent="0.25">
      <c r="A38" s="272" t="e">
        <f>VLOOKUP($Z38,Жереб!$H:$J,2,FALSE)</f>
        <v>#N/A</v>
      </c>
      <c r="B38" s="90" t="e">
        <f>VLOOKUP($A38,мандатка!$B:$AC,3,FALSE)</f>
        <v>#N/A</v>
      </c>
      <c r="C38" s="91" t="e">
        <f>VLOOKUP($A38,мандатка!$B:$AC,8,FALSE)</f>
        <v>#N/A</v>
      </c>
      <c r="D38" s="418" t="e">
        <f>VLOOKUP($A38,'КП-штр-імен'!$L:$O,4,FALSE)</f>
        <v>#N/A</v>
      </c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1"/>
      <c r="R38" s="271"/>
      <c r="S38" s="271"/>
      <c r="T38" s="271"/>
      <c r="U38" s="419">
        <f t="shared" si="1"/>
        <v>0</v>
      </c>
      <c r="V38" s="443">
        <v>0</v>
      </c>
      <c r="W38" s="420">
        <v>26</v>
      </c>
      <c r="X38" s="242">
        <f t="shared" si="2"/>
        <v>0</v>
      </c>
      <c r="Y38" s="240" t="str">
        <f t="shared" si="0"/>
        <v>КМСУ</v>
      </c>
      <c r="Z38" s="241">
        <v>26</v>
      </c>
      <c r="AA38" s="225"/>
      <c r="AB38" s="225" t="e">
        <f t="shared" si="3"/>
        <v>#N/A</v>
      </c>
    </row>
    <row r="39" spans="1:28" ht="20.100000000000001" hidden="1" customHeight="1" x14ac:dyDescent="0.25">
      <c r="A39" s="272" t="e">
        <f>VLOOKUP($Z39,Жереб!$H:$J,2,FALSE)</f>
        <v>#N/A</v>
      </c>
      <c r="B39" s="90" t="e">
        <f>VLOOKUP($A39,мандатка!$B:$AC,3,FALSE)</f>
        <v>#N/A</v>
      </c>
      <c r="C39" s="91" t="e">
        <f>VLOOKUP($A39,мандатка!$B:$AC,8,FALSE)</f>
        <v>#N/A</v>
      </c>
      <c r="D39" s="418" t="e">
        <f>VLOOKUP($A39,'КП-штр-імен'!$L:$O,4,FALSE)</f>
        <v>#N/A</v>
      </c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1"/>
      <c r="R39" s="271"/>
      <c r="S39" s="271"/>
      <c r="T39" s="271"/>
      <c r="U39" s="419">
        <f t="shared" si="1"/>
        <v>0</v>
      </c>
      <c r="V39" s="443">
        <v>0</v>
      </c>
      <c r="W39" s="420">
        <v>27</v>
      </c>
      <c r="X39" s="242">
        <f t="shared" si="2"/>
        <v>0</v>
      </c>
      <c r="Y39" s="240" t="str">
        <f t="shared" si="0"/>
        <v>КМСУ</v>
      </c>
      <c r="Z39" s="241">
        <v>27</v>
      </c>
      <c r="AA39" s="225"/>
      <c r="AB39" s="225" t="e">
        <f t="shared" si="3"/>
        <v>#N/A</v>
      </c>
    </row>
    <row r="40" spans="1:28" ht="20.100000000000001" hidden="1" customHeight="1" x14ac:dyDescent="0.25">
      <c r="A40" s="272" t="e">
        <f>VLOOKUP($Z40,Жереб!$H:$J,2,FALSE)</f>
        <v>#N/A</v>
      </c>
      <c r="B40" s="90" t="e">
        <f>VLOOKUP($A40,мандатка!$B:$AC,3,FALSE)</f>
        <v>#N/A</v>
      </c>
      <c r="C40" s="91" t="e">
        <f>VLOOKUP($A40,мандатка!$B:$AC,8,FALSE)</f>
        <v>#N/A</v>
      </c>
      <c r="D40" s="418" t="e">
        <f>VLOOKUP($A40,'КП-штр-імен'!$L:$O,4,FALSE)</f>
        <v>#N/A</v>
      </c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1"/>
      <c r="R40" s="271"/>
      <c r="S40" s="271"/>
      <c r="T40" s="271"/>
      <c r="U40" s="419">
        <f t="shared" si="1"/>
        <v>0</v>
      </c>
      <c r="V40" s="443">
        <v>0</v>
      </c>
      <c r="W40" s="420">
        <v>28</v>
      </c>
      <c r="X40" s="242">
        <f t="shared" si="2"/>
        <v>0</v>
      </c>
      <c r="Y40" s="240" t="str">
        <f t="shared" si="0"/>
        <v>КМСУ</v>
      </c>
      <c r="Z40" s="241">
        <v>28</v>
      </c>
      <c r="AA40" s="225"/>
      <c r="AB40" s="225" t="e">
        <f t="shared" si="3"/>
        <v>#N/A</v>
      </c>
    </row>
    <row r="41" spans="1:28" ht="20.100000000000001" hidden="1" customHeight="1" x14ac:dyDescent="0.25">
      <c r="A41" s="272" t="e">
        <f>VLOOKUP($Z41,Жереб!$H:$J,2,FALSE)</f>
        <v>#N/A</v>
      </c>
      <c r="B41" s="90" t="e">
        <f>VLOOKUP($A41,мандатка!$B:$AC,3,FALSE)</f>
        <v>#N/A</v>
      </c>
      <c r="C41" s="91" t="e">
        <f>VLOOKUP($A41,мандатка!$B:$AC,8,FALSE)</f>
        <v>#N/A</v>
      </c>
      <c r="D41" s="418" t="e">
        <f>VLOOKUP($A41,'КП-штр-імен'!$L:$O,4,FALSE)</f>
        <v>#N/A</v>
      </c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1"/>
      <c r="R41" s="271"/>
      <c r="S41" s="271"/>
      <c r="T41" s="271"/>
      <c r="U41" s="419">
        <f t="shared" si="1"/>
        <v>0</v>
      </c>
      <c r="V41" s="443">
        <v>0</v>
      </c>
      <c r="W41" s="420">
        <v>29</v>
      </c>
      <c r="X41" s="242">
        <f t="shared" si="2"/>
        <v>0</v>
      </c>
      <c r="Y41" s="240" t="str">
        <f t="shared" si="0"/>
        <v>КМСУ</v>
      </c>
      <c r="Z41" s="241">
        <v>29</v>
      </c>
      <c r="AA41" s="225"/>
      <c r="AB41" s="225" t="e">
        <f t="shared" si="3"/>
        <v>#N/A</v>
      </c>
    </row>
    <row r="42" spans="1:28" ht="20.100000000000001" hidden="1" customHeight="1" x14ac:dyDescent="0.25">
      <c r="A42" s="272" t="e">
        <f>VLOOKUP($Z42,Жереб!$H:$J,2,FALSE)</f>
        <v>#N/A</v>
      </c>
      <c r="B42" s="90" t="e">
        <f>VLOOKUP($A42,мандатка!$B:$AC,3,FALSE)</f>
        <v>#N/A</v>
      </c>
      <c r="C42" s="91" t="e">
        <f>VLOOKUP($A42,мандатка!$B:$AC,8,FALSE)</f>
        <v>#N/A</v>
      </c>
      <c r="D42" s="418" t="e">
        <f>VLOOKUP($A42,'КП-штр-імен'!$L:$O,4,FALSE)</f>
        <v>#N/A</v>
      </c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1"/>
      <c r="R42" s="271"/>
      <c r="S42" s="271"/>
      <c r="T42" s="271"/>
      <c r="U42" s="419">
        <f t="shared" si="1"/>
        <v>0</v>
      </c>
      <c r="V42" s="443">
        <v>0</v>
      </c>
      <c r="W42" s="420">
        <v>30</v>
      </c>
      <c r="X42" s="242">
        <f t="shared" si="2"/>
        <v>0</v>
      </c>
      <c r="Y42" s="240" t="str">
        <f t="shared" si="0"/>
        <v>КМСУ</v>
      </c>
      <c r="Z42" s="241">
        <v>30</v>
      </c>
      <c r="AA42" s="225"/>
      <c r="AB42" s="225" t="e">
        <f t="shared" si="3"/>
        <v>#N/A</v>
      </c>
    </row>
    <row r="43" spans="1:28" ht="20.100000000000001" hidden="1" customHeight="1" x14ac:dyDescent="0.25">
      <c r="A43" s="272" t="e">
        <f>VLOOKUP($Z43,Жереб!$H:$J,2,FALSE)</f>
        <v>#N/A</v>
      </c>
      <c r="B43" s="90" t="e">
        <f>VLOOKUP($A43,мандатка!$B:$AC,3,FALSE)</f>
        <v>#N/A</v>
      </c>
      <c r="C43" s="91" t="e">
        <f>VLOOKUP($A43,мандатка!$B:$AC,8,FALSE)</f>
        <v>#N/A</v>
      </c>
      <c r="D43" s="418" t="e">
        <f>VLOOKUP($A43,'КП-штр-імен'!$L:$O,4,FALSE)</f>
        <v>#N/A</v>
      </c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1"/>
      <c r="R43" s="271"/>
      <c r="S43" s="271"/>
      <c r="T43" s="271"/>
      <c r="U43" s="419">
        <f t="shared" si="1"/>
        <v>0</v>
      </c>
      <c r="V43" s="443">
        <v>0</v>
      </c>
      <c r="W43" s="420">
        <v>31</v>
      </c>
      <c r="X43" s="242">
        <f t="shared" si="2"/>
        <v>0</v>
      </c>
      <c r="Y43" s="240" t="str">
        <f t="shared" si="0"/>
        <v>КМСУ</v>
      </c>
      <c r="Z43" s="241">
        <v>31</v>
      </c>
      <c r="AA43" s="225"/>
      <c r="AB43" s="225" t="e">
        <f t="shared" si="3"/>
        <v>#N/A</v>
      </c>
    </row>
    <row r="44" spans="1:28" ht="12" customHeight="1" x14ac:dyDescent="0.25">
      <c r="A44" s="247"/>
      <c r="B44" s="247"/>
      <c r="C44" s="30"/>
      <c r="D44" s="30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73"/>
      <c r="P44" s="247"/>
      <c r="Q44" s="247"/>
      <c r="R44" s="247"/>
      <c r="S44" s="247"/>
      <c r="T44" s="247"/>
      <c r="U44" s="247"/>
      <c r="V44" s="247"/>
      <c r="W44" s="247"/>
      <c r="X44" s="248"/>
      <c r="Y44" s="249"/>
      <c r="Z44" s="274"/>
    </row>
    <row r="45" spans="1:28" ht="12" hidden="1" customHeight="1" x14ac:dyDescent="0.25">
      <c r="B45" s="677" t="s">
        <v>34</v>
      </c>
      <c r="C45" s="92" t="s">
        <v>37</v>
      </c>
      <c r="D45" s="93">
        <f>IF(мандатка!$T$5&lt;4,0,VLOOKUP($U$8,Розряди!$A:$J,2,FALSE))</f>
        <v>0</v>
      </c>
      <c r="F45" s="24"/>
      <c r="G45" s="24"/>
      <c r="H45" s="24"/>
      <c r="I45" s="24"/>
      <c r="J45" s="24"/>
      <c r="K45" s="24"/>
      <c r="L45" s="24"/>
      <c r="M45" s="24"/>
      <c r="N45" s="24"/>
      <c r="O45" s="273"/>
      <c r="P45" s="24"/>
      <c r="Q45" s="247"/>
      <c r="R45" s="247"/>
      <c r="S45" s="247"/>
      <c r="T45" s="247"/>
      <c r="U45" s="247"/>
      <c r="V45" s="247"/>
      <c r="W45" s="247"/>
      <c r="X45" s="248"/>
      <c r="Y45" s="249"/>
      <c r="Z45" s="274"/>
    </row>
    <row r="46" spans="1:28" ht="12" hidden="1" customHeight="1" x14ac:dyDescent="0.25">
      <c r="A46" s="275"/>
      <c r="B46" s="677"/>
      <c r="C46" s="92" t="s">
        <v>36</v>
      </c>
      <c r="D46" s="93">
        <f>IF(мандатка!$T$5&lt;3,0,VLOOKUP($U$8,Розряди!$A:$J,3,FALSE))</f>
        <v>0</v>
      </c>
      <c r="F46" s="24"/>
      <c r="G46" s="24"/>
      <c r="H46" s="24"/>
      <c r="I46" s="24"/>
      <c r="J46" s="24"/>
      <c r="K46" s="24"/>
      <c r="L46" s="24"/>
      <c r="M46" s="24"/>
      <c r="N46" s="24"/>
      <c r="O46" s="273"/>
      <c r="P46" s="24"/>
      <c r="Q46" s="247"/>
      <c r="R46" s="247"/>
      <c r="S46" s="247"/>
      <c r="T46" s="247"/>
      <c r="U46" s="247"/>
      <c r="V46" s="247"/>
      <c r="W46" s="247"/>
      <c r="X46" s="248"/>
      <c r="Y46" s="249"/>
      <c r="Z46" s="274"/>
    </row>
    <row r="47" spans="1:28" ht="12" hidden="1" customHeight="1" x14ac:dyDescent="0.25">
      <c r="A47" s="275"/>
      <c r="B47" s="677"/>
      <c r="C47" s="92" t="s">
        <v>35</v>
      </c>
      <c r="D47" s="93">
        <f>IF(мандатка!$T$5&lt;2,0,VLOOKUP($U$8,Розряди!$A:$J,4,FALSE))</f>
        <v>1.05</v>
      </c>
      <c r="F47" s="24"/>
      <c r="G47" s="24"/>
      <c r="H47" s="24"/>
      <c r="I47" s="24"/>
      <c r="J47" s="24"/>
      <c r="K47" s="24"/>
      <c r="L47" s="24"/>
      <c r="M47" s="24"/>
      <c r="N47" s="24"/>
      <c r="O47" s="273"/>
      <c r="P47" s="24"/>
      <c r="Q47" s="247"/>
      <c r="R47" s="247"/>
      <c r="S47" s="247"/>
      <c r="T47" s="247"/>
      <c r="U47" s="247"/>
      <c r="V47" s="247"/>
      <c r="W47" s="247"/>
      <c r="X47" s="248"/>
      <c r="Y47" s="249"/>
      <c r="Z47" s="274"/>
    </row>
    <row r="48" spans="1:28" ht="12" hidden="1" customHeight="1" x14ac:dyDescent="0.25">
      <c r="A48" s="247"/>
      <c r="B48" s="677"/>
      <c r="C48" s="92" t="s">
        <v>137</v>
      </c>
      <c r="D48" s="93">
        <f>VLOOKUP($U$8,Розряди!$A:$J,5,FALSE)</f>
        <v>1.35</v>
      </c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73"/>
      <c r="P48" s="247"/>
      <c r="Q48" s="247"/>
      <c r="R48" s="247"/>
      <c r="S48" s="247"/>
      <c r="T48" s="247"/>
      <c r="U48" s="247"/>
      <c r="V48" s="247"/>
      <c r="W48" s="247"/>
      <c r="X48" s="248"/>
      <c r="Y48" s="249"/>
      <c r="Z48" s="274"/>
    </row>
    <row r="49" spans="2:27" ht="13.8" hidden="1" x14ac:dyDescent="0.25">
      <c r="B49" s="677"/>
      <c r="C49" s="92" t="s">
        <v>138</v>
      </c>
      <c r="D49" s="93">
        <f>VLOOKUP($U$8,Розряди!$A:$J,6,FALSE)</f>
        <v>1.35</v>
      </c>
    </row>
    <row r="50" spans="2:27" ht="13.8" hidden="1" x14ac:dyDescent="0.25">
      <c r="B50" s="677"/>
      <c r="C50" s="92" t="s">
        <v>139</v>
      </c>
      <c r="D50" s="93">
        <f>VLOOKUP($U$8,Розряди!$A:$J,7,FALSE)</f>
        <v>1.54</v>
      </c>
    </row>
    <row r="52" spans="2:27" ht="17.399999999999999" x14ac:dyDescent="0.25">
      <c r="D52" s="89" t="str">
        <f>мандатка!$D$33</f>
        <v>Головний суддя, СС1К</v>
      </c>
      <c r="E52" s="10"/>
      <c r="F52" s="10"/>
      <c r="H52" s="10"/>
      <c r="I52" s="10" t="str">
        <f>мандатка!$H$33</f>
        <v>Колісник Г.В.</v>
      </c>
      <c r="J52" s="10"/>
      <c r="K52" s="10"/>
      <c r="L52" s="10"/>
    </row>
    <row r="53" spans="2:27" x14ac:dyDescent="0.25">
      <c r="D53" s="410"/>
      <c r="E53" s="18"/>
      <c r="F53" s="18"/>
      <c r="H53" s="18"/>
      <c r="I53" s="18"/>
      <c r="J53" s="18"/>
      <c r="K53" s="18"/>
      <c r="L53" s="18"/>
    </row>
    <row r="54" spans="2:27" ht="18.75" customHeight="1" x14ac:dyDescent="0.25">
      <c r="D54" s="89" t="str">
        <f>мандатка!$D$35</f>
        <v>Головний секретар, СС2К</v>
      </c>
      <c r="E54" s="20"/>
      <c r="F54" s="18"/>
      <c r="H54" s="10"/>
      <c r="I54" s="10" t="str">
        <f>мандатка!$H$35</f>
        <v>Нестерова Н.Г.</v>
      </c>
      <c r="J54" s="10"/>
      <c r="K54" s="10"/>
      <c r="L54" s="10"/>
    </row>
    <row r="55" spans="2:27" ht="17.399999999999999" x14ac:dyDescent="0.25">
      <c r="C55" s="18"/>
      <c r="D55" s="18"/>
      <c r="E55" s="18"/>
      <c r="F55" s="18"/>
      <c r="H55" s="31"/>
      <c r="I55" s="585"/>
      <c r="J55" s="585"/>
      <c r="K55" s="585"/>
      <c r="L55" s="585"/>
    </row>
    <row r="56" spans="2:27" ht="15.6" hidden="1" x14ac:dyDescent="0.25">
      <c r="C56" s="18"/>
      <c r="D56" s="74" t="str">
        <f>мандатка!$D$39</f>
        <v>Спортивний суддя національної категорії</v>
      </c>
      <c r="E56" s="73"/>
      <c r="F56" s="18"/>
      <c r="H56" s="73"/>
      <c r="I56" s="66" t="str">
        <f>мандатка!$H$39</f>
        <v>Козік В.О.</v>
      </c>
      <c r="J56" s="73"/>
      <c r="K56" s="73"/>
      <c r="L56" s="73"/>
    </row>
    <row r="57" spans="2:27" ht="15.6" hidden="1" x14ac:dyDescent="0.25">
      <c r="C57" s="18"/>
      <c r="D57" s="74"/>
      <c r="E57" s="62"/>
      <c r="F57" s="18"/>
      <c r="H57" s="65"/>
      <c r="I57" s="67"/>
      <c r="J57" s="73"/>
      <c r="K57" s="73"/>
      <c r="L57" s="73"/>
    </row>
    <row r="58" spans="2:27" ht="15.6" hidden="1" x14ac:dyDescent="0.25">
      <c r="C58" s="18"/>
      <c r="D58" s="74" t="str">
        <f>мандатка!$D$41</f>
        <v>Спортивний суддя національної категорії</v>
      </c>
      <c r="E58" s="73"/>
      <c r="F58" s="18"/>
      <c r="H58" s="73"/>
      <c r="I58" s="66" t="str">
        <f>мандатка!$H$41</f>
        <v>Роздорожнюк А.В.</v>
      </c>
      <c r="J58" s="73"/>
      <c r="K58" s="73"/>
      <c r="L58" s="73"/>
    </row>
    <row r="59" spans="2:27" ht="15.6" hidden="1" x14ac:dyDescent="0.25">
      <c r="C59" s="18"/>
      <c r="D59" s="74"/>
      <c r="E59" s="62"/>
      <c r="F59" s="18"/>
      <c r="H59" s="65"/>
      <c r="I59" s="67"/>
      <c r="J59" s="73"/>
      <c r="K59" s="73"/>
      <c r="L59" s="73"/>
    </row>
    <row r="60" spans="2:27" ht="15.6" hidden="1" x14ac:dyDescent="0.25">
      <c r="C60" s="18"/>
      <c r="D60" s="74" t="str">
        <f>мандатка!$D$43</f>
        <v>Спортивний суддя І категорії</v>
      </c>
      <c r="E60" s="73"/>
      <c r="F60" s="18"/>
      <c r="H60" s="73"/>
      <c r="I60" s="66" t="str">
        <f>мандатка!$H$43</f>
        <v>Трощенко В.О.</v>
      </c>
      <c r="J60" s="73"/>
      <c r="K60" s="73"/>
      <c r="L60" s="73"/>
    </row>
    <row r="62" spans="2:27" s="239" customFormat="1" x14ac:dyDescent="0.25">
      <c r="AA62" s="252"/>
    </row>
  </sheetData>
  <mergeCells count="31">
    <mergeCell ref="A10:A12"/>
    <mergeCell ref="A1:Y1"/>
    <mergeCell ref="A2:Y2"/>
    <mergeCell ref="U8:W8"/>
    <mergeCell ref="A3:Y3"/>
    <mergeCell ref="K10:K11"/>
    <mergeCell ref="L10:L11"/>
    <mergeCell ref="M10:M11"/>
    <mergeCell ref="O10:O11"/>
    <mergeCell ref="P10:P11"/>
    <mergeCell ref="B10:B12"/>
    <mergeCell ref="C10:C12"/>
    <mergeCell ref="D10:D12"/>
    <mergeCell ref="I10:I11"/>
    <mergeCell ref="J10:J11"/>
    <mergeCell ref="N10:N11"/>
    <mergeCell ref="I55:L55"/>
    <mergeCell ref="E10:E11"/>
    <mergeCell ref="F10:F11"/>
    <mergeCell ref="G10:G11"/>
    <mergeCell ref="H10:H11"/>
    <mergeCell ref="B45:B50"/>
    <mergeCell ref="V10:V11"/>
    <mergeCell ref="X10:X12"/>
    <mergeCell ref="Y10:Y12"/>
    <mergeCell ref="U10:U12"/>
    <mergeCell ref="W10:W12"/>
    <mergeCell ref="Q10:Q12"/>
    <mergeCell ref="R10:R12"/>
    <mergeCell ref="S10:S12"/>
    <mergeCell ref="T10:T11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orientation="landscape" blackAndWhite="1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rgb="FFFF33CC"/>
  </sheetPr>
  <dimension ref="A1:Z215"/>
  <sheetViews>
    <sheetView view="pageBreakPreview" zoomScale="85" zoomScaleNormal="100" zoomScaleSheetLayoutView="85" workbookViewId="0">
      <selection activeCell="A4" sqref="A4"/>
    </sheetView>
  </sheetViews>
  <sheetFormatPr defaultColWidth="9.109375" defaultRowHeight="13.2" x14ac:dyDescent="0.25"/>
  <cols>
    <col min="1" max="1" width="5.33203125" style="225" customWidth="1"/>
    <col min="2" max="2" width="33.6640625" style="225" customWidth="1"/>
    <col min="3" max="3" width="12.5546875" style="225" customWidth="1"/>
    <col min="4" max="4" width="7.44140625" style="225" customWidth="1"/>
    <col min="5" max="5" width="10.5546875" style="225" customWidth="1"/>
    <col min="6" max="6" width="10" style="225" customWidth="1"/>
    <col min="7" max="7" width="27.6640625" style="225" customWidth="1"/>
    <col min="8" max="8" width="35.33203125" style="225" customWidth="1"/>
    <col min="9" max="9" width="10" style="225" customWidth="1"/>
    <col min="10" max="10" width="29.88671875" style="225" customWidth="1"/>
    <col min="11" max="11" width="5.6640625" style="239" customWidth="1"/>
    <col min="12" max="12" width="13.5546875" style="225" customWidth="1"/>
    <col min="13" max="13" width="9.88671875" style="225" customWidth="1"/>
    <col min="14" max="14" width="9.109375" style="225" customWidth="1"/>
    <col min="15" max="16384" width="9.109375" style="225"/>
  </cols>
  <sheetData>
    <row r="1" spans="1:15" ht="20.399999999999999" x14ac:dyDescent="0.35">
      <c r="A1" s="623" t="str">
        <f>мандатка!A1</f>
        <v>Український державний центр національно-патріотичного виховання, краєзнавства і туризму учнівської молоді</v>
      </c>
      <c r="B1" s="623"/>
      <c r="C1" s="623"/>
      <c r="D1" s="623"/>
      <c r="E1" s="623"/>
      <c r="F1" s="623"/>
      <c r="G1" s="623"/>
      <c r="H1" s="623"/>
      <c r="I1" s="623"/>
      <c r="J1" s="623"/>
      <c r="K1" s="75"/>
      <c r="L1" s="77"/>
      <c r="M1" s="77"/>
      <c r="N1" s="256"/>
      <c r="O1" s="256"/>
    </row>
    <row r="2" spans="1:15" ht="20.399999999999999" x14ac:dyDescent="0.35">
      <c r="A2" s="623" t="str">
        <f>мандатка!A2</f>
        <v>Донецький обласний центр туризму та краєзнавства учнівської молоді</v>
      </c>
      <c r="B2" s="623"/>
      <c r="C2" s="623"/>
      <c r="D2" s="623"/>
      <c r="E2" s="623"/>
      <c r="F2" s="623"/>
      <c r="G2" s="623"/>
      <c r="H2" s="623"/>
      <c r="I2" s="623"/>
      <c r="J2" s="623"/>
      <c r="K2" s="75"/>
      <c r="L2" s="88"/>
      <c r="M2" s="88"/>
      <c r="N2" s="256"/>
      <c r="O2" s="256"/>
    </row>
    <row r="3" spans="1:15" ht="24.9" customHeight="1" x14ac:dyDescent="0.35">
      <c r="A3" s="685" t="s">
        <v>134</v>
      </c>
      <c r="B3" s="685"/>
      <c r="C3" s="685"/>
      <c r="D3" s="685"/>
      <c r="E3" s="685"/>
      <c r="F3" s="685"/>
      <c r="G3" s="685"/>
      <c r="H3" s="685"/>
      <c r="I3" s="685"/>
      <c r="J3" s="685"/>
      <c r="K3" s="75"/>
      <c r="L3" s="88"/>
      <c r="M3" s="88"/>
      <c r="N3" s="256"/>
      <c r="O3" s="256"/>
    </row>
    <row r="4" spans="1:15" s="228" customFormat="1" ht="18" customHeight="1" x14ac:dyDescent="0.35">
      <c r="B4" s="63" t="str">
        <f>мандатка!$A$3</f>
        <v>Змагання</v>
      </c>
      <c r="C4" s="181" t="str">
        <f>мандатка!$D$3</f>
        <v>Кубок України серед юнаків з пішохідного туризму</v>
      </c>
      <c r="D4" s="63"/>
      <c r="E4" s="63"/>
      <c r="F4" s="22"/>
      <c r="G4" s="22"/>
      <c r="H4" s="22"/>
      <c r="I4" s="22"/>
      <c r="J4" s="22"/>
      <c r="K4" s="257"/>
      <c r="L4" s="234"/>
      <c r="M4" s="234"/>
      <c r="N4" s="229"/>
      <c r="O4" s="229"/>
    </row>
    <row r="5" spans="1:15" s="228" customFormat="1" ht="18" customHeight="1" x14ac:dyDescent="0.35">
      <c r="B5" s="63" t="str">
        <f>мандатка!$A$4</f>
        <v>Місце проведення</v>
      </c>
      <c r="C5" s="181" t="str">
        <f>мандатка!$D$4</f>
        <v>Донецька обл., Лиманський р-н, с.Торське</v>
      </c>
      <c r="D5" s="63"/>
      <c r="E5" s="63"/>
      <c r="F5" s="22"/>
      <c r="G5" s="22"/>
      <c r="H5" s="22"/>
      <c r="I5" s="22"/>
      <c r="J5" s="22"/>
      <c r="K5" s="257"/>
      <c r="L5" s="234"/>
      <c r="M5" s="234"/>
      <c r="N5" s="234"/>
      <c r="O5" s="229"/>
    </row>
    <row r="6" spans="1:15" s="228" customFormat="1" ht="18" customHeight="1" x14ac:dyDescent="0.35">
      <c r="B6" s="63" t="str">
        <f>мандатка!$A$5</f>
        <v>Термін проведення</v>
      </c>
      <c r="C6" s="181" t="str">
        <f>мандатка!$D$5</f>
        <v>19 - 23 червня 2019 року</v>
      </c>
      <c r="D6" s="63"/>
      <c r="E6" s="63"/>
      <c r="F6" s="22"/>
      <c r="G6" s="22"/>
      <c r="H6" s="22"/>
      <c r="I6" s="22"/>
      <c r="J6" s="22"/>
      <c r="K6" s="257"/>
      <c r="L6" s="234"/>
      <c r="M6" s="234"/>
      <c r="N6" s="234"/>
      <c r="O6" s="229"/>
    </row>
    <row r="7" spans="1:15" s="228" customFormat="1" ht="18" customHeight="1" x14ac:dyDescent="0.35">
      <c r="B7" s="79" t="s">
        <v>123</v>
      </c>
      <c r="C7" s="182" t="str">
        <f>мандатка!$N$5 &amp; " " &amp; VLOOKUP(мандатка!$T$5,Службовий!$D$1:$E$5,2,FALSE) &amp; " класу"</f>
        <v xml:space="preserve"> командна дистанція "Крос-похід" III класу</v>
      </c>
      <c r="D7" s="63"/>
      <c r="E7" s="63"/>
      <c r="F7" s="22"/>
      <c r="G7" s="22"/>
      <c r="H7" s="22"/>
      <c r="I7" s="22"/>
      <c r="J7" s="22"/>
      <c r="K7" s="257"/>
      <c r="L7" s="258"/>
      <c r="M7" s="258"/>
      <c r="N7" s="229"/>
      <c r="O7" s="229"/>
    </row>
    <row r="8" spans="1:15" s="228" customFormat="1" ht="18" customHeight="1" x14ac:dyDescent="0.35">
      <c r="B8" s="79" t="s">
        <v>124</v>
      </c>
      <c r="C8" s="732">
        <f>мандатка!$M$5</f>
        <v>43637</v>
      </c>
      <c r="D8" s="732"/>
      <c r="E8" s="732"/>
      <c r="F8" s="22"/>
      <c r="G8" s="22"/>
      <c r="H8" s="317" t="s">
        <v>63</v>
      </c>
      <c r="I8" s="318" t="e">
        <f>SUM(O11:O46)</f>
        <v>#N/A</v>
      </c>
      <c r="J8" s="22"/>
      <c r="K8" s="257"/>
      <c r="L8" s="258"/>
      <c r="M8" s="258"/>
      <c r="N8" s="229"/>
      <c r="O8" s="229"/>
    </row>
    <row r="9" spans="1:15" ht="15.6" x14ac:dyDescent="0.3">
      <c r="A9" s="21"/>
      <c r="B9" s="21"/>
      <c r="C9" s="21"/>
      <c r="D9" s="21"/>
      <c r="E9" s="21"/>
      <c r="F9" s="21"/>
      <c r="G9" s="21"/>
      <c r="H9" s="21"/>
      <c r="I9" s="21"/>
      <c r="J9" s="21"/>
      <c r="K9" s="259"/>
      <c r="L9" s="260"/>
      <c r="M9" s="260"/>
    </row>
    <row r="10" spans="1:15" ht="78.75" customHeight="1" x14ac:dyDescent="0.25">
      <c r="A10" s="399" t="s">
        <v>64</v>
      </c>
      <c r="B10" s="398" t="s">
        <v>3</v>
      </c>
      <c r="C10" s="281" t="s">
        <v>32</v>
      </c>
      <c r="D10" s="399" t="s">
        <v>31</v>
      </c>
      <c r="E10" s="281" t="s">
        <v>65</v>
      </c>
      <c r="F10" s="281" t="s">
        <v>13</v>
      </c>
      <c r="G10" s="398" t="s">
        <v>12</v>
      </c>
      <c r="H10" s="398" t="s">
        <v>1</v>
      </c>
      <c r="I10" s="400" t="s">
        <v>8</v>
      </c>
      <c r="J10" s="282" t="s">
        <v>66</v>
      </c>
      <c r="K10" s="76"/>
      <c r="L10" s="265" t="s">
        <v>25</v>
      </c>
      <c r="M10" s="8"/>
    </row>
    <row r="11" spans="1:15" ht="12.75" customHeight="1" x14ac:dyDescent="0.25">
      <c r="A11" s="701">
        <v>1</v>
      </c>
      <c r="B11" s="78" t="str">
        <f>VLOOKUP(M11,мандатка!$B:$K,3,FALSE)</f>
        <v xml:space="preserve">Щербина Олексій </v>
      </c>
      <c r="C11" s="80">
        <f>VLOOKUP($M11,мандатка!$B:$AC,5,FALSE)</f>
        <v>2005</v>
      </c>
      <c r="D11" s="17" t="str">
        <f>VLOOKUP($M11,мандатка!$B:$AC,6,FALSE)</f>
        <v>І</v>
      </c>
      <c r="E11" s="702">
        <f>VLOOKUP($L11,КПштр!$A:$AD,MATCH("Результат",КПштр!$10:$10,0),FALSE)</f>
        <v>119</v>
      </c>
      <c r="F11" s="703">
        <f>VLOOKUP($L11,КПштр!$A:$AD,MATCH("Відносний результат",КПштр!$10:$10,0),FALSE)</f>
        <v>1</v>
      </c>
      <c r="G11" s="704" t="str">
        <f>VLOOKUP($L11,мандатка!$B:$AC,8,FALSE)</f>
        <v>Дніпропетровська обл</v>
      </c>
      <c r="H11" s="705" t="str">
        <f>VLOOKUP($L11,мандатка!$B:$AC,3,FALSE)</f>
        <v>« Освіторіум»</v>
      </c>
      <c r="I11" s="706" t="str">
        <f>VLOOKUP($L11,КПштр!$A:$AD,MATCH("Виконаний розряд",КПштр!$10:$10,0),FALSE)</f>
        <v>II</v>
      </c>
      <c r="J11" s="23" t="str">
        <f>VLOOKUP(M11,мандатка!$B:$AL,10,FALSE)</f>
        <v>В.І. Григоренко</v>
      </c>
      <c r="K11" s="707"/>
      <c r="L11" s="708">
        <f>VLOOKUP($A11,КПштр!$W:$AB,6,FALSE)</f>
        <v>100</v>
      </c>
      <c r="M11" s="266">
        <f>VLOOKUP($L11,мандатка!$W:$AC,2,FALSE)</f>
        <v>101</v>
      </c>
      <c r="N11" s="267">
        <f>IF($D11="МСУ",100,IF($D11="КМСУ",30,IF($D11="І",10,IF($D11="ІІ",3,IF($D11="ІІІ",1,IF($D11="І юн",1,IF($D11="ІІ юн",0.3,IF($D11="ІІІ юн",0.1,0))))))))</f>
        <v>10</v>
      </c>
      <c r="O11" s="709">
        <f>SUM(N11:N16)/6*4</f>
        <v>15.333333333333334</v>
      </c>
    </row>
    <row r="12" spans="1:15" ht="12" customHeight="1" x14ac:dyDescent="0.25">
      <c r="A12" s="701"/>
      <c r="B12" s="78" t="str">
        <f>VLOOKUP(M12,мандатка!$B:$K,3,FALSE)</f>
        <v>Ємець Єлизавета</v>
      </c>
      <c r="C12" s="80">
        <f>VLOOKUP($M12,мандатка!$B:$AC,5,FALSE)</f>
        <v>2005</v>
      </c>
      <c r="D12" s="17" t="str">
        <f>VLOOKUP($M12,мандатка!$B:$AC,6,FALSE)</f>
        <v>ІІ</v>
      </c>
      <c r="E12" s="702"/>
      <c r="F12" s="703"/>
      <c r="G12" s="704"/>
      <c r="H12" s="705"/>
      <c r="I12" s="706"/>
      <c r="J12" s="23" t="str">
        <f>VLOOKUP(M12,мандатка!$B:$AL,10,FALSE)</f>
        <v>В.І. Григоренко</v>
      </c>
      <c r="K12" s="707"/>
      <c r="L12" s="708"/>
      <c r="M12" s="266">
        <f>VLOOKUP($L11,мандатка!$W:$AC,3,FALSE)</f>
        <v>103</v>
      </c>
      <c r="N12" s="267">
        <f t="shared" ref="N12:N75" si="0">IF($D12="МСУ",100,IF($D12="КМСУ",30,IF($D12="І",10,IF($D12="ІІ",3,IF($D12="ІІІ",1,IF($D12="І юн",1,IF($D12="ІІ юн",0.3,IF($D12="ІІІ юн",0.1,0))))))))</f>
        <v>3</v>
      </c>
      <c r="O12" s="709"/>
    </row>
    <row r="13" spans="1:15" ht="12" customHeight="1" x14ac:dyDescent="0.25">
      <c r="A13" s="701"/>
      <c r="B13" s="78" t="str">
        <f>VLOOKUP(M13,мандатка!$B:$K,3,FALSE)</f>
        <v>Яланський Ігор</v>
      </c>
      <c r="C13" s="80">
        <f>VLOOKUP($M13,мандатка!$B:$AC,5,FALSE)</f>
        <v>2004</v>
      </c>
      <c r="D13" s="17" t="str">
        <f>VLOOKUP($M13,мандатка!$B:$AC,6,FALSE)</f>
        <v>ІІ</v>
      </c>
      <c r="E13" s="702"/>
      <c r="F13" s="703"/>
      <c r="G13" s="704"/>
      <c r="H13" s="705"/>
      <c r="I13" s="706"/>
      <c r="J13" s="23" t="str">
        <f>VLOOKUP(M13,мандатка!$B:$AL,10,FALSE)</f>
        <v>В.І. Григоренко</v>
      </c>
      <c r="K13" s="707"/>
      <c r="L13" s="708"/>
      <c r="M13" s="266">
        <f>VLOOKUP($L11,мандатка!$W:$AC,4,FALSE)</f>
        <v>104</v>
      </c>
      <c r="N13" s="267">
        <f t="shared" si="0"/>
        <v>3</v>
      </c>
      <c r="O13" s="709"/>
    </row>
    <row r="14" spans="1:15" ht="12" customHeight="1" x14ac:dyDescent="0.25">
      <c r="A14" s="701"/>
      <c r="B14" s="78" t="str">
        <f>VLOOKUP(M14,мандатка!$B:$K,3,FALSE)</f>
        <v>Зібірова Олександра</v>
      </c>
      <c r="C14" s="80">
        <f>VLOOKUP($M14,мандатка!$B:$AC,5,FALSE)</f>
        <v>2005</v>
      </c>
      <c r="D14" s="17" t="str">
        <f>VLOOKUP($M14,мандатка!$B:$AC,6,FALSE)</f>
        <v>ІІ</v>
      </c>
      <c r="E14" s="702"/>
      <c r="F14" s="703"/>
      <c r="G14" s="704"/>
      <c r="H14" s="705"/>
      <c r="I14" s="706"/>
      <c r="J14" s="23" t="str">
        <f>VLOOKUP(M14,мандатка!$B:$AL,10,FALSE)</f>
        <v>В.І. Григоренко</v>
      </c>
      <c r="K14" s="707"/>
      <c r="L14" s="708"/>
      <c r="M14" s="266">
        <f>VLOOKUP($L11,мандатка!$W:$AC,5,FALSE)</f>
        <v>105</v>
      </c>
      <c r="N14" s="267">
        <f t="shared" si="0"/>
        <v>3</v>
      </c>
      <c r="O14" s="709"/>
    </row>
    <row r="15" spans="1:15" ht="12" customHeight="1" x14ac:dyDescent="0.25">
      <c r="A15" s="701"/>
      <c r="B15" s="78" t="str">
        <f>VLOOKUP(M15,мандатка!$B:$K,3,FALSE)</f>
        <v xml:space="preserve">Ігнатенко Михайло </v>
      </c>
      <c r="C15" s="80">
        <f>VLOOKUP($M15,мандатка!$B:$AC,5,FALSE)</f>
        <v>2004</v>
      </c>
      <c r="D15" s="17" t="str">
        <f>VLOOKUP($M15,мандатка!$B:$AC,6,FALSE)</f>
        <v>ІІ</v>
      </c>
      <c r="E15" s="702"/>
      <c r="F15" s="703"/>
      <c r="G15" s="704"/>
      <c r="H15" s="705"/>
      <c r="I15" s="706"/>
      <c r="J15" s="23" t="str">
        <f>VLOOKUP(M15,мандатка!$B:$AL,10,FALSE)</f>
        <v>В.І. Григоренко</v>
      </c>
      <c r="K15" s="707"/>
      <c r="L15" s="708"/>
      <c r="M15" s="266">
        <f>VLOOKUP($L11,мандатка!$W:$AC,6,FALSE)</f>
        <v>106</v>
      </c>
      <c r="N15" s="267">
        <f t="shared" si="0"/>
        <v>3</v>
      </c>
      <c r="O15" s="709"/>
    </row>
    <row r="16" spans="1:15" ht="12" customHeight="1" x14ac:dyDescent="0.25">
      <c r="A16" s="701"/>
      <c r="B16" s="78" t="str">
        <f>VLOOKUP(M16,мандатка!$B:$K,3,FALSE)</f>
        <v>Ковратенко Артем</v>
      </c>
      <c r="C16" s="80">
        <f>VLOOKUP($M16,мандатка!$B:$AC,5,FALSE)</f>
        <v>2005</v>
      </c>
      <c r="D16" s="17" t="str">
        <f>VLOOKUP($M16,мандатка!$B:$AC,6,FALSE)</f>
        <v>ІІІ</v>
      </c>
      <c r="E16" s="702"/>
      <c r="F16" s="703"/>
      <c r="G16" s="704"/>
      <c r="H16" s="705"/>
      <c r="I16" s="706"/>
      <c r="J16" s="23" t="str">
        <f>VLOOKUP(M16,мандатка!$B:$AL,10,FALSE)</f>
        <v>В.І. Григоренко</v>
      </c>
      <c r="K16" s="707"/>
      <c r="L16" s="708"/>
      <c r="M16" s="266">
        <f>VLOOKUP($L11,мандатка!$W:$AC,7,FALSE)</f>
        <v>107</v>
      </c>
      <c r="N16" s="267">
        <f t="shared" si="0"/>
        <v>1</v>
      </c>
      <c r="O16" s="709"/>
    </row>
    <row r="17" spans="1:15" ht="12.75" customHeight="1" x14ac:dyDescent="0.25">
      <c r="A17" s="701">
        <v>2</v>
      </c>
      <c r="B17" s="78" t="str">
        <f>VLOOKUP(M17,мандатка!$B:$K,3,FALSE)</f>
        <v>Буряк Віталій</v>
      </c>
      <c r="C17" s="80">
        <f>VLOOKUP($M17,мандатка!$B:$AC,5,FALSE)</f>
        <v>2004</v>
      </c>
      <c r="D17" s="17" t="str">
        <f>VLOOKUP($M17,мандатка!$B:$AC,6,FALSE)</f>
        <v>ІІ</v>
      </c>
      <c r="E17" s="702">
        <f>VLOOKUP($L17,КПштр!$A:$AD,MATCH("Результат",КПштр!$10:$10,0),FALSE)</f>
        <v>253</v>
      </c>
      <c r="F17" s="703">
        <f>VLOOKUP($L17,КПштр!$A:$AD,MATCH("Відносний результат",КПштр!$10:$10,0),FALSE)</f>
        <v>2.1260504201680672</v>
      </c>
      <c r="G17" s="704" t="str">
        <f>VLOOKUP($L17,мандатка!$B:$AC,8,FALSE)</f>
        <v>Донецька обл</v>
      </c>
      <c r="H17" s="705" t="str">
        <f>VLOOKUP($L17,мандатка!$B:$AC,3,FALSE)</f>
        <v>Вертикаль ЦДЮТ</v>
      </c>
      <c r="I17" s="706" t="str">
        <f>VLOOKUP($L17,КПштр!$A:$AD,MATCH("Виконаний розряд",КПштр!$10:$10,0),FALSE)</f>
        <v>III юн</v>
      </c>
      <c r="J17" s="23" t="str">
        <f>VLOOKUP(M17,мандатка!$B:$AL,10,FALSE)</f>
        <v>О.М. Мирний</v>
      </c>
      <c r="K17" s="707"/>
      <c r="L17" s="708">
        <f>VLOOKUP($A17,КПштр!$W:$AB,6,FALSE)</f>
        <v>110</v>
      </c>
      <c r="M17" s="266">
        <f>VLOOKUP($L17,мандатка!$W:$AC,2,FALSE)</f>
        <v>111</v>
      </c>
      <c r="N17" s="267">
        <f t="shared" si="0"/>
        <v>3</v>
      </c>
      <c r="O17" s="709">
        <f t="shared" ref="O17" si="1">SUM(N17:N22)/6*4</f>
        <v>6.2</v>
      </c>
    </row>
    <row r="18" spans="1:15" ht="12" customHeight="1" x14ac:dyDescent="0.25">
      <c r="A18" s="701"/>
      <c r="B18" s="78" t="str">
        <f>VLOOKUP(M18,мандатка!$B:$K,3,FALSE)</f>
        <v>Штейнерт Дар'я</v>
      </c>
      <c r="C18" s="80">
        <f>VLOOKUP($M18,мандатка!$B:$AC,5,FALSE)</f>
        <v>2004</v>
      </c>
      <c r="D18" s="17" t="str">
        <f>VLOOKUP($M18,мандатка!$B:$AC,6,FALSE)</f>
        <v>ІІ</v>
      </c>
      <c r="E18" s="702"/>
      <c r="F18" s="703"/>
      <c r="G18" s="704"/>
      <c r="H18" s="705"/>
      <c r="I18" s="706"/>
      <c r="J18" s="23" t="str">
        <f>VLOOKUP(M18,мандатка!$B:$AL,10,FALSE)</f>
        <v>О.М. Мирний</v>
      </c>
      <c r="K18" s="707"/>
      <c r="L18" s="708"/>
      <c r="M18" s="266">
        <f>VLOOKUP($L17,мандатка!$W:$AC,3,FALSE)</f>
        <v>112</v>
      </c>
      <c r="N18" s="267">
        <f t="shared" si="0"/>
        <v>3</v>
      </c>
      <c r="O18" s="709"/>
    </row>
    <row r="19" spans="1:15" ht="12" customHeight="1" x14ac:dyDescent="0.25">
      <c r="A19" s="701"/>
      <c r="B19" s="78" t="str">
        <f>VLOOKUP(M19,мандатка!$B:$K,3,FALSE)</f>
        <v>Миронов Олексій</v>
      </c>
      <c r="C19" s="80">
        <f>VLOOKUP($M19,мандатка!$B:$AC,5,FALSE)</f>
        <v>2005</v>
      </c>
      <c r="D19" s="17" t="str">
        <f>VLOOKUP($M19,мандатка!$B:$AC,6,FALSE)</f>
        <v>І юн</v>
      </c>
      <c r="E19" s="702"/>
      <c r="F19" s="703"/>
      <c r="G19" s="704"/>
      <c r="H19" s="705"/>
      <c r="I19" s="706"/>
      <c r="J19" s="23" t="str">
        <f>VLOOKUP(M19,мандатка!$B:$AL,10,FALSE)</f>
        <v>О.М. Мирний</v>
      </c>
      <c r="K19" s="707"/>
      <c r="L19" s="708"/>
      <c r="M19" s="266">
        <f>VLOOKUP($L17,мандатка!$W:$AC,4,FALSE)</f>
        <v>113</v>
      </c>
      <c r="N19" s="267">
        <f t="shared" si="0"/>
        <v>1</v>
      </c>
      <c r="O19" s="709"/>
    </row>
    <row r="20" spans="1:15" ht="12" customHeight="1" x14ac:dyDescent="0.25">
      <c r="A20" s="701"/>
      <c r="B20" s="78" t="str">
        <f>VLOOKUP(M20,мандатка!$B:$K,3,FALSE)</f>
        <v>Потримай Назар</v>
      </c>
      <c r="C20" s="80">
        <f>VLOOKUP($M20,мандатка!$B:$AC,5,FALSE)</f>
        <v>2005</v>
      </c>
      <c r="D20" s="17" t="str">
        <f>VLOOKUP($M20,мандатка!$B:$AC,6,FALSE)</f>
        <v>І юн</v>
      </c>
      <c r="E20" s="702"/>
      <c r="F20" s="703"/>
      <c r="G20" s="704"/>
      <c r="H20" s="705"/>
      <c r="I20" s="706"/>
      <c r="J20" s="23" t="str">
        <f>VLOOKUP(M20,мандатка!$B:$AL,10,FALSE)</f>
        <v>О.М. Мирний</v>
      </c>
      <c r="K20" s="707"/>
      <c r="L20" s="708"/>
      <c r="M20" s="266">
        <f>VLOOKUP($L17,мандатка!$W:$AC,5,FALSE)</f>
        <v>114</v>
      </c>
      <c r="N20" s="267">
        <f t="shared" si="0"/>
        <v>1</v>
      </c>
      <c r="O20" s="709"/>
    </row>
    <row r="21" spans="1:15" ht="12" customHeight="1" x14ac:dyDescent="0.25">
      <c r="A21" s="701"/>
      <c r="B21" s="78" t="str">
        <f>VLOOKUP(M21,мандатка!$B:$K,3,FALSE)</f>
        <v>Коровяковський Денис</v>
      </c>
      <c r="C21" s="80">
        <f>VLOOKUP($M21,мандатка!$B:$AC,5,FALSE)</f>
        <v>2004</v>
      </c>
      <c r="D21" s="17" t="str">
        <f>VLOOKUP($M21,мандатка!$B:$AC,6,FALSE)</f>
        <v>І юн</v>
      </c>
      <c r="E21" s="702"/>
      <c r="F21" s="703"/>
      <c r="G21" s="704"/>
      <c r="H21" s="705"/>
      <c r="I21" s="706"/>
      <c r="J21" s="23" t="str">
        <f>VLOOKUP(M21,мандатка!$B:$AL,10,FALSE)</f>
        <v>О.М. Мирний</v>
      </c>
      <c r="K21" s="707"/>
      <c r="L21" s="708"/>
      <c r="M21" s="266">
        <f>VLOOKUP($L17,мандатка!$W:$AC,6,FALSE)</f>
        <v>115</v>
      </c>
      <c r="N21" s="267">
        <f t="shared" si="0"/>
        <v>1</v>
      </c>
      <c r="O21" s="709"/>
    </row>
    <row r="22" spans="1:15" ht="12" customHeight="1" x14ac:dyDescent="0.25">
      <c r="A22" s="701"/>
      <c r="B22" s="78" t="str">
        <f>VLOOKUP(M22,мандатка!$B:$K,3,FALSE)</f>
        <v>Тютюник Олександра</v>
      </c>
      <c r="C22" s="80">
        <f>VLOOKUP($M22,мандатка!$B:$AC,5,FALSE)</f>
        <v>2005</v>
      </c>
      <c r="D22" s="17" t="str">
        <f>VLOOKUP($M22,мандатка!$B:$AC,6,FALSE)</f>
        <v>ІІ юн</v>
      </c>
      <c r="E22" s="702"/>
      <c r="F22" s="703"/>
      <c r="G22" s="704"/>
      <c r="H22" s="705"/>
      <c r="I22" s="706"/>
      <c r="J22" s="23" t="str">
        <f>VLOOKUP(M22,мандатка!$B:$AL,10,FALSE)</f>
        <v>О.М. Мирний</v>
      </c>
      <c r="K22" s="707"/>
      <c r="L22" s="708"/>
      <c r="M22" s="266">
        <f>VLOOKUP($L17,мандатка!$W:$AC,7,FALSE)</f>
        <v>116</v>
      </c>
      <c r="N22" s="267">
        <f t="shared" si="0"/>
        <v>0.3</v>
      </c>
      <c r="O22" s="709"/>
    </row>
    <row r="23" spans="1:15" ht="12.75" customHeight="1" x14ac:dyDescent="0.25">
      <c r="A23" s="701">
        <v>3</v>
      </c>
      <c r="B23" s="78" t="str">
        <f>VLOOKUP(M23,мандатка!$B:$K,3,FALSE)</f>
        <v>Шейгус Марк</v>
      </c>
      <c r="C23" s="80">
        <f>VLOOKUP($M23,мандатка!$B:$AC,5,FALSE)</f>
        <v>2006</v>
      </c>
      <c r="D23" s="17" t="str">
        <f>VLOOKUP($M23,мандатка!$B:$AC,6,FALSE)</f>
        <v>І юн</v>
      </c>
      <c r="E23" s="702">
        <f>VLOOKUP($L23,КПштр!$A:$AD,MATCH("Результат",КПштр!$10:$10,0),FALSE)</f>
        <v>674</v>
      </c>
      <c r="F23" s="703">
        <f>VLOOKUP($L23,КПштр!$A:$AD,MATCH("Відносний результат",КПштр!$10:$10,0),FALSE)</f>
        <v>5.6638655462184877</v>
      </c>
      <c r="G23" s="704" t="str">
        <f>VLOOKUP($L23,мандатка!$B:$AC,8,FALSE)</f>
        <v>Запорізька обл</v>
      </c>
      <c r="H23" s="705" t="str">
        <f>VLOOKUP($L23,мандатка!$B:$AC,3,FALSE)</f>
        <v>КЗ " Центр туризму" ЗОР</v>
      </c>
      <c r="I23" s="706" t="str">
        <f>VLOOKUP($L23,КПштр!$A:$AD,MATCH("Виконаний розряд",КПштр!$10:$10,0),FALSE)</f>
        <v>III юн</v>
      </c>
      <c r="J23" s="23" t="str">
        <f>VLOOKUP(M23,мандатка!$B:$AL,10,FALSE)</f>
        <v>С.Я. Бебешко</v>
      </c>
      <c r="K23" s="707"/>
      <c r="L23" s="708">
        <f>VLOOKUP($A23,КПштр!$W:$AB,6,FALSE)</f>
        <v>120</v>
      </c>
      <c r="M23" s="266">
        <f>VLOOKUP($L23,мандатка!$W:$AC,2,FALSE)</f>
        <v>121</v>
      </c>
      <c r="N23" s="267">
        <f t="shared" si="0"/>
        <v>1</v>
      </c>
      <c r="O23" s="709">
        <f t="shared" ref="O23" si="2">SUM(N23:N28)/6*4</f>
        <v>4</v>
      </c>
    </row>
    <row r="24" spans="1:15" ht="12" customHeight="1" x14ac:dyDescent="0.25">
      <c r="A24" s="701"/>
      <c r="B24" s="78" t="str">
        <f>VLOOKUP(M24,мандатка!$B:$K,3,FALSE)</f>
        <v>Мадудін Нікіта</v>
      </c>
      <c r="C24" s="80">
        <f>VLOOKUP($M24,мандатка!$B:$AC,5,FALSE)</f>
        <v>2005</v>
      </c>
      <c r="D24" s="17" t="str">
        <f>VLOOKUP($M24,мандатка!$B:$AC,6,FALSE)</f>
        <v>І юн</v>
      </c>
      <c r="E24" s="702"/>
      <c r="F24" s="703"/>
      <c r="G24" s="704"/>
      <c r="H24" s="705"/>
      <c r="I24" s="706"/>
      <c r="J24" s="23" t="str">
        <f>VLOOKUP(M24,мандатка!$B:$AL,10,FALSE)</f>
        <v>С.Я. Бебешко</v>
      </c>
      <c r="K24" s="707"/>
      <c r="L24" s="708"/>
      <c r="M24" s="266">
        <f>VLOOKUP($L23,мандатка!$W:$AC,3,FALSE)</f>
        <v>122</v>
      </c>
      <c r="N24" s="267">
        <f t="shared" si="0"/>
        <v>1</v>
      </c>
      <c r="O24" s="709"/>
    </row>
    <row r="25" spans="1:15" ht="12" customHeight="1" x14ac:dyDescent="0.25">
      <c r="A25" s="701"/>
      <c r="B25" s="78" t="str">
        <f>VLOOKUP(M25,мандатка!$B:$K,3,FALSE)</f>
        <v>Влезька Аріна</v>
      </c>
      <c r="C25" s="80">
        <f>VLOOKUP($M25,мандатка!$B:$AC,5,FALSE)</f>
        <v>2006</v>
      </c>
      <c r="D25" s="17" t="str">
        <f>VLOOKUP($M25,мандатка!$B:$AC,6,FALSE)</f>
        <v>І юн</v>
      </c>
      <c r="E25" s="702"/>
      <c r="F25" s="703"/>
      <c r="G25" s="704"/>
      <c r="H25" s="705"/>
      <c r="I25" s="706"/>
      <c r="J25" s="23" t="str">
        <f>VLOOKUP(M25,мандатка!$B:$AL,10,FALSE)</f>
        <v>С.Я. Бебешко</v>
      </c>
      <c r="K25" s="707"/>
      <c r="L25" s="708"/>
      <c r="M25" s="266">
        <f>VLOOKUP($L23,мандатка!$W:$AC,4,FALSE)</f>
        <v>123</v>
      </c>
      <c r="N25" s="267">
        <f t="shared" si="0"/>
        <v>1</v>
      </c>
      <c r="O25" s="709"/>
    </row>
    <row r="26" spans="1:15" ht="12" customHeight="1" x14ac:dyDescent="0.25">
      <c r="A26" s="701"/>
      <c r="B26" s="78" t="str">
        <f>VLOOKUP(M26,мандатка!$B:$K,3,FALSE)</f>
        <v>Доля Анастасія</v>
      </c>
      <c r="C26" s="80">
        <f>VLOOKUP($M26,мандатка!$B:$AC,5,FALSE)</f>
        <v>2006</v>
      </c>
      <c r="D26" s="17" t="str">
        <f>VLOOKUP($M26,мандатка!$B:$AC,6,FALSE)</f>
        <v>І юн</v>
      </c>
      <c r="E26" s="702"/>
      <c r="F26" s="703"/>
      <c r="G26" s="704"/>
      <c r="H26" s="705"/>
      <c r="I26" s="706"/>
      <c r="J26" s="23" t="str">
        <f>VLOOKUP(M26,мандатка!$B:$AL,10,FALSE)</f>
        <v>С.Я. Бебешко</v>
      </c>
      <c r="K26" s="707"/>
      <c r="L26" s="708"/>
      <c r="M26" s="266">
        <f>VLOOKUP($L23,мандатка!$W:$AC,5,FALSE)</f>
        <v>124</v>
      </c>
      <c r="N26" s="267">
        <f t="shared" si="0"/>
        <v>1</v>
      </c>
      <c r="O26" s="709"/>
    </row>
    <row r="27" spans="1:15" ht="12" customHeight="1" x14ac:dyDescent="0.25">
      <c r="A27" s="701"/>
      <c r="B27" s="78" t="str">
        <f>VLOOKUP(M27,мандатка!$B:$K,3,FALSE)</f>
        <v>Буляткін Артем</v>
      </c>
      <c r="C27" s="80">
        <f>VLOOKUP($M27,мандатка!$B:$AC,5,FALSE)</f>
        <v>2004</v>
      </c>
      <c r="D27" s="17" t="str">
        <f>VLOOKUP($M27,мандатка!$B:$AC,6,FALSE)</f>
        <v>ІІІ</v>
      </c>
      <c r="E27" s="702"/>
      <c r="F27" s="703"/>
      <c r="G27" s="704"/>
      <c r="H27" s="705"/>
      <c r="I27" s="706"/>
      <c r="J27" s="23" t="str">
        <f>VLOOKUP(M27,мандатка!$B:$AL,10,FALSE)</f>
        <v>С.Я. Бебешко</v>
      </c>
      <c r="K27" s="707"/>
      <c r="L27" s="708"/>
      <c r="M27" s="266">
        <f>VLOOKUP($L23,мандатка!$W:$AC,6,FALSE)</f>
        <v>125</v>
      </c>
      <c r="N27" s="267">
        <f t="shared" si="0"/>
        <v>1</v>
      </c>
      <c r="O27" s="709"/>
    </row>
    <row r="28" spans="1:15" ht="12" customHeight="1" x14ac:dyDescent="0.25">
      <c r="A28" s="701"/>
      <c r="B28" s="78" t="str">
        <f>VLOOKUP(M28,мандатка!$B:$K,3,FALSE)</f>
        <v>Гордієнко Артем</v>
      </c>
      <c r="C28" s="80">
        <f>VLOOKUP($M28,мандатка!$B:$AC,5,FALSE)</f>
        <v>2004</v>
      </c>
      <c r="D28" s="17" t="str">
        <f>VLOOKUP($M28,мандатка!$B:$AC,6,FALSE)</f>
        <v>ІІІ</v>
      </c>
      <c r="E28" s="702"/>
      <c r="F28" s="703"/>
      <c r="G28" s="704"/>
      <c r="H28" s="705"/>
      <c r="I28" s="706"/>
      <c r="J28" s="23" t="str">
        <f>VLOOKUP(M28,мандатка!$B:$AL,10,FALSE)</f>
        <v>С.Я. Бебешко</v>
      </c>
      <c r="K28" s="707"/>
      <c r="L28" s="708"/>
      <c r="M28" s="266">
        <f>VLOOKUP($L23,мандатка!$W:$AC,7,FALSE)</f>
        <v>126</v>
      </c>
      <c r="N28" s="267">
        <f t="shared" si="0"/>
        <v>1</v>
      </c>
      <c r="O28" s="709"/>
    </row>
    <row r="29" spans="1:15" ht="12.75" customHeight="1" x14ac:dyDescent="0.25">
      <c r="A29" s="701">
        <v>4</v>
      </c>
      <c r="B29" s="78" t="e">
        <f>VLOOKUP(M29,мандатка!$B:$K,3,FALSE)</f>
        <v>#N/A</v>
      </c>
      <c r="C29" s="80" t="e">
        <f>VLOOKUP($M29,мандатка!$B:$AC,5,FALSE)</f>
        <v>#N/A</v>
      </c>
      <c r="D29" s="17" t="e">
        <f>VLOOKUP($M29,мандатка!$B:$AC,6,FALSE)</f>
        <v>#N/A</v>
      </c>
      <c r="E29" s="702" t="e">
        <f>VLOOKUP($L29,КПштр!$A:$AD,MATCH("Результат",КПштр!$10:$10,0),FALSE)</f>
        <v>#N/A</v>
      </c>
      <c r="F29" s="703" t="e">
        <f>VLOOKUP($L29,КПштр!$A:$AD,MATCH("Відносний результат",КПштр!$10:$10,0),FALSE)</f>
        <v>#N/A</v>
      </c>
      <c r="G29" s="704" t="e">
        <f>VLOOKUP($L29,мандатка!$B:$AC,8,FALSE)</f>
        <v>#N/A</v>
      </c>
      <c r="H29" s="705" t="e">
        <f>VLOOKUP($L29,мандатка!$B:$AC,3,FALSE)</f>
        <v>#N/A</v>
      </c>
      <c r="I29" s="706" t="e">
        <f>VLOOKUP($L29,КПштр!$A:$AD,MATCH("Виконаний розряд",КПштр!$10:$10,0),FALSE)</f>
        <v>#N/A</v>
      </c>
      <c r="J29" s="23" t="e">
        <f>VLOOKUP(M29,мандатка!$B:$AL,10,FALSE)</f>
        <v>#N/A</v>
      </c>
      <c r="K29" s="707"/>
      <c r="L29" s="708" t="e">
        <f>VLOOKUP($A29,КПштр!$W:$AB,6,FALSE)</f>
        <v>#N/A</v>
      </c>
      <c r="M29" s="266" t="e">
        <f>VLOOKUP($L29,мандатка!$W:$AC,2,FALSE)</f>
        <v>#N/A</v>
      </c>
      <c r="N29" s="267" t="e">
        <f t="shared" si="0"/>
        <v>#N/A</v>
      </c>
      <c r="O29" s="709" t="e">
        <f t="shared" ref="O29" si="3">SUM(N29:N34)/6*4</f>
        <v>#N/A</v>
      </c>
    </row>
    <row r="30" spans="1:15" ht="12" customHeight="1" x14ac:dyDescent="0.25">
      <c r="A30" s="701"/>
      <c r="B30" s="78" t="e">
        <f>VLOOKUP(M30,мандатка!$B:$K,3,FALSE)</f>
        <v>#N/A</v>
      </c>
      <c r="C30" s="80" t="e">
        <f>VLOOKUP($M30,мандатка!$B:$AC,5,FALSE)</f>
        <v>#N/A</v>
      </c>
      <c r="D30" s="17" t="e">
        <f>VLOOKUP($M30,мандатка!$B:$AC,6,FALSE)</f>
        <v>#N/A</v>
      </c>
      <c r="E30" s="702"/>
      <c r="F30" s="703"/>
      <c r="G30" s="704"/>
      <c r="H30" s="705"/>
      <c r="I30" s="706"/>
      <c r="J30" s="23" t="e">
        <f>VLOOKUP(M30,мандатка!$B:$AL,10,FALSE)</f>
        <v>#N/A</v>
      </c>
      <c r="K30" s="707"/>
      <c r="L30" s="708"/>
      <c r="M30" s="266" t="e">
        <f>VLOOKUP($L29,мандатка!$W:$AC,3,FALSE)</f>
        <v>#N/A</v>
      </c>
      <c r="N30" s="267" t="e">
        <f t="shared" si="0"/>
        <v>#N/A</v>
      </c>
      <c r="O30" s="709"/>
    </row>
    <row r="31" spans="1:15" ht="12" customHeight="1" x14ac:dyDescent="0.25">
      <c r="A31" s="701"/>
      <c r="B31" s="78" t="e">
        <f>VLOOKUP(M31,мандатка!$B:$K,3,FALSE)</f>
        <v>#N/A</v>
      </c>
      <c r="C31" s="80" t="e">
        <f>VLOOKUP($M31,мандатка!$B:$AC,5,FALSE)</f>
        <v>#N/A</v>
      </c>
      <c r="D31" s="17" t="e">
        <f>VLOOKUP($M31,мандатка!$B:$AC,6,FALSE)</f>
        <v>#N/A</v>
      </c>
      <c r="E31" s="702"/>
      <c r="F31" s="703"/>
      <c r="G31" s="704"/>
      <c r="H31" s="705"/>
      <c r="I31" s="706"/>
      <c r="J31" s="23" t="e">
        <f>VLOOKUP(M31,мандатка!$B:$AL,10,FALSE)</f>
        <v>#N/A</v>
      </c>
      <c r="K31" s="707"/>
      <c r="L31" s="708"/>
      <c r="M31" s="266" t="e">
        <f>VLOOKUP($L29,мандатка!$W:$AC,4,FALSE)</f>
        <v>#N/A</v>
      </c>
      <c r="N31" s="267" t="e">
        <f t="shared" si="0"/>
        <v>#N/A</v>
      </c>
      <c r="O31" s="709"/>
    </row>
    <row r="32" spans="1:15" ht="12" customHeight="1" x14ac:dyDescent="0.25">
      <c r="A32" s="701"/>
      <c r="B32" s="78" t="e">
        <f>VLOOKUP(M32,мандатка!$B:$K,3,FALSE)</f>
        <v>#N/A</v>
      </c>
      <c r="C32" s="80" t="e">
        <f>VLOOKUP($M32,мандатка!$B:$AC,5,FALSE)</f>
        <v>#N/A</v>
      </c>
      <c r="D32" s="17" t="e">
        <f>VLOOKUP($M32,мандатка!$B:$AC,6,FALSE)</f>
        <v>#N/A</v>
      </c>
      <c r="E32" s="702"/>
      <c r="F32" s="703"/>
      <c r="G32" s="704"/>
      <c r="H32" s="705"/>
      <c r="I32" s="706"/>
      <c r="J32" s="23" t="e">
        <f>VLOOKUP(M32,мандатка!$B:$AL,10,FALSE)</f>
        <v>#N/A</v>
      </c>
      <c r="K32" s="707"/>
      <c r="L32" s="708"/>
      <c r="M32" s="266" t="e">
        <f>VLOOKUP($L29,мандатка!$W:$AC,5,FALSE)</f>
        <v>#N/A</v>
      </c>
      <c r="N32" s="267" t="e">
        <f t="shared" si="0"/>
        <v>#N/A</v>
      </c>
      <c r="O32" s="709"/>
    </row>
    <row r="33" spans="1:15" ht="12" customHeight="1" x14ac:dyDescent="0.25">
      <c r="A33" s="701"/>
      <c r="B33" s="78" t="e">
        <f>VLOOKUP(M33,мандатка!$B:$K,3,FALSE)</f>
        <v>#N/A</v>
      </c>
      <c r="C33" s="80" t="e">
        <f>VLOOKUP($M33,мандатка!$B:$AC,5,FALSE)</f>
        <v>#N/A</v>
      </c>
      <c r="D33" s="17" t="e">
        <f>VLOOKUP($M33,мандатка!$B:$AC,6,FALSE)</f>
        <v>#N/A</v>
      </c>
      <c r="E33" s="702"/>
      <c r="F33" s="703"/>
      <c r="G33" s="704"/>
      <c r="H33" s="705"/>
      <c r="I33" s="706"/>
      <c r="J33" s="23" t="e">
        <f>VLOOKUP(M33,мандатка!$B:$AL,10,FALSE)</f>
        <v>#N/A</v>
      </c>
      <c r="K33" s="707"/>
      <c r="L33" s="708"/>
      <c r="M33" s="266" t="e">
        <f>VLOOKUP($L29,мандатка!$W:$AC,6,FALSE)</f>
        <v>#N/A</v>
      </c>
      <c r="N33" s="267" t="e">
        <f t="shared" si="0"/>
        <v>#N/A</v>
      </c>
      <c r="O33" s="709"/>
    </row>
    <row r="34" spans="1:15" ht="12" customHeight="1" x14ac:dyDescent="0.25">
      <c r="A34" s="701"/>
      <c r="B34" s="78" t="e">
        <f>VLOOKUP(M34,мандатка!$B:$K,3,FALSE)</f>
        <v>#N/A</v>
      </c>
      <c r="C34" s="80" t="e">
        <f>VLOOKUP($M34,мандатка!$B:$AC,5,FALSE)</f>
        <v>#N/A</v>
      </c>
      <c r="D34" s="17" t="e">
        <f>VLOOKUP($M34,мандатка!$B:$AC,6,FALSE)</f>
        <v>#N/A</v>
      </c>
      <c r="E34" s="702"/>
      <c r="F34" s="703"/>
      <c r="G34" s="704"/>
      <c r="H34" s="705"/>
      <c r="I34" s="706"/>
      <c r="J34" s="23" t="e">
        <f>VLOOKUP(M34,мандатка!$B:$AL,10,FALSE)</f>
        <v>#N/A</v>
      </c>
      <c r="K34" s="707"/>
      <c r="L34" s="708"/>
      <c r="M34" s="266" t="e">
        <f>VLOOKUP($L29,мандатка!$W:$AC,7,FALSE)</f>
        <v>#N/A</v>
      </c>
      <c r="N34" s="267" t="e">
        <f t="shared" si="0"/>
        <v>#N/A</v>
      </c>
      <c r="O34" s="709"/>
    </row>
    <row r="35" spans="1:15" ht="12.75" customHeight="1" x14ac:dyDescent="0.25">
      <c r="A35" s="701">
        <v>5</v>
      </c>
      <c r="B35" s="78" t="e">
        <f>VLOOKUP(M35,мандатка!$B:$K,3,FALSE)</f>
        <v>#N/A</v>
      </c>
      <c r="C35" s="80" t="e">
        <f>VLOOKUP($M35,мандатка!$B:$AC,5,FALSE)</f>
        <v>#N/A</v>
      </c>
      <c r="D35" s="17" t="e">
        <f>VLOOKUP($M35,мандатка!$B:$AC,6,FALSE)</f>
        <v>#N/A</v>
      </c>
      <c r="E35" s="702" t="e">
        <f>VLOOKUP($L35,КПштр!$A:$AD,MATCH("Результат",КПштр!$10:$10,0),FALSE)</f>
        <v>#N/A</v>
      </c>
      <c r="F35" s="703" t="e">
        <f>VLOOKUP($L35,КПштр!$A:$AD,MATCH("Відносний результат",КПштр!$10:$10,0),FALSE)</f>
        <v>#N/A</v>
      </c>
      <c r="G35" s="704" t="e">
        <f>VLOOKUP($L35,мандатка!$B:$AC,8,FALSE)</f>
        <v>#N/A</v>
      </c>
      <c r="H35" s="705" t="e">
        <f>VLOOKUP($L35,мандатка!$B:$AC,3,FALSE)</f>
        <v>#N/A</v>
      </c>
      <c r="I35" s="706" t="e">
        <f>VLOOKUP($L35,КПштр!$A:$AD,MATCH("Виконаний розряд",КПштр!$10:$10,0),FALSE)</f>
        <v>#N/A</v>
      </c>
      <c r="J35" s="23" t="e">
        <f>VLOOKUP(M35,мандатка!$B:$AL,10,FALSE)</f>
        <v>#N/A</v>
      </c>
      <c r="K35" s="707"/>
      <c r="L35" s="708" t="e">
        <f>VLOOKUP($A35,КПштр!$W:$AB,6,FALSE)</f>
        <v>#N/A</v>
      </c>
      <c r="M35" s="266" t="e">
        <f>VLOOKUP($L35,мандатка!$W:$AC,2,FALSE)</f>
        <v>#N/A</v>
      </c>
      <c r="N35" s="267" t="e">
        <f t="shared" si="0"/>
        <v>#N/A</v>
      </c>
      <c r="O35" s="709" t="e">
        <f t="shared" ref="O35" si="4">SUM(N35:N40)/6*4</f>
        <v>#N/A</v>
      </c>
    </row>
    <row r="36" spans="1:15" ht="12" customHeight="1" x14ac:dyDescent="0.25">
      <c r="A36" s="701"/>
      <c r="B36" s="78" t="e">
        <f>VLOOKUP(M36,мандатка!$B:$K,3,FALSE)</f>
        <v>#N/A</v>
      </c>
      <c r="C36" s="80" t="e">
        <f>VLOOKUP($M36,мандатка!$B:$AC,5,FALSE)</f>
        <v>#N/A</v>
      </c>
      <c r="D36" s="17" t="e">
        <f>VLOOKUP($M36,мандатка!$B:$AC,6,FALSE)</f>
        <v>#N/A</v>
      </c>
      <c r="E36" s="702"/>
      <c r="F36" s="703"/>
      <c r="G36" s="704"/>
      <c r="H36" s="705"/>
      <c r="I36" s="706"/>
      <c r="J36" s="23" t="e">
        <f>VLOOKUP(M36,мандатка!$B:$AL,10,FALSE)</f>
        <v>#N/A</v>
      </c>
      <c r="K36" s="707"/>
      <c r="L36" s="708"/>
      <c r="M36" s="266" t="e">
        <f>VLOOKUP($L35,мандатка!$W:$AC,3,FALSE)</f>
        <v>#N/A</v>
      </c>
      <c r="N36" s="267" t="e">
        <f t="shared" si="0"/>
        <v>#N/A</v>
      </c>
      <c r="O36" s="709"/>
    </row>
    <row r="37" spans="1:15" ht="12" customHeight="1" x14ac:dyDescent="0.25">
      <c r="A37" s="701"/>
      <c r="B37" s="78" t="e">
        <f>VLOOKUP(M37,мандатка!$B:$K,3,FALSE)</f>
        <v>#N/A</v>
      </c>
      <c r="C37" s="80" t="e">
        <f>VLOOKUP($M37,мандатка!$B:$AC,5,FALSE)</f>
        <v>#N/A</v>
      </c>
      <c r="D37" s="17" t="e">
        <f>VLOOKUP($M37,мандатка!$B:$AC,6,FALSE)</f>
        <v>#N/A</v>
      </c>
      <c r="E37" s="702"/>
      <c r="F37" s="703"/>
      <c r="G37" s="704"/>
      <c r="H37" s="705"/>
      <c r="I37" s="706"/>
      <c r="J37" s="23" t="e">
        <f>VLOOKUP(M37,мандатка!$B:$AL,10,FALSE)</f>
        <v>#N/A</v>
      </c>
      <c r="K37" s="707"/>
      <c r="L37" s="708"/>
      <c r="M37" s="266" t="e">
        <f>VLOOKUP($L35,мандатка!$W:$AC,4,FALSE)</f>
        <v>#N/A</v>
      </c>
      <c r="N37" s="267" t="e">
        <f t="shared" si="0"/>
        <v>#N/A</v>
      </c>
      <c r="O37" s="709"/>
    </row>
    <row r="38" spans="1:15" ht="12" customHeight="1" x14ac:dyDescent="0.25">
      <c r="A38" s="701"/>
      <c r="B38" s="78" t="e">
        <f>VLOOKUP(M38,мандатка!$B:$K,3,FALSE)</f>
        <v>#N/A</v>
      </c>
      <c r="C38" s="80" t="e">
        <f>VLOOKUP($M38,мандатка!$B:$AC,5,FALSE)</f>
        <v>#N/A</v>
      </c>
      <c r="D38" s="17" t="e">
        <f>VLOOKUP($M38,мандатка!$B:$AC,6,FALSE)</f>
        <v>#N/A</v>
      </c>
      <c r="E38" s="702"/>
      <c r="F38" s="703"/>
      <c r="G38" s="704"/>
      <c r="H38" s="705"/>
      <c r="I38" s="706"/>
      <c r="J38" s="23" t="e">
        <f>VLOOKUP(M38,мандатка!$B:$AL,10,FALSE)</f>
        <v>#N/A</v>
      </c>
      <c r="K38" s="707"/>
      <c r="L38" s="708"/>
      <c r="M38" s="266" t="e">
        <f>VLOOKUP($L35,мандатка!$W:$AC,5,FALSE)</f>
        <v>#N/A</v>
      </c>
      <c r="N38" s="267" t="e">
        <f t="shared" si="0"/>
        <v>#N/A</v>
      </c>
      <c r="O38" s="709"/>
    </row>
    <row r="39" spans="1:15" ht="12" customHeight="1" x14ac:dyDescent="0.25">
      <c r="A39" s="701"/>
      <c r="B39" s="78" t="e">
        <f>VLOOKUP(M39,мандатка!$B:$K,3,FALSE)</f>
        <v>#N/A</v>
      </c>
      <c r="C39" s="80" t="e">
        <f>VLOOKUP($M39,мандатка!$B:$AC,5,FALSE)</f>
        <v>#N/A</v>
      </c>
      <c r="D39" s="17" t="e">
        <f>VLOOKUP($M39,мандатка!$B:$AC,6,FALSE)</f>
        <v>#N/A</v>
      </c>
      <c r="E39" s="702"/>
      <c r="F39" s="703"/>
      <c r="G39" s="704"/>
      <c r="H39" s="705"/>
      <c r="I39" s="706"/>
      <c r="J39" s="23" t="e">
        <f>VLOOKUP(M39,мандатка!$B:$AL,10,FALSE)</f>
        <v>#N/A</v>
      </c>
      <c r="K39" s="707"/>
      <c r="L39" s="708"/>
      <c r="M39" s="266" t="e">
        <f>VLOOKUP($L35,мандатка!$W:$AC,6,FALSE)</f>
        <v>#N/A</v>
      </c>
      <c r="N39" s="267" t="e">
        <f t="shared" si="0"/>
        <v>#N/A</v>
      </c>
      <c r="O39" s="709"/>
    </row>
    <row r="40" spans="1:15" ht="12" customHeight="1" x14ac:dyDescent="0.25">
      <c r="A40" s="701"/>
      <c r="B40" s="78" t="e">
        <f>VLOOKUP(M40,мандатка!$B:$K,3,FALSE)</f>
        <v>#N/A</v>
      </c>
      <c r="C40" s="80" t="e">
        <f>VLOOKUP($M40,мандатка!$B:$AC,5,FALSE)</f>
        <v>#N/A</v>
      </c>
      <c r="D40" s="17" t="e">
        <f>VLOOKUP($M40,мандатка!$B:$AC,6,FALSE)</f>
        <v>#N/A</v>
      </c>
      <c r="E40" s="702"/>
      <c r="F40" s="703"/>
      <c r="G40" s="704"/>
      <c r="H40" s="705"/>
      <c r="I40" s="706"/>
      <c r="J40" s="23" t="e">
        <f>VLOOKUP(M40,мандатка!$B:$AL,10,FALSE)</f>
        <v>#N/A</v>
      </c>
      <c r="K40" s="707"/>
      <c r="L40" s="708"/>
      <c r="M40" s="266" t="e">
        <f>VLOOKUP($L35,мандатка!$W:$AC,7,FALSE)</f>
        <v>#N/A</v>
      </c>
      <c r="N40" s="267" t="e">
        <f t="shared" si="0"/>
        <v>#N/A</v>
      </c>
      <c r="O40" s="709"/>
    </row>
    <row r="41" spans="1:15" ht="12.75" customHeight="1" x14ac:dyDescent="0.25">
      <c r="A41" s="701">
        <v>6</v>
      </c>
      <c r="B41" s="78" t="e">
        <f>VLOOKUP(M41,мандатка!$B:$K,3,FALSE)</f>
        <v>#N/A</v>
      </c>
      <c r="C41" s="80" t="e">
        <f>VLOOKUP($M41,мандатка!$B:$AC,5,FALSE)</f>
        <v>#N/A</v>
      </c>
      <c r="D41" s="17" t="e">
        <f>VLOOKUP($M41,мандатка!$B:$AC,6,FALSE)</f>
        <v>#N/A</v>
      </c>
      <c r="E41" s="702" t="e">
        <f>VLOOKUP($L41,КПштр!$A:$AD,MATCH("Результат",КПштр!$10:$10,0),FALSE)</f>
        <v>#N/A</v>
      </c>
      <c r="F41" s="703" t="e">
        <f>VLOOKUP($L41,КПштр!$A:$AD,MATCH("Відносний результат",КПштр!$10:$10,0),FALSE)</f>
        <v>#N/A</v>
      </c>
      <c r="G41" s="704" t="e">
        <f>VLOOKUP($L41,мандатка!$B:$AC,8,FALSE)</f>
        <v>#N/A</v>
      </c>
      <c r="H41" s="705" t="e">
        <f>VLOOKUP($L41,мандатка!$B:$AC,3,FALSE)</f>
        <v>#N/A</v>
      </c>
      <c r="I41" s="706" t="e">
        <f>VLOOKUP($L41,КПштр!$A:$AD,MATCH("Виконаний розряд",КПштр!$10:$10,0),FALSE)</f>
        <v>#N/A</v>
      </c>
      <c r="J41" s="23" t="e">
        <f>VLOOKUP(M41,мандатка!$B:$AL,10,FALSE)</f>
        <v>#N/A</v>
      </c>
      <c r="K41" s="707"/>
      <c r="L41" s="708" t="e">
        <f>VLOOKUP($A41,КПштр!$W:$AB,6,FALSE)</f>
        <v>#N/A</v>
      </c>
      <c r="M41" s="266" t="e">
        <f>VLOOKUP($L41,мандатка!$W:$AC,2,FALSE)</f>
        <v>#N/A</v>
      </c>
      <c r="N41" s="267" t="e">
        <f t="shared" si="0"/>
        <v>#N/A</v>
      </c>
      <c r="O41" s="709" t="e">
        <f t="shared" ref="O41" si="5">SUM(N41:N46)/6*4</f>
        <v>#N/A</v>
      </c>
    </row>
    <row r="42" spans="1:15" ht="12" customHeight="1" x14ac:dyDescent="0.25">
      <c r="A42" s="701"/>
      <c r="B42" s="78" t="e">
        <f>VLOOKUP(M42,мандатка!$B:$K,3,FALSE)</f>
        <v>#N/A</v>
      </c>
      <c r="C42" s="80" t="e">
        <f>VLOOKUP($M42,мандатка!$B:$AC,5,FALSE)</f>
        <v>#N/A</v>
      </c>
      <c r="D42" s="17" t="e">
        <f>VLOOKUP($M42,мандатка!$B:$AC,6,FALSE)</f>
        <v>#N/A</v>
      </c>
      <c r="E42" s="702"/>
      <c r="F42" s="703"/>
      <c r="G42" s="704"/>
      <c r="H42" s="705"/>
      <c r="I42" s="706"/>
      <c r="J42" s="23" t="e">
        <f>VLOOKUP(M42,мандатка!$B:$AL,10,FALSE)</f>
        <v>#N/A</v>
      </c>
      <c r="K42" s="707"/>
      <c r="L42" s="708"/>
      <c r="M42" s="266" t="e">
        <f>VLOOKUP($L41,мандатка!$W:$AC,3,FALSE)</f>
        <v>#N/A</v>
      </c>
      <c r="N42" s="267" t="e">
        <f t="shared" si="0"/>
        <v>#N/A</v>
      </c>
      <c r="O42" s="709"/>
    </row>
    <row r="43" spans="1:15" ht="12" customHeight="1" x14ac:dyDescent="0.25">
      <c r="A43" s="701"/>
      <c r="B43" s="78" t="e">
        <f>VLOOKUP(M43,мандатка!$B:$K,3,FALSE)</f>
        <v>#N/A</v>
      </c>
      <c r="C43" s="80" t="e">
        <f>VLOOKUP($M43,мандатка!$B:$AC,5,FALSE)</f>
        <v>#N/A</v>
      </c>
      <c r="D43" s="17" t="e">
        <f>VLOOKUP($M43,мандатка!$B:$AC,6,FALSE)</f>
        <v>#N/A</v>
      </c>
      <c r="E43" s="702"/>
      <c r="F43" s="703"/>
      <c r="G43" s="704"/>
      <c r="H43" s="705"/>
      <c r="I43" s="706"/>
      <c r="J43" s="23" t="e">
        <f>VLOOKUP(M43,мандатка!$B:$AL,10,FALSE)</f>
        <v>#N/A</v>
      </c>
      <c r="K43" s="707"/>
      <c r="L43" s="708"/>
      <c r="M43" s="266" t="e">
        <f>VLOOKUP($L41,мандатка!$W:$AC,4,FALSE)</f>
        <v>#N/A</v>
      </c>
      <c r="N43" s="267" t="e">
        <f t="shared" si="0"/>
        <v>#N/A</v>
      </c>
      <c r="O43" s="709"/>
    </row>
    <row r="44" spans="1:15" ht="12" customHeight="1" x14ac:dyDescent="0.25">
      <c r="A44" s="701"/>
      <c r="B44" s="78" t="e">
        <f>VLOOKUP(M44,мандатка!$B:$K,3,FALSE)</f>
        <v>#N/A</v>
      </c>
      <c r="C44" s="80" t="e">
        <f>VLOOKUP($M44,мандатка!$B:$AC,5,FALSE)</f>
        <v>#N/A</v>
      </c>
      <c r="D44" s="17" t="e">
        <f>VLOOKUP($M44,мандатка!$B:$AC,6,FALSE)</f>
        <v>#N/A</v>
      </c>
      <c r="E44" s="702"/>
      <c r="F44" s="703"/>
      <c r="G44" s="704"/>
      <c r="H44" s="705"/>
      <c r="I44" s="706"/>
      <c r="J44" s="23" t="e">
        <f>VLOOKUP(M44,мандатка!$B:$AL,10,FALSE)</f>
        <v>#N/A</v>
      </c>
      <c r="K44" s="707"/>
      <c r="L44" s="708"/>
      <c r="M44" s="266" t="e">
        <f>VLOOKUP($L41,мандатка!$W:$AC,5,FALSE)</f>
        <v>#N/A</v>
      </c>
      <c r="N44" s="267" t="e">
        <f t="shared" si="0"/>
        <v>#N/A</v>
      </c>
      <c r="O44" s="709"/>
    </row>
    <row r="45" spans="1:15" ht="12" customHeight="1" x14ac:dyDescent="0.25">
      <c r="A45" s="701"/>
      <c r="B45" s="78" t="e">
        <f>VLOOKUP(M45,мандатка!$B:$K,3,FALSE)</f>
        <v>#N/A</v>
      </c>
      <c r="C45" s="80" t="e">
        <f>VLOOKUP($M45,мандатка!$B:$AC,5,FALSE)</f>
        <v>#N/A</v>
      </c>
      <c r="D45" s="17" t="e">
        <f>VLOOKUP($M45,мандатка!$B:$AC,6,FALSE)</f>
        <v>#N/A</v>
      </c>
      <c r="E45" s="702"/>
      <c r="F45" s="703"/>
      <c r="G45" s="704"/>
      <c r="H45" s="705"/>
      <c r="I45" s="706"/>
      <c r="J45" s="23" t="e">
        <f>VLOOKUP(M45,мандатка!$B:$AL,10,FALSE)</f>
        <v>#N/A</v>
      </c>
      <c r="K45" s="707"/>
      <c r="L45" s="708"/>
      <c r="M45" s="266" t="e">
        <f>VLOOKUP($L41,мандатка!$W:$AC,6,FALSE)</f>
        <v>#N/A</v>
      </c>
      <c r="N45" s="267" t="e">
        <f t="shared" si="0"/>
        <v>#N/A</v>
      </c>
      <c r="O45" s="709"/>
    </row>
    <row r="46" spans="1:15" ht="12" customHeight="1" x14ac:dyDescent="0.25">
      <c r="A46" s="701"/>
      <c r="B46" s="78" t="e">
        <f>VLOOKUP(M46,мандатка!$B:$K,3,FALSE)</f>
        <v>#N/A</v>
      </c>
      <c r="C46" s="80" t="e">
        <f>VLOOKUP($M46,мандатка!$B:$AC,5,FALSE)</f>
        <v>#N/A</v>
      </c>
      <c r="D46" s="17" t="e">
        <f>VLOOKUP($M46,мандатка!$B:$AC,6,FALSE)</f>
        <v>#N/A</v>
      </c>
      <c r="E46" s="702"/>
      <c r="F46" s="703"/>
      <c r="G46" s="704"/>
      <c r="H46" s="705"/>
      <c r="I46" s="706"/>
      <c r="J46" s="23" t="e">
        <f>VLOOKUP(M46,мандатка!$B:$AL,10,FALSE)</f>
        <v>#N/A</v>
      </c>
      <c r="K46" s="707"/>
      <c r="L46" s="708"/>
      <c r="M46" s="266" t="e">
        <f>VLOOKUP($L41,мандатка!$W:$AC,7,FALSE)</f>
        <v>#N/A</v>
      </c>
      <c r="N46" s="267" t="e">
        <f t="shared" si="0"/>
        <v>#N/A</v>
      </c>
      <c r="O46" s="709"/>
    </row>
    <row r="47" spans="1:15" ht="12.75" customHeight="1" x14ac:dyDescent="0.25">
      <c r="A47" s="701">
        <v>7</v>
      </c>
      <c r="B47" s="78" t="e">
        <f>VLOOKUP(M47,мандатка!$B:$K,3,FALSE)</f>
        <v>#N/A</v>
      </c>
      <c r="C47" s="80" t="e">
        <f>VLOOKUP($M47,мандатка!$B:$AC,5,FALSE)</f>
        <v>#N/A</v>
      </c>
      <c r="D47" s="17" t="e">
        <f>VLOOKUP($M47,мандатка!$B:$AC,6,FALSE)</f>
        <v>#N/A</v>
      </c>
      <c r="E47" s="702" t="e">
        <f>VLOOKUP($L47,КПштр!$A:$AD,MATCH("Результат",КПштр!$10:$10,0),FALSE)</f>
        <v>#N/A</v>
      </c>
      <c r="F47" s="703" t="e">
        <f>VLOOKUP($L47,КПштр!$A:$AD,MATCH("Відносний результат",КПштр!$10:$10,0),FALSE)</f>
        <v>#N/A</v>
      </c>
      <c r="G47" s="704" t="e">
        <f>VLOOKUP($L47,мандатка!$B:$AC,8,FALSE)</f>
        <v>#N/A</v>
      </c>
      <c r="H47" s="705" t="e">
        <f>VLOOKUP($L47,мандатка!$B:$AC,3,FALSE)</f>
        <v>#N/A</v>
      </c>
      <c r="I47" s="706" t="e">
        <f>VLOOKUP($L47,КПштр!$A:$AD,MATCH("Виконаний розряд",КПштр!$10:$10,0),FALSE)</f>
        <v>#N/A</v>
      </c>
      <c r="J47" s="23" t="e">
        <f>VLOOKUP(M47,мандатка!$B:$AL,10,FALSE)</f>
        <v>#N/A</v>
      </c>
      <c r="K47" s="707"/>
      <c r="L47" s="708" t="e">
        <f>VLOOKUP($A47,КПштр!$W:$AB,6,FALSE)</f>
        <v>#N/A</v>
      </c>
      <c r="M47" s="266" t="e">
        <f>VLOOKUP($L47,мандатка!$W:$AC,2,FALSE)</f>
        <v>#N/A</v>
      </c>
      <c r="N47" s="267" t="e">
        <f t="shared" si="0"/>
        <v>#N/A</v>
      </c>
      <c r="O47" s="709" t="e">
        <f t="shared" ref="O47" si="6">SUM(N47:N52)/6*4</f>
        <v>#N/A</v>
      </c>
    </row>
    <row r="48" spans="1:15" ht="12" customHeight="1" x14ac:dyDescent="0.25">
      <c r="A48" s="701"/>
      <c r="B48" s="78" t="e">
        <f>VLOOKUP(M48,мандатка!$B:$K,3,FALSE)</f>
        <v>#N/A</v>
      </c>
      <c r="C48" s="80" t="e">
        <f>VLOOKUP($M48,мандатка!$B:$AC,5,FALSE)</f>
        <v>#N/A</v>
      </c>
      <c r="D48" s="17" t="e">
        <f>VLOOKUP($M48,мандатка!$B:$AC,6,FALSE)</f>
        <v>#N/A</v>
      </c>
      <c r="E48" s="702"/>
      <c r="F48" s="703"/>
      <c r="G48" s="704"/>
      <c r="H48" s="705"/>
      <c r="I48" s="706"/>
      <c r="J48" s="23" t="e">
        <f>VLOOKUP(M48,мандатка!$B:$AL,10,FALSE)</f>
        <v>#N/A</v>
      </c>
      <c r="K48" s="707"/>
      <c r="L48" s="708"/>
      <c r="M48" s="266" t="e">
        <f>VLOOKUP($L47,мандатка!$W:$AC,3,FALSE)</f>
        <v>#N/A</v>
      </c>
      <c r="N48" s="267" t="e">
        <f t="shared" si="0"/>
        <v>#N/A</v>
      </c>
      <c r="O48" s="709"/>
    </row>
    <row r="49" spans="1:15" ht="12" customHeight="1" x14ac:dyDescent="0.25">
      <c r="A49" s="701"/>
      <c r="B49" s="78" t="e">
        <f>VLOOKUP(M49,мандатка!$B:$K,3,FALSE)</f>
        <v>#N/A</v>
      </c>
      <c r="C49" s="80" t="e">
        <f>VLOOKUP($M49,мандатка!$B:$AC,5,FALSE)</f>
        <v>#N/A</v>
      </c>
      <c r="D49" s="17" t="e">
        <f>VLOOKUP($M49,мандатка!$B:$AC,6,FALSE)</f>
        <v>#N/A</v>
      </c>
      <c r="E49" s="702"/>
      <c r="F49" s="703"/>
      <c r="G49" s="704"/>
      <c r="H49" s="705"/>
      <c r="I49" s="706"/>
      <c r="J49" s="23" t="e">
        <f>VLOOKUP(M49,мандатка!$B:$AL,10,FALSE)</f>
        <v>#N/A</v>
      </c>
      <c r="K49" s="707"/>
      <c r="L49" s="708"/>
      <c r="M49" s="266" t="e">
        <f>VLOOKUP($L47,мандатка!$W:$AC,4,FALSE)</f>
        <v>#N/A</v>
      </c>
      <c r="N49" s="267" t="e">
        <f t="shared" si="0"/>
        <v>#N/A</v>
      </c>
      <c r="O49" s="709"/>
    </row>
    <row r="50" spans="1:15" ht="12" customHeight="1" x14ac:dyDescent="0.25">
      <c r="A50" s="701"/>
      <c r="B50" s="78" t="e">
        <f>VLOOKUP(M50,мандатка!$B:$K,3,FALSE)</f>
        <v>#N/A</v>
      </c>
      <c r="C50" s="80" t="e">
        <f>VLOOKUP($M50,мандатка!$B:$AC,5,FALSE)</f>
        <v>#N/A</v>
      </c>
      <c r="D50" s="17" t="e">
        <f>VLOOKUP($M50,мандатка!$B:$AC,6,FALSE)</f>
        <v>#N/A</v>
      </c>
      <c r="E50" s="702"/>
      <c r="F50" s="703"/>
      <c r="G50" s="704"/>
      <c r="H50" s="705"/>
      <c r="I50" s="706"/>
      <c r="J50" s="23" t="e">
        <f>VLOOKUP(M50,мандатка!$B:$AL,10,FALSE)</f>
        <v>#N/A</v>
      </c>
      <c r="K50" s="707"/>
      <c r="L50" s="708"/>
      <c r="M50" s="266" t="e">
        <f>VLOOKUP($L47,мандатка!$W:$AC,5,FALSE)</f>
        <v>#N/A</v>
      </c>
      <c r="N50" s="267" t="e">
        <f t="shared" si="0"/>
        <v>#N/A</v>
      </c>
      <c r="O50" s="709"/>
    </row>
    <row r="51" spans="1:15" ht="12" customHeight="1" x14ac:dyDescent="0.25">
      <c r="A51" s="701"/>
      <c r="B51" s="78" t="e">
        <f>VLOOKUP(M51,мандатка!$B:$K,3,FALSE)</f>
        <v>#N/A</v>
      </c>
      <c r="C51" s="80" t="e">
        <f>VLOOKUP($M51,мандатка!$B:$AC,5,FALSE)</f>
        <v>#N/A</v>
      </c>
      <c r="D51" s="17" t="e">
        <f>VLOOKUP($M51,мандатка!$B:$AC,6,FALSE)</f>
        <v>#N/A</v>
      </c>
      <c r="E51" s="702"/>
      <c r="F51" s="703"/>
      <c r="G51" s="704"/>
      <c r="H51" s="705"/>
      <c r="I51" s="706"/>
      <c r="J51" s="23" t="e">
        <f>VLOOKUP(M51,мандатка!$B:$AL,10,FALSE)</f>
        <v>#N/A</v>
      </c>
      <c r="K51" s="707"/>
      <c r="L51" s="708"/>
      <c r="M51" s="266" t="e">
        <f>VLOOKUP($L47,мандатка!$W:$AC,6,FALSE)</f>
        <v>#N/A</v>
      </c>
      <c r="N51" s="267" t="e">
        <f t="shared" si="0"/>
        <v>#N/A</v>
      </c>
      <c r="O51" s="709"/>
    </row>
    <row r="52" spans="1:15" ht="12" customHeight="1" x14ac:dyDescent="0.25">
      <c r="A52" s="701"/>
      <c r="B52" s="78" t="e">
        <f>VLOOKUP(M52,мандатка!$B:$K,3,FALSE)</f>
        <v>#N/A</v>
      </c>
      <c r="C52" s="80" t="e">
        <f>VLOOKUP($M52,мандатка!$B:$AC,5,FALSE)</f>
        <v>#N/A</v>
      </c>
      <c r="D52" s="17" t="e">
        <f>VLOOKUP($M52,мандатка!$B:$AC,6,FALSE)</f>
        <v>#N/A</v>
      </c>
      <c r="E52" s="702"/>
      <c r="F52" s="703"/>
      <c r="G52" s="704"/>
      <c r="H52" s="705"/>
      <c r="I52" s="706"/>
      <c r="J52" s="23" t="e">
        <f>VLOOKUP(M52,мандатка!$B:$AL,10,FALSE)</f>
        <v>#N/A</v>
      </c>
      <c r="K52" s="707"/>
      <c r="L52" s="708"/>
      <c r="M52" s="266" t="e">
        <f>VLOOKUP($L47,мандатка!$W:$AC,7,FALSE)</f>
        <v>#N/A</v>
      </c>
      <c r="N52" s="267" t="e">
        <f t="shared" si="0"/>
        <v>#N/A</v>
      </c>
      <c r="O52" s="709"/>
    </row>
    <row r="53" spans="1:15" ht="12.75" customHeight="1" x14ac:dyDescent="0.25">
      <c r="A53" s="701">
        <v>8</v>
      </c>
      <c r="B53" s="78" t="e">
        <f>VLOOKUP(M53,мандатка!$B:$K,3,FALSE)</f>
        <v>#N/A</v>
      </c>
      <c r="C53" s="80" t="e">
        <f>VLOOKUP($M53,мандатка!$B:$AC,5,FALSE)</f>
        <v>#N/A</v>
      </c>
      <c r="D53" s="17" t="e">
        <f>VLOOKUP($M53,мандатка!$B:$AC,6,FALSE)</f>
        <v>#N/A</v>
      </c>
      <c r="E53" s="702" t="e">
        <f>VLOOKUP($L53,КПштр!$A:$AD,MATCH("Результат",КПштр!$10:$10,0),FALSE)</f>
        <v>#N/A</v>
      </c>
      <c r="F53" s="703" t="e">
        <f>VLOOKUP($L53,КПштр!$A:$AD,MATCH("Відносний результат",КПштр!$10:$10,0),FALSE)</f>
        <v>#N/A</v>
      </c>
      <c r="G53" s="704" t="e">
        <f>VLOOKUP($L53,мандатка!$B:$AC,8,FALSE)</f>
        <v>#N/A</v>
      </c>
      <c r="H53" s="705" t="e">
        <f>VLOOKUP($L53,мандатка!$B:$AC,3,FALSE)</f>
        <v>#N/A</v>
      </c>
      <c r="I53" s="706" t="e">
        <f>VLOOKUP($L53,КПштр!$A:$AD,MATCH("Виконаний розряд",КПштр!$10:$10,0),FALSE)</f>
        <v>#N/A</v>
      </c>
      <c r="J53" s="23" t="e">
        <f>VLOOKUP(M53,мандатка!$B:$AL,10,FALSE)</f>
        <v>#N/A</v>
      </c>
      <c r="K53" s="707"/>
      <c r="L53" s="708" t="e">
        <f>VLOOKUP($A53,КПштр!$W:$AB,6,FALSE)</f>
        <v>#N/A</v>
      </c>
      <c r="M53" s="266" t="e">
        <f>VLOOKUP($L53,мандатка!$W:$AC,2,FALSE)</f>
        <v>#N/A</v>
      </c>
      <c r="N53" s="267" t="e">
        <f t="shared" si="0"/>
        <v>#N/A</v>
      </c>
      <c r="O53" s="709" t="e">
        <f t="shared" ref="O53" si="7">SUM(N53:N58)/6*4</f>
        <v>#N/A</v>
      </c>
    </row>
    <row r="54" spans="1:15" ht="12" customHeight="1" x14ac:dyDescent="0.25">
      <c r="A54" s="701"/>
      <c r="B54" s="78" t="e">
        <f>VLOOKUP(M54,мандатка!$B:$K,3,FALSE)</f>
        <v>#N/A</v>
      </c>
      <c r="C54" s="80" t="e">
        <f>VLOOKUP($M54,мандатка!$B:$AC,5,FALSE)</f>
        <v>#N/A</v>
      </c>
      <c r="D54" s="17" t="e">
        <f>VLOOKUP($M54,мандатка!$B:$AC,6,FALSE)</f>
        <v>#N/A</v>
      </c>
      <c r="E54" s="702"/>
      <c r="F54" s="703"/>
      <c r="G54" s="704"/>
      <c r="H54" s="705"/>
      <c r="I54" s="706"/>
      <c r="J54" s="23" t="e">
        <f>VLOOKUP(M54,мандатка!$B:$AL,10,FALSE)</f>
        <v>#N/A</v>
      </c>
      <c r="K54" s="707"/>
      <c r="L54" s="708"/>
      <c r="M54" s="266" t="e">
        <f>VLOOKUP($L53,мандатка!$W:$AC,3,FALSE)</f>
        <v>#N/A</v>
      </c>
      <c r="N54" s="267" t="e">
        <f t="shared" si="0"/>
        <v>#N/A</v>
      </c>
      <c r="O54" s="709"/>
    </row>
    <row r="55" spans="1:15" ht="12" customHeight="1" x14ac:dyDescent="0.25">
      <c r="A55" s="701"/>
      <c r="B55" s="78" t="e">
        <f>VLOOKUP(M55,мандатка!$B:$K,3,FALSE)</f>
        <v>#N/A</v>
      </c>
      <c r="C55" s="80" t="e">
        <f>VLOOKUP($M55,мандатка!$B:$AC,5,FALSE)</f>
        <v>#N/A</v>
      </c>
      <c r="D55" s="17" t="e">
        <f>VLOOKUP($M55,мандатка!$B:$AC,6,FALSE)</f>
        <v>#N/A</v>
      </c>
      <c r="E55" s="702"/>
      <c r="F55" s="703"/>
      <c r="G55" s="704"/>
      <c r="H55" s="705"/>
      <c r="I55" s="706"/>
      <c r="J55" s="23" t="e">
        <f>VLOOKUP(M55,мандатка!$B:$AL,10,FALSE)</f>
        <v>#N/A</v>
      </c>
      <c r="K55" s="707"/>
      <c r="L55" s="708"/>
      <c r="M55" s="266" t="e">
        <f>VLOOKUP($L53,мандатка!$W:$AC,4,FALSE)</f>
        <v>#N/A</v>
      </c>
      <c r="N55" s="267" t="e">
        <f t="shared" si="0"/>
        <v>#N/A</v>
      </c>
      <c r="O55" s="709"/>
    </row>
    <row r="56" spans="1:15" ht="12" customHeight="1" x14ac:dyDescent="0.25">
      <c r="A56" s="701"/>
      <c r="B56" s="78" t="e">
        <f>VLOOKUP(M56,мандатка!$B:$K,3,FALSE)</f>
        <v>#N/A</v>
      </c>
      <c r="C56" s="80" t="e">
        <f>VLOOKUP($M56,мандатка!$B:$AC,5,FALSE)</f>
        <v>#N/A</v>
      </c>
      <c r="D56" s="17" t="e">
        <f>VLOOKUP($M56,мандатка!$B:$AC,6,FALSE)</f>
        <v>#N/A</v>
      </c>
      <c r="E56" s="702"/>
      <c r="F56" s="703"/>
      <c r="G56" s="704"/>
      <c r="H56" s="705"/>
      <c r="I56" s="706"/>
      <c r="J56" s="23" t="e">
        <f>VLOOKUP(M56,мандатка!$B:$AL,10,FALSE)</f>
        <v>#N/A</v>
      </c>
      <c r="K56" s="707"/>
      <c r="L56" s="708"/>
      <c r="M56" s="266" t="e">
        <f>VLOOKUP($L53,мандатка!$W:$AC,5,FALSE)</f>
        <v>#N/A</v>
      </c>
      <c r="N56" s="267" t="e">
        <f t="shared" si="0"/>
        <v>#N/A</v>
      </c>
      <c r="O56" s="709"/>
    </row>
    <row r="57" spans="1:15" ht="12" customHeight="1" x14ac:dyDescent="0.25">
      <c r="A57" s="701"/>
      <c r="B57" s="78" t="e">
        <f>VLOOKUP(M57,мандатка!$B:$K,3,FALSE)</f>
        <v>#N/A</v>
      </c>
      <c r="C57" s="80" t="e">
        <f>VLOOKUP($M57,мандатка!$B:$AC,5,FALSE)</f>
        <v>#N/A</v>
      </c>
      <c r="D57" s="17" t="e">
        <f>VLOOKUP($M57,мандатка!$B:$AC,6,FALSE)</f>
        <v>#N/A</v>
      </c>
      <c r="E57" s="702"/>
      <c r="F57" s="703"/>
      <c r="G57" s="704"/>
      <c r="H57" s="705"/>
      <c r="I57" s="706"/>
      <c r="J57" s="23" t="e">
        <f>VLOOKUP(M57,мандатка!$B:$AL,10,FALSE)</f>
        <v>#N/A</v>
      </c>
      <c r="K57" s="707"/>
      <c r="L57" s="708"/>
      <c r="M57" s="266" t="e">
        <f>VLOOKUP($L53,мандатка!$W:$AC,6,FALSE)</f>
        <v>#N/A</v>
      </c>
      <c r="N57" s="267" t="e">
        <f t="shared" si="0"/>
        <v>#N/A</v>
      </c>
      <c r="O57" s="709"/>
    </row>
    <row r="58" spans="1:15" ht="12" customHeight="1" x14ac:dyDescent="0.25">
      <c r="A58" s="701"/>
      <c r="B58" s="78" t="e">
        <f>VLOOKUP(M58,мандатка!$B:$K,3,FALSE)</f>
        <v>#N/A</v>
      </c>
      <c r="C58" s="80" t="e">
        <f>VLOOKUP($M58,мандатка!$B:$AC,5,FALSE)</f>
        <v>#N/A</v>
      </c>
      <c r="D58" s="17" t="e">
        <f>VLOOKUP($M58,мандатка!$B:$AC,6,FALSE)</f>
        <v>#N/A</v>
      </c>
      <c r="E58" s="702"/>
      <c r="F58" s="703"/>
      <c r="G58" s="704"/>
      <c r="H58" s="705"/>
      <c r="I58" s="706"/>
      <c r="J58" s="23" t="e">
        <f>VLOOKUP(M58,мандатка!$B:$AL,10,FALSE)</f>
        <v>#N/A</v>
      </c>
      <c r="K58" s="707"/>
      <c r="L58" s="708"/>
      <c r="M58" s="266" t="e">
        <f>VLOOKUP($L53,мандатка!$W:$AC,7,FALSE)</f>
        <v>#N/A</v>
      </c>
      <c r="N58" s="267" t="e">
        <f t="shared" si="0"/>
        <v>#N/A</v>
      </c>
      <c r="O58" s="709"/>
    </row>
    <row r="59" spans="1:15" ht="12.75" customHeight="1" x14ac:dyDescent="0.25">
      <c r="A59" s="701">
        <v>9</v>
      </c>
      <c r="B59" s="78" t="e">
        <f>VLOOKUP(M59,мандатка!$B:$K,3,FALSE)</f>
        <v>#N/A</v>
      </c>
      <c r="C59" s="80" t="e">
        <f>VLOOKUP($M59,мандатка!$B:$AC,5,FALSE)</f>
        <v>#N/A</v>
      </c>
      <c r="D59" s="17" t="e">
        <f>VLOOKUP($M59,мандатка!$B:$AC,6,FALSE)</f>
        <v>#N/A</v>
      </c>
      <c r="E59" s="702" t="e">
        <f>VLOOKUP($L59,КПштр!$A:$AD,MATCH("Результат",КПштр!$10:$10,0),FALSE)</f>
        <v>#N/A</v>
      </c>
      <c r="F59" s="703" t="e">
        <f>VLOOKUP($L59,КПштр!$A:$AD,MATCH("Відносний результат",КПштр!$10:$10,0),FALSE)</f>
        <v>#N/A</v>
      </c>
      <c r="G59" s="704" t="e">
        <f>VLOOKUP($L59,мандатка!$B:$AC,8,FALSE)</f>
        <v>#N/A</v>
      </c>
      <c r="H59" s="705" t="e">
        <f>VLOOKUP($L59,мандатка!$B:$AC,3,FALSE)</f>
        <v>#N/A</v>
      </c>
      <c r="I59" s="706" t="e">
        <f>VLOOKUP($L59,КПштр!$A:$AD,MATCH("Виконаний розряд",КПштр!$10:$10,0),FALSE)</f>
        <v>#N/A</v>
      </c>
      <c r="J59" s="23" t="e">
        <f>VLOOKUP(M59,мандатка!$B:$AL,10,FALSE)</f>
        <v>#N/A</v>
      </c>
      <c r="K59" s="707"/>
      <c r="L59" s="708" t="e">
        <f>VLOOKUP($A59,КПштр!$W:$AB,6,FALSE)</f>
        <v>#N/A</v>
      </c>
      <c r="M59" s="266" t="e">
        <f>VLOOKUP($L59,мандатка!$W:$AC,2,FALSE)</f>
        <v>#N/A</v>
      </c>
      <c r="N59" s="267" t="e">
        <f t="shared" si="0"/>
        <v>#N/A</v>
      </c>
      <c r="O59" s="709" t="e">
        <f t="shared" ref="O59" si="8">SUM(N59:N64)/6*4</f>
        <v>#N/A</v>
      </c>
    </row>
    <row r="60" spans="1:15" ht="12" customHeight="1" x14ac:dyDescent="0.25">
      <c r="A60" s="701"/>
      <c r="B60" s="78" t="e">
        <f>VLOOKUP(M60,мандатка!$B:$K,3,FALSE)</f>
        <v>#N/A</v>
      </c>
      <c r="C60" s="80" t="e">
        <f>VLOOKUP($M60,мандатка!$B:$AC,5,FALSE)</f>
        <v>#N/A</v>
      </c>
      <c r="D60" s="17" t="e">
        <f>VLOOKUP($M60,мандатка!$B:$AC,6,FALSE)</f>
        <v>#N/A</v>
      </c>
      <c r="E60" s="702"/>
      <c r="F60" s="703"/>
      <c r="G60" s="704"/>
      <c r="H60" s="705"/>
      <c r="I60" s="706"/>
      <c r="J60" s="23" t="e">
        <f>VLOOKUP(M60,мандатка!$B:$AL,10,FALSE)</f>
        <v>#N/A</v>
      </c>
      <c r="K60" s="707"/>
      <c r="L60" s="708"/>
      <c r="M60" s="266" t="e">
        <f>VLOOKUP($L59,мандатка!$W:$AC,3,FALSE)</f>
        <v>#N/A</v>
      </c>
      <c r="N60" s="267" t="e">
        <f t="shared" si="0"/>
        <v>#N/A</v>
      </c>
      <c r="O60" s="709"/>
    </row>
    <row r="61" spans="1:15" ht="12" customHeight="1" x14ac:dyDescent="0.25">
      <c r="A61" s="701"/>
      <c r="B61" s="78" t="e">
        <f>VLOOKUP(M61,мандатка!$B:$K,3,FALSE)</f>
        <v>#N/A</v>
      </c>
      <c r="C61" s="80" t="e">
        <f>VLOOKUP($M61,мандатка!$B:$AC,5,FALSE)</f>
        <v>#N/A</v>
      </c>
      <c r="D61" s="17" t="e">
        <f>VLOOKUP($M61,мандатка!$B:$AC,6,FALSE)</f>
        <v>#N/A</v>
      </c>
      <c r="E61" s="702"/>
      <c r="F61" s="703"/>
      <c r="G61" s="704"/>
      <c r="H61" s="705"/>
      <c r="I61" s="706"/>
      <c r="J61" s="23" t="e">
        <f>VLOOKUP(M61,мандатка!$B:$AL,10,FALSE)</f>
        <v>#N/A</v>
      </c>
      <c r="K61" s="707"/>
      <c r="L61" s="708"/>
      <c r="M61" s="266" t="e">
        <f>VLOOKUP($L59,мандатка!$W:$AC,4,FALSE)</f>
        <v>#N/A</v>
      </c>
      <c r="N61" s="267" t="e">
        <f t="shared" si="0"/>
        <v>#N/A</v>
      </c>
      <c r="O61" s="709"/>
    </row>
    <row r="62" spans="1:15" ht="12" customHeight="1" x14ac:dyDescent="0.25">
      <c r="A62" s="701"/>
      <c r="B62" s="78" t="e">
        <f>VLOOKUP(M62,мандатка!$B:$K,3,FALSE)</f>
        <v>#N/A</v>
      </c>
      <c r="C62" s="80" t="e">
        <f>VLOOKUP($M62,мандатка!$B:$AC,5,FALSE)</f>
        <v>#N/A</v>
      </c>
      <c r="D62" s="17" t="e">
        <f>VLOOKUP($M62,мандатка!$B:$AC,6,FALSE)</f>
        <v>#N/A</v>
      </c>
      <c r="E62" s="702"/>
      <c r="F62" s="703"/>
      <c r="G62" s="704"/>
      <c r="H62" s="705"/>
      <c r="I62" s="706"/>
      <c r="J62" s="23" t="e">
        <f>VLOOKUP(M62,мандатка!$B:$AL,10,FALSE)</f>
        <v>#N/A</v>
      </c>
      <c r="K62" s="707"/>
      <c r="L62" s="708"/>
      <c r="M62" s="266" t="e">
        <f>VLOOKUP($L59,мандатка!$W:$AC,5,FALSE)</f>
        <v>#N/A</v>
      </c>
      <c r="N62" s="267" t="e">
        <f t="shared" si="0"/>
        <v>#N/A</v>
      </c>
      <c r="O62" s="709"/>
    </row>
    <row r="63" spans="1:15" ht="12" customHeight="1" x14ac:dyDescent="0.25">
      <c r="A63" s="701"/>
      <c r="B63" s="78" t="e">
        <f>VLOOKUP(M63,мандатка!$B:$K,3,FALSE)</f>
        <v>#N/A</v>
      </c>
      <c r="C63" s="80" t="e">
        <f>VLOOKUP($M63,мандатка!$B:$AC,5,FALSE)</f>
        <v>#N/A</v>
      </c>
      <c r="D63" s="17" t="e">
        <f>VLOOKUP($M63,мандатка!$B:$AC,6,FALSE)</f>
        <v>#N/A</v>
      </c>
      <c r="E63" s="702"/>
      <c r="F63" s="703"/>
      <c r="G63" s="704"/>
      <c r="H63" s="705"/>
      <c r="I63" s="706"/>
      <c r="J63" s="23" t="e">
        <f>VLOOKUP(M63,мандатка!$B:$AL,10,FALSE)</f>
        <v>#N/A</v>
      </c>
      <c r="K63" s="707"/>
      <c r="L63" s="708"/>
      <c r="M63" s="266" t="e">
        <f>VLOOKUP($L59,мандатка!$W:$AC,6,FALSE)</f>
        <v>#N/A</v>
      </c>
      <c r="N63" s="267" t="e">
        <f t="shared" si="0"/>
        <v>#N/A</v>
      </c>
      <c r="O63" s="709"/>
    </row>
    <row r="64" spans="1:15" ht="12" customHeight="1" x14ac:dyDescent="0.25">
      <c r="A64" s="701"/>
      <c r="B64" s="78" t="e">
        <f>VLOOKUP(M64,мандатка!$B:$K,3,FALSE)</f>
        <v>#N/A</v>
      </c>
      <c r="C64" s="80" t="e">
        <f>VLOOKUP($M64,мандатка!$B:$AC,5,FALSE)</f>
        <v>#N/A</v>
      </c>
      <c r="D64" s="17" t="e">
        <f>VLOOKUP($M64,мандатка!$B:$AC,6,FALSE)</f>
        <v>#N/A</v>
      </c>
      <c r="E64" s="702"/>
      <c r="F64" s="703"/>
      <c r="G64" s="704"/>
      <c r="H64" s="705"/>
      <c r="I64" s="706"/>
      <c r="J64" s="23" t="e">
        <f>VLOOKUP(M64,мандатка!$B:$AL,10,FALSE)</f>
        <v>#N/A</v>
      </c>
      <c r="K64" s="707"/>
      <c r="L64" s="708"/>
      <c r="M64" s="266" t="e">
        <f>VLOOKUP($L59,мандатка!$W:$AC,7,FALSE)</f>
        <v>#N/A</v>
      </c>
      <c r="N64" s="267" t="e">
        <f t="shared" si="0"/>
        <v>#N/A</v>
      </c>
      <c r="O64" s="709"/>
    </row>
    <row r="65" spans="1:15" ht="12.75" customHeight="1" x14ac:dyDescent="0.25">
      <c r="A65" s="701">
        <v>10</v>
      </c>
      <c r="B65" s="78" t="e">
        <f>VLOOKUP(M65,мандатка!$B:$K,3,FALSE)</f>
        <v>#N/A</v>
      </c>
      <c r="C65" s="80" t="e">
        <f>VLOOKUP($M65,мандатка!$B:$AC,5,FALSE)</f>
        <v>#N/A</v>
      </c>
      <c r="D65" s="17" t="e">
        <f>VLOOKUP($M65,мандатка!$B:$AC,6,FALSE)</f>
        <v>#N/A</v>
      </c>
      <c r="E65" s="702" t="e">
        <f>VLOOKUP($L65,КПштр!$A:$AD,MATCH("Результат",КПштр!$10:$10,0),FALSE)</f>
        <v>#N/A</v>
      </c>
      <c r="F65" s="703" t="e">
        <f>VLOOKUP($L65,КПштр!$A:$AD,MATCH("Відносний результат",КПштр!$10:$10,0),FALSE)</f>
        <v>#N/A</v>
      </c>
      <c r="G65" s="704" t="e">
        <f>VLOOKUP($L65,мандатка!$B:$AC,8,FALSE)</f>
        <v>#N/A</v>
      </c>
      <c r="H65" s="705" t="e">
        <f>VLOOKUP($L65,мандатка!$B:$AC,3,FALSE)</f>
        <v>#N/A</v>
      </c>
      <c r="I65" s="706" t="e">
        <f>VLOOKUP($L65,КПштр!$A:$AD,MATCH("Виконаний розряд",КПштр!$10:$10,0),FALSE)</f>
        <v>#N/A</v>
      </c>
      <c r="J65" s="23" t="e">
        <f>VLOOKUP(M65,мандатка!$B:$AL,10,FALSE)</f>
        <v>#N/A</v>
      </c>
      <c r="K65" s="707"/>
      <c r="L65" s="708" t="e">
        <f>VLOOKUP($A65,КПштр!$W:$AB,6,FALSE)</f>
        <v>#N/A</v>
      </c>
      <c r="M65" s="266" t="e">
        <f>VLOOKUP($L65,мандатка!$W:$AC,2,FALSE)</f>
        <v>#N/A</v>
      </c>
      <c r="N65" s="267" t="e">
        <f t="shared" si="0"/>
        <v>#N/A</v>
      </c>
      <c r="O65" s="709" t="e">
        <f t="shared" ref="O65" si="9">SUM(N65:N70)/6*4</f>
        <v>#N/A</v>
      </c>
    </row>
    <row r="66" spans="1:15" ht="12" customHeight="1" x14ac:dyDescent="0.25">
      <c r="A66" s="701"/>
      <c r="B66" s="78" t="e">
        <f>VLOOKUP(M66,мандатка!$B:$K,3,FALSE)</f>
        <v>#N/A</v>
      </c>
      <c r="C66" s="80" t="e">
        <f>VLOOKUP($M66,мандатка!$B:$AC,5,FALSE)</f>
        <v>#N/A</v>
      </c>
      <c r="D66" s="17" t="e">
        <f>VLOOKUP($M66,мандатка!$B:$AC,6,FALSE)</f>
        <v>#N/A</v>
      </c>
      <c r="E66" s="702"/>
      <c r="F66" s="703"/>
      <c r="G66" s="704"/>
      <c r="H66" s="705"/>
      <c r="I66" s="706"/>
      <c r="J66" s="23" t="e">
        <f>VLOOKUP(M66,мандатка!$B:$AL,10,FALSE)</f>
        <v>#N/A</v>
      </c>
      <c r="K66" s="707"/>
      <c r="L66" s="708"/>
      <c r="M66" s="266" t="e">
        <f>VLOOKUP($L65,мандатка!$W:$AC,3,FALSE)</f>
        <v>#N/A</v>
      </c>
      <c r="N66" s="267" t="e">
        <f t="shared" si="0"/>
        <v>#N/A</v>
      </c>
      <c r="O66" s="709"/>
    </row>
    <row r="67" spans="1:15" ht="12" customHeight="1" x14ac:dyDescent="0.25">
      <c r="A67" s="701"/>
      <c r="B67" s="78" t="e">
        <f>VLOOKUP(M67,мандатка!$B:$K,3,FALSE)</f>
        <v>#N/A</v>
      </c>
      <c r="C67" s="80" t="e">
        <f>VLOOKUP($M67,мандатка!$B:$AC,5,FALSE)</f>
        <v>#N/A</v>
      </c>
      <c r="D67" s="17" t="e">
        <f>VLOOKUP($M67,мандатка!$B:$AC,6,FALSE)</f>
        <v>#N/A</v>
      </c>
      <c r="E67" s="702"/>
      <c r="F67" s="703"/>
      <c r="G67" s="704"/>
      <c r="H67" s="705"/>
      <c r="I67" s="706"/>
      <c r="J67" s="23" t="e">
        <f>VLOOKUP(M67,мандатка!$B:$AL,10,FALSE)</f>
        <v>#N/A</v>
      </c>
      <c r="K67" s="707"/>
      <c r="L67" s="708"/>
      <c r="M67" s="266" t="e">
        <f>VLOOKUP($L65,мандатка!$W:$AC,4,FALSE)</f>
        <v>#N/A</v>
      </c>
      <c r="N67" s="267" t="e">
        <f t="shared" si="0"/>
        <v>#N/A</v>
      </c>
      <c r="O67" s="709"/>
    </row>
    <row r="68" spans="1:15" ht="12" customHeight="1" x14ac:dyDescent="0.25">
      <c r="A68" s="701"/>
      <c r="B68" s="78" t="e">
        <f>VLOOKUP(M68,мандатка!$B:$K,3,FALSE)</f>
        <v>#N/A</v>
      </c>
      <c r="C68" s="80" t="e">
        <f>VLOOKUP($M68,мандатка!$B:$AC,5,FALSE)</f>
        <v>#N/A</v>
      </c>
      <c r="D68" s="17" t="e">
        <f>VLOOKUP($M68,мандатка!$B:$AC,6,FALSE)</f>
        <v>#N/A</v>
      </c>
      <c r="E68" s="702"/>
      <c r="F68" s="703"/>
      <c r="G68" s="704"/>
      <c r="H68" s="705"/>
      <c r="I68" s="706"/>
      <c r="J68" s="23" t="e">
        <f>VLOOKUP(M68,мандатка!$B:$AL,10,FALSE)</f>
        <v>#N/A</v>
      </c>
      <c r="K68" s="707"/>
      <c r="L68" s="708"/>
      <c r="M68" s="266" t="e">
        <f>VLOOKUP($L65,мандатка!$W:$AC,5,FALSE)</f>
        <v>#N/A</v>
      </c>
      <c r="N68" s="267" t="e">
        <f t="shared" si="0"/>
        <v>#N/A</v>
      </c>
      <c r="O68" s="709"/>
    </row>
    <row r="69" spans="1:15" ht="12" customHeight="1" x14ac:dyDescent="0.25">
      <c r="A69" s="701"/>
      <c r="B69" s="78" t="e">
        <f>VLOOKUP(M69,мандатка!$B:$K,3,FALSE)</f>
        <v>#N/A</v>
      </c>
      <c r="C69" s="80" t="e">
        <f>VLOOKUP($M69,мандатка!$B:$AC,5,FALSE)</f>
        <v>#N/A</v>
      </c>
      <c r="D69" s="17" t="e">
        <f>VLOOKUP($M69,мандатка!$B:$AC,6,FALSE)</f>
        <v>#N/A</v>
      </c>
      <c r="E69" s="702"/>
      <c r="F69" s="703"/>
      <c r="G69" s="704"/>
      <c r="H69" s="705"/>
      <c r="I69" s="706"/>
      <c r="J69" s="23" t="e">
        <f>VLOOKUP(M69,мандатка!$B:$AL,10,FALSE)</f>
        <v>#N/A</v>
      </c>
      <c r="K69" s="707"/>
      <c r="L69" s="708"/>
      <c r="M69" s="266" t="e">
        <f>VLOOKUP($L65,мандатка!$W:$AC,6,FALSE)</f>
        <v>#N/A</v>
      </c>
      <c r="N69" s="267" t="e">
        <f t="shared" si="0"/>
        <v>#N/A</v>
      </c>
      <c r="O69" s="709"/>
    </row>
    <row r="70" spans="1:15" ht="12" customHeight="1" x14ac:dyDescent="0.25">
      <c r="A70" s="701"/>
      <c r="B70" s="78" t="e">
        <f>VLOOKUP(M70,мандатка!$B:$K,3,FALSE)</f>
        <v>#N/A</v>
      </c>
      <c r="C70" s="80" t="e">
        <f>VLOOKUP($M70,мандатка!$B:$AC,5,FALSE)</f>
        <v>#N/A</v>
      </c>
      <c r="D70" s="17" t="e">
        <f>VLOOKUP($M70,мандатка!$B:$AC,6,FALSE)</f>
        <v>#N/A</v>
      </c>
      <c r="E70" s="702"/>
      <c r="F70" s="703"/>
      <c r="G70" s="704"/>
      <c r="H70" s="705"/>
      <c r="I70" s="706"/>
      <c r="J70" s="23" t="e">
        <f>VLOOKUP(M70,мандатка!$B:$AL,10,FALSE)</f>
        <v>#N/A</v>
      </c>
      <c r="K70" s="707"/>
      <c r="L70" s="708"/>
      <c r="M70" s="266" t="e">
        <f>VLOOKUP($L65,мандатка!$W:$AC,7,FALSE)</f>
        <v>#N/A</v>
      </c>
      <c r="N70" s="267" t="e">
        <f t="shared" si="0"/>
        <v>#N/A</v>
      </c>
      <c r="O70" s="709"/>
    </row>
    <row r="71" spans="1:15" ht="12.75" customHeight="1" x14ac:dyDescent="0.25">
      <c r="A71" s="701">
        <v>11</v>
      </c>
      <c r="B71" s="78" t="e">
        <f>VLOOKUP(M71,мандатка!$B:$K,3,FALSE)</f>
        <v>#N/A</v>
      </c>
      <c r="C71" s="80" t="e">
        <f>VLOOKUP($M71,мандатка!$B:$AC,5,FALSE)</f>
        <v>#N/A</v>
      </c>
      <c r="D71" s="17" t="e">
        <f>VLOOKUP($M71,мандатка!$B:$AC,6,FALSE)</f>
        <v>#N/A</v>
      </c>
      <c r="E71" s="702" t="e">
        <f>VLOOKUP($L71,КПштр!$A:$AD,MATCH("Результат",КПштр!$10:$10,0),FALSE)</f>
        <v>#N/A</v>
      </c>
      <c r="F71" s="703" t="e">
        <f>VLOOKUP($L71,КПштр!$A:$AD,MATCH("Відносний результат",КПштр!$10:$10,0),FALSE)</f>
        <v>#N/A</v>
      </c>
      <c r="G71" s="704" t="e">
        <f>VLOOKUP($L71,мандатка!$B:$AC,8,FALSE)</f>
        <v>#N/A</v>
      </c>
      <c r="H71" s="705" t="e">
        <f>VLOOKUP($L71,мандатка!$B:$AC,3,FALSE)</f>
        <v>#N/A</v>
      </c>
      <c r="I71" s="706" t="e">
        <f>VLOOKUP($L71,КПштр!$A:$AD,MATCH("Виконаний розряд",КПштр!$10:$10,0),FALSE)</f>
        <v>#N/A</v>
      </c>
      <c r="J71" s="23" t="e">
        <f>VLOOKUP(M71,мандатка!$B:$AL,10,FALSE)</f>
        <v>#N/A</v>
      </c>
      <c r="K71" s="707"/>
      <c r="L71" s="708" t="e">
        <f>VLOOKUP($A71,КПштр!$W:$AB,6,FALSE)</f>
        <v>#N/A</v>
      </c>
      <c r="M71" s="266" t="e">
        <f>VLOOKUP($L71,мандатка!$W:$AC,2,FALSE)</f>
        <v>#N/A</v>
      </c>
      <c r="N71" s="267" t="e">
        <f t="shared" si="0"/>
        <v>#N/A</v>
      </c>
      <c r="O71" s="709" t="e">
        <f t="shared" ref="O71" si="10">SUM(N71:N76)/6*4</f>
        <v>#N/A</v>
      </c>
    </row>
    <row r="72" spans="1:15" ht="12" customHeight="1" x14ac:dyDescent="0.25">
      <c r="A72" s="701"/>
      <c r="B72" s="78" t="e">
        <f>VLOOKUP(M72,мандатка!$B:$K,3,FALSE)</f>
        <v>#N/A</v>
      </c>
      <c r="C72" s="80" t="e">
        <f>VLOOKUP($M72,мандатка!$B:$AC,5,FALSE)</f>
        <v>#N/A</v>
      </c>
      <c r="D72" s="17" t="e">
        <f>VLOOKUP($M72,мандатка!$B:$AC,6,FALSE)</f>
        <v>#N/A</v>
      </c>
      <c r="E72" s="702"/>
      <c r="F72" s="703"/>
      <c r="G72" s="704"/>
      <c r="H72" s="705"/>
      <c r="I72" s="706"/>
      <c r="J72" s="23" t="e">
        <f>VLOOKUP(M72,мандатка!$B:$AL,10,FALSE)</f>
        <v>#N/A</v>
      </c>
      <c r="K72" s="707"/>
      <c r="L72" s="708"/>
      <c r="M72" s="266" t="e">
        <f>VLOOKUP($L71,мандатка!$W:$AC,3,FALSE)</f>
        <v>#N/A</v>
      </c>
      <c r="N72" s="267" t="e">
        <f t="shared" si="0"/>
        <v>#N/A</v>
      </c>
      <c r="O72" s="709"/>
    </row>
    <row r="73" spans="1:15" ht="12" customHeight="1" x14ac:dyDescent="0.25">
      <c r="A73" s="701"/>
      <c r="B73" s="78" t="e">
        <f>VLOOKUP(M73,мандатка!$B:$K,3,FALSE)</f>
        <v>#N/A</v>
      </c>
      <c r="C73" s="80" t="e">
        <f>VLOOKUP($M73,мандатка!$B:$AC,5,FALSE)</f>
        <v>#N/A</v>
      </c>
      <c r="D73" s="17" t="e">
        <f>VLOOKUP($M73,мандатка!$B:$AC,6,FALSE)</f>
        <v>#N/A</v>
      </c>
      <c r="E73" s="702"/>
      <c r="F73" s="703"/>
      <c r="G73" s="704"/>
      <c r="H73" s="705"/>
      <c r="I73" s="706"/>
      <c r="J73" s="23" t="e">
        <f>VLOOKUP(M73,мандатка!$B:$AL,10,FALSE)</f>
        <v>#N/A</v>
      </c>
      <c r="K73" s="707"/>
      <c r="L73" s="708"/>
      <c r="M73" s="266" t="e">
        <f>VLOOKUP($L71,мандатка!$W:$AC,4,FALSE)</f>
        <v>#N/A</v>
      </c>
      <c r="N73" s="267" t="e">
        <f t="shared" si="0"/>
        <v>#N/A</v>
      </c>
      <c r="O73" s="709"/>
    </row>
    <row r="74" spans="1:15" ht="12" customHeight="1" x14ac:dyDescent="0.25">
      <c r="A74" s="701"/>
      <c r="B74" s="78" t="e">
        <f>VLOOKUP(M74,мандатка!$B:$K,3,FALSE)</f>
        <v>#N/A</v>
      </c>
      <c r="C74" s="80" t="e">
        <f>VLOOKUP($M74,мандатка!$B:$AC,5,FALSE)</f>
        <v>#N/A</v>
      </c>
      <c r="D74" s="17" t="e">
        <f>VLOOKUP($M74,мандатка!$B:$AC,6,FALSE)</f>
        <v>#N/A</v>
      </c>
      <c r="E74" s="702"/>
      <c r="F74" s="703"/>
      <c r="G74" s="704"/>
      <c r="H74" s="705"/>
      <c r="I74" s="706"/>
      <c r="J74" s="23" t="e">
        <f>VLOOKUP(M74,мандатка!$B:$AL,10,FALSE)</f>
        <v>#N/A</v>
      </c>
      <c r="K74" s="707"/>
      <c r="L74" s="708"/>
      <c r="M74" s="266" t="e">
        <f>VLOOKUP($L71,мандатка!$W:$AC,5,FALSE)</f>
        <v>#N/A</v>
      </c>
      <c r="N74" s="267" t="e">
        <f t="shared" si="0"/>
        <v>#N/A</v>
      </c>
      <c r="O74" s="709"/>
    </row>
    <row r="75" spans="1:15" ht="12" customHeight="1" x14ac:dyDescent="0.25">
      <c r="A75" s="701"/>
      <c r="B75" s="78" t="e">
        <f>VLOOKUP(M75,мандатка!$B:$K,3,FALSE)</f>
        <v>#N/A</v>
      </c>
      <c r="C75" s="80" t="e">
        <f>VLOOKUP($M75,мандатка!$B:$AC,5,FALSE)</f>
        <v>#N/A</v>
      </c>
      <c r="D75" s="17" t="e">
        <f>VLOOKUP($M75,мандатка!$B:$AC,6,FALSE)</f>
        <v>#N/A</v>
      </c>
      <c r="E75" s="702"/>
      <c r="F75" s="703"/>
      <c r="G75" s="704"/>
      <c r="H75" s="705"/>
      <c r="I75" s="706"/>
      <c r="J75" s="23" t="e">
        <f>VLOOKUP(M75,мандатка!$B:$AL,10,FALSE)</f>
        <v>#N/A</v>
      </c>
      <c r="K75" s="707"/>
      <c r="L75" s="708"/>
      <c r="M75" s="266" t="e">
        <f>VLOOKUP($L71,мандатка!$W:$AC,6,FALSE)</f>
        <v>#N/A</v>
      </c>
      <c r="N75" s="267" t="e">
        <f t="shared" si="0"/>
        <v>#N/A</v>
      </c>
      <c r="O75" s="709"/>
    </row>
    <row r="76" spans="1:15" ht="12" customHeight="1" x14ac:dyDescent="0.25">
      <c r="A76" s="701"/>
      <c r="B76" s="78" t="e">
        <f>VLOOKUP(M76,мандатка!$B:$K,3,FALSE)</f>
        <v>#N/A</v>
      </c>
      <c r="C76" s="80" t="e">
        <f>VLOOKUP($M76,мандатка!$B:$AC,5,FALSE)</f>
        <v>#N/A</v>
      </c>
      <c r="D76" s="17" t="e">
        <f>VLOOKUP($M76,мандатка!$B:$AC,6,FALSE)</f>
        <v>#N/A</v>
      </c>
      <c r="E76" s="702"/>
      <c r="F76" s="703"/>
      <c r="G76" s="704"/>
      <c r="H76" s="705"/>
      <c r="I76" s="706"/>
      <c r="J76" s="23" t="e">
        <f>VLOOKUP(M76,мандатка!$B:$AL,10,FALSE)</f>
        <v>#N/A</v>
      </c>
      <c r="K76" s="707"/>
      <c r="L76" s="708"/>
      <c r="M76" s="266" t="e">
        <f>VLOOKUP($L71,мандатка!$W:$AC,7,FALSE)</f>
        <v>#N/A</v>
      </c>
      <c r="N76" s="267" t="e">
        <f t="shared" ref="N76:N196" si="11">IF($D76="МСУ",100,IF($D76="КМСУ",30,IF($D76="І",10,IF($D76="ІІ",3,IF($D76="ІІІ",1,IF($D76="І юн",1,IF($D76="ІІ юн",0.3,IF($D76="ІІІ юн",0.1,0))))))))</f>
        <v>#N/A</v>
      </c>
      <c r="O76" s="709"/>
    </row>
    <row r="77" spans="1:15" ht="12.75" customHeight="1" x14ac:dyDescent="0.25">
      <c r="A77" s="701">
        <v>12</v>
      </c>
      <c r="B77" s="78" t="e">
        <f>VLOOKUP(M77,мандатка!$B:$K,3,FALSE)</f>
        <v>#N/A</v>
      </c>
      <c r="C77" s="80" t="e">
        <f>VLOOKUP($M77,мандатка!$B:$AC,5,FALSE)</f>
        <v>#N/A</v>
      </c>
      <c r="D77" s="17" t="e">
        <f>VLOOKUP($M77,мандатка!$B:$AC,6,FALSE)</f>
        <v>#N/A</v>
      </c>
      <c r="E77" s="702" t="e">
        <f>VLOOKUP($L77,КПштр!$A:$AD,MATCH("Результат",КПштр!$10:$10,0),FALSE)</f>
        <v>#N/A</v>
      </c>
      <c r="F77" s="703" t="e">
        <f>VLOOKUP($L77,КПштр!$A:$AD,MATCH("Відносний результат",КПштр!$10:$10,0),FALSE)</f>
        <v>#N/A</v>
      </c>
      <c r="G77" s="704" t="e">
        <f>VLOOKUP($L77,мандатка!$B:$AC,8,FALSE)</f>
        <v>#N/A</v>
      </c>
      <c r="H77" s="705" t="e">
        <f>VLOOKUP($L77,мандатка!$B:$AC,3,FALSE)</f>
        <v>#N/A</v>
      </c>
      <c r="I77" s="706" t="e">
        <f>VLOOKUP($L77,КПштр!$A:$AD,MATCH("Виконаний розряд",КПштр!$10:$10,0),FALSE)</f>
        <v>#N/A</v>
      </c>
      <c r="J77" s="23" t="e">
        <f>VLOOKUP(M77,мандатка!$B:$AL,10,FALSE)</f>
        <v>#N/A</v>
      </c>
      <c r="K77" s="707"/>
      <c r="L77" s="708" t="e">
        <f>VLOOKUP($A77,КПштр!$W:$AB,6,FALSE)</f>
        <v>#N/A</v>
      </c>
      <c r="M77" s="266" t="e">
        <f>VLOOKUP($L77,мандатка!$W:$AC,2,FALSE)</f>
        <v>#N/A</v>
      </c>
      <c r="N77" s="267" t="e">
        <f t="shared" si="11"/>
        <v>#N/A</v>
      </c>
      <c r="O77" s="709" t="e">
        <f t="shared" ref="O77" si="12">SUM(N77:N82)/6*4</f>
        <v>#N/A</v>
      </c>
    </row>
    <row r="78" spans="1:15" ht="12" customHeight="1" x14ac:dyDescent="0.25">
      <c r="A78" s="701"/>
      <c r="B78" s="78" t="e">
        <f>VLOOKUP(M78,мандатка!$B:$K,3,FALSE)</f>
        <v>#N/A</v>
      </c>
      <c r="C78" s="80" t="e">
        <f>VLOOKUP($M78,мандатка!$B:$AC,5,FALSE)</f>
        <v>#N/A</v>
      </c>
      <c r="D78" s="17" t="e">
        <f>VLOOKUP($M78,мандатка!$B:$AC,6,FALSE)</f>
        <v>#N/A</v>
      </c>
      <c r="E78" s="702"/>
      <c r="F78" s="703"/>
      <c r="G78" s="704"/>
      <c r="H78" s="705"/>
      <c r="I78" s="706"/>
      <c r="J78" s="23" t="e">
        <f>VLOOKUP(M78,мандатка!$B:$AL,10,FALSE)</f>
        <v>#N/A</v>
      </c>
      <c r="K78" s="707"/>
      <c r="L78" s="708"/>
      <c r="M78" s="266" t="e">
        <f>VLOOKUP($L77,мандатка!$W:$AC,3,FALSE)</f>
        <v>#N/A</v>
      </c>
      <c r="N78" s="267" t="e">
        <f t="shared" si="11"/>
        <v>#N/A</v>
      </c>
      <c r="O78" s="709"/>
    </row>
    <row r="79" spans="1:15" ht="12" customHeight="1" x14ac:dyDescent="0.25">
      <c r="A79" s="701"/>
      <c r="B79" s="78" t="e">
        <f>VLOOKUP(M79,мандатка!$B:$K,3,FALSE)</f>
        <v>#N/A</v>
      </c>
      <c r="C79" s="80" t="e">
        <f>VLOOKUP($M79,мандатка!$B:$AC,5,FALSE)</f>
        <v>#N/A</v>
      </c>
      <c r="D79" s="17" t="e">
        <f>VLOOKUP($M79,мандатка!$B:$AC,6,FALSE)</f>
        <v>#N/A</v>
      </c>
      <c r="E79" s="702"/>
      <c r="F79" s="703"/>
      <c r="G79" s="704"/>
      <c r="H79" s="705"/>
      <c r="I79" s="706"/>
      <c r="J79" s="23" t="e">
        <f>VLOOKUP(M79,мандатка!$B:$AL,10,FALSE)</f>
        <v>#N/A</v>
      </c>
      <c r="K79" s="707"/>
      <c r="L79" s="708"/>
      <c r="M79" s="266" t="e">
        <f>VLOOKUP($L77,мандатка!$W:$AC,4,FALSE)</f>
        <v>#N/A</v>
      </c>
      <c r="N79" s="267" t="e">
        <f t="shared" si="11"/>
        <v>#N/A</v>
      </c>
      <c r="O79" s="709"/>
    </row>
    <row r="80" spans="1:15" ht="12" customHeight="1" x14ac:dyDescent="0.25">
      <c r="A80" s="701"/>
      <c r="B80" s="78" t="e">
        <f>VLOOKUP(M80,мандатка!$B:$K,3,FALSE)</f>
        <v>#N/A</v>
      </c>
      <c r="C80" s="80" t="e">
        <f>VLOOKUP($M80,мандатка!$B:$AC,5,FALSE)</f>
        <v>#N/A</v>
      </c>
      <c r="D80" s="17" t="e">
        <f>VLOOKUP($M80,мандатка!$B:$AC,6,FALSE)</f>
        <v>#N/A</v>
      </c>
      <c r="E80" s="702"/>
      <c r="F80" s="703"/>
      <c r="G80" s="704"/>
      <c r="H80" s="705"/>
      <c r="I80" s="706"/>
      <c r="J80" s="23" t="e">
        <f>VLOOKUP(M80,мандатка!$B:$AL,10,FALSE)</f>
        <v>#N/A</v>
      </c>
      <c r="K80" s="707"/>
      <c r="L80" s="708"/>
      <c r="M80" s="266" t="e">
        <f>VLOOKUP($L77,мандатка!$W:$AC,5,FALSE)</f>
        <v>#N/A</v>
      </c>
      <c r="N80" s="267" t="e">
        <f t="shared" si="11"/>
        <v>#N/A</v>
      </c>
      <c r="O80" s="709"/>
    </row>
    <row r="81" spans="1:15" ht="12" customHeight="1" x14ac:dyDescent="0.25">
      <c r="A81" s="701"/>
      <c r="B81" s="78" t="e">
        <f>VLOOKUP(M81,мандатка!$B:$K,3,FALSE)</f>
        <v>#N/A</v>
      </c>
      <c r="C81" s="80" t="e">
        <f>VLOOKUP($M81,мандатка!$B:$AC,5,FALSE)</f>
        <v>#N/A</v>
      </c>
      <c r="D81" s="17" t="e">
        <f>VLOOKUP($M81,мандатка!$B:$AC,6,FALSE)</f>
        <v>#N/A</v>
      </c>
      <c r="E81" s="702"/>
      <c r="F81" s="703"/>
      <c r="G81" s="704"/>
      <c r="H81" s="705"/>
      <c r="I81" s="706"/>
      <c r="J81" s="23" t="e">
        <f>VLOOKUP(M81,мандатка!$B:$AL,10,FALSE)</f>
        <v>#N/A</v>
      </c>
      <c r="K81" s="707"/>
      <c r="L81" s="708"/>
      <c r="M81" s="266" t="e">
        <f>VLOOKUP($L77,мандатка!$W:$AC,6,FALSE)</f>
        <v>#N/A</v>
      </c>
      <c r="N81" s="267" t="e">
        <f t="shared" si="11"/>
        <v>#N/A</v>
      </c>
      <c r="O81" s="709"/>
    </row>
    <row r="82" spans="1:15" ht="12" customHeight="1" x14ac:dyDescent="0.25">
      <c r="A82" s="701"/>
      <c r="B82" s="78" t="e">
        <f>VLOOKUP(M82,мандатка!$B:$K,3,FALSE)</f>
        <v>#N/A</v>
      </c>
      <c r="C82" s="80" t="e">
        <f>VLOOKUP($M82,мандатка!$B:$AC,5,FALSE)</f>
        <v>#N/A</v>
      </c>
      <c r="D82" s="17" t="e">
        <f>VLOOKUP($M82,мандатка!$B:$AC,6,FALSE)</f>
        <v>#N/A</v>
      </c>
      <c r="E82" s="702"/>
      <c r="F82" s="703"/>
      <c r="G82" s="704"/>
      <c r="H82" s="705"/>
      <c r="I82" s="706"/>
      <c r="J82" s="23" t="e">
        <f>VLOOKUP(M82,мандатка!$B:$AL,10,FALSE)</f>
        <v>#N/A</v>
      </c>
      <c r="K82" s="707"/>
      <c r="L82" s="708"/>
      <c r="M82" s="266" t="e">
        <f>VLOOKUP($L77,мандатка!$W:$AC,7,FALSE)</f>
        <v>#N/A</v>
      </c>
      <c r="N82" s="267" t="e">
        <f t="shared" si="11"/>
        <v>#N/A</v>
      </c>
      <c r="O82" s="709"/>
    </row>
    <row r="83" spans="1:15" ht="12.75" customHeight="1" x14ac:dyDescent="0.25">
      <c r="A83" s="701">
        <v>13</v>
      </c>
      <c r="B83" s="78" t="e">
        <f>VLOOKUP(M83,мандатка!$B:$K,3,FALSE)</f>
        <v>#N/A</v>
      </c>
      <c r="C83" s="80" t="e">
        <f>VLOOKUP($M83,мандатка!$B:$AC,5,FALSE)</f>
        <v>#N/A</v>
      </c>
      <c r="D83" s="17" t="e">
        <f>VLOOKUP($M83,мандатка!$B:$AC,6,FALSE)</f>
        <v>#N/A</v>
      </c>
      <c r="E83" s="702" t="e">
        <f>VLOOKUP($L83,КПштр!$A:$AD,MATCH("Результат",КПштр!$10:$10,0),FALSE)</f>
        <v>#N/A</v>
      </c>
      <c r="F83" s="703" t="e">
        <f>VLOOKUP($L83,КПштр!$A:$AD,MATCH("Відносний результат",КПштр!$10:$10,0),FALSE)</f>
        <v>#N/A</v>
      </c>
      <c r="G83" s="704" t="e">
        <f>VLOOKUP($L83,мандатка!$B:$AC,8,FALSE)</f>
        <v>#N/A</v>
      </c>
      <c r="H83" s="705" t="e">
        <f>VLOOKUP($L83,мандатка!$B:$AC,3,FALSE)</f>
        <v>#N/A</v>
      </c>
      <c r="I83" s="706" t="e">
        <f>VLOOKUP($L83,КПштр!$A:$AD,MATCH("Виконаний розряд",КПштр!$10:$10,0),FALSE)</f>
        <v>#N/A</v>
      </c>
      <c r="J83" s="23" t="e">
        <f>VLOOKUP(M83,мандатка!$B:$AL,10,FALSE)</f>
        <v>#N/A</v>
      </c>
      <c r="K83" s="707"/>
      <c r="L83" s="708" t="e">
        <f>VLOOKUP($A83,КПштр!$W:$AB,6,FALSE)</f>
        <v>#N/A</v>
      </c>
      <c r="M83" s="266" t="e">
        <f>VLOOKUP($L83,мандатка!$W:$AC,2,FALSE)</f>
        <v>#N/A</v>
      </c>
      <c r="N83" s="267" t="e">
        <f t="shared" si="11"/>
        <v>#N/A</v>
      </c>
      <c r="O83" s="709" t="e">
        <f t="shared" ref="O83" si="13">SUM(N83:N88)/6*4</f>
        <v>#N/A</v>
      </c>
    </row>
    <row r="84" spans="1:15" ht="12" customHeight="1" x14ac:dyDescent="0.25">
      <c r="A84" s="701"/>
      <c r="B84" s="78" t="e">
        <f>VLOOKUP(M84,мандатка!$B:$K,3,FALSE)</f>
        <v>#N/A</v>
      </c>
      <c r="C84" s="80" t="e">
        <f>VLOOKUP($M84,мандатка!$B:$AC,5,FALSE)</f>
        <v>#N/A</v>
      </c>
      <c r="D84" s="17" t="e">
        <f>VLOOKUP($M84,мандатка!$B:$AC,6,FALSE)</f>
        <v>#N/A</v>
      </c>
      <c r="E84" s="702"/>
      <c r="F84" s="703"/>
      <c r="G84" s="704"/>
      <c r="H84" s="705"/>
      <c r="I84" s="706"/>
      <c r="J84" s="23" t="e">
        <f>VLOOKUP(M84,мандатка!$B:$AL,10,FALSE)</f>
        <v>#N/A</v>
      </c>
      <c r="K84" s="707"/>
      <c r="L84" s="708"/>
      <c r="M84" s="266" t="e">
        <f>VLOOKUP($L83,мандатка!$W:$AC,3,FALSE)</f>
        <v>#N/A</v>
      </c>
      <c r="N84" s="267" t="e">
        <f t="shared" si="11"/>
        <v>#N/A</v>
      </c>
      <c r="O84" s="709"/>
    </row>
    <row r="85" spans="1:15" ht="12" customHeight="1" x14ac:dyDescent="0.25">
      <c r="A85" s="701"/>
      <c r="B85" s="78" t="e">
        <f>VLOOKUP(M85,мандатка!$B:$K,3,FALSE)</f>
        <v>#N/A</v>
      </c>
      <c r="C85" s="80" t="e">
        <f>VLOOKUP($M85,мандатка!$B:$AC,5,FALSE)</f>
        <v>#N/A</v>
      </c>
      <c r="D85" s="17" t="e">
        <f>VLOOKUP($M85,мандатка!$B:$AC,6,FALSE)</f>
        <v>#N/A</v>
      </c>
      <c r="E85" s="702"/>
      <c r="F85" s="703"/>
      <c r="G85" s="704"/>
      <c r="H85" s="705"/>
      <c r="I85" s="706"/>
      <c r="J85" s="23" t="e">
        <f>VLOOKUP(M85,мандатка!$B:$AL,10,FALSE)</f>
        <v>#N/A</v>
      </c>
      <c r="K85" s="707"/>
      <c r="L85" s="708"/>
      <c r="M85" s="266" t="e">
        <f>VLOOKUP($L83,мандатка!$W:$AC,4,FALSE)</f>
        <v>#N/A</v>
      </c>
      <c r="N85" s="267" t="e">
        <f t="shared" si="11"/>
        <v>#N/A</v>
      </c>
      <c r="O85" s="709"/>
    </row>
    <row r="86" spans="1:15" ht="12" customHeight="1" x14ac:dyDescent="0.25">
      <c r="A86" s="701"/>
      <c r="B86" s="78" t="e">
        <f>VLOOKUP(M86,мандатка!$B:$K,3,FALSE)</f>
        <v>#N/A</v>
      </c>
      <c r="C86" s="80" t="e">
        <f>VLOOKUP($M86,мандатка!$B:$AC,5,FALSE)</f>
        <v>#N/A</v>
      </c>
      <c r="D86" s="17" t="e">
        <f>VLOOKUP($M86,мандатка!$B:$AC,6,FALSE)</f>
        <v>#N/A</v>
      </c>
      <c r="E86" s="702"/>
      <c r="F86" s="703"/>
      <c r="G86" s="704"/>
      <c r="H86" s="705"/>
      <c r="I86" s="706"/>
      <c r="J86" s="23" t="e">
        <f>VLOOKUP(M86,мандатка!$B:$AL,10,FALSE)</f>
        <v>#N/A</v>
      </c>
      <c r="K86" s="707"/>
      <c r="L86" s="708"/>
      <c r="M86" s="266" t="e">
        <f>VLOOKUP($L83,мандатка!$W:$AC,5,FALSE)</f>
        <v>#N/A</v>
      </c>
      <c r="N86" s="267" t="e">
        <f t="shared" si="11"/>
        <v>#N/A</v>
      </c>
      <c r="O86" s="709"/>
    </row>
    <row r="87" spans="1:15" ht="12" customHeight="1" x14ac:dyDescent="0.25">
      <c r="A87" s="701"/>
      <c r="B87" s="78" t="e">
        <f>VLOOKUP(M87,мандатка!$B:$K,3,FALSE)</f>
        <v>#N/A</v>
      </c>
      <c r="C87" s="80" t="e">
        <f>VLOOKUP($M87,мандатка!$B:$AC,5,FALSE)</f>
        <v>#N/A</v>
      </c>
      <c r="D87" s="17" t="e">
        <f>VLOOKUP($M87,мандатка!$B:$AC,6,FALSE)</f>
        <v>#N/A</v>
      </c>
      <c r="E87" s="702"/>
      <c r="F87" s="703"/>
      <c r="G87" s="704"/>
      <c r="H87" s="705"/>
      <c r="I87" s="706"/>
      <c r="J87" s="23" t="e">
        <f>VLOOKUP(M87,мандатка!$B:$AL,10,FALSE)</f>
        <v>#N/A</v>
      </c>
      <c r="K87" s="707"/>
      <c r="L87" s="708"/>
      <c r="M87" s="266" t="e">
        <f>VLOOKUP($L83,мандатка!$W:$AC,6,FALSE)</f>
        <v>#N/A</v>
      </c>
      <c r="N87" s="267" t="e">
        <f t="shared" si="11"/>
        <v>#N/A</v>
      </c>
      <c r="O87" s="709"/>
    </row>
    <row r="88" spans="1:15" ht="12" customHeight="1" x14ac:dyDescent="0.25">
      <c r="A88" s="701"/>
      <c r="B88" s="78" t="e">
        <f>VLOOKUP(M88,мандатка!$B:$K,3,FALSE)</f>
        <v>#N/A</v>
      </c>
      <c r="C88" s="80" t="e">
        <f>VLOOKUP($M88,мандатка!$B:$AC,5,FALSE)</f>
        <v>#N/A</v>
      </c>
      <c r="D88" s="17" t="e">
        <f>VLOOKUP($M88,мандатка!$B:$AC,6,FALSE)</f>
        <v>#N/A</v>
      </c>
      <c r="E88" s="702"/>
      <c r="F88" s="703"/>
      <c r="G88" s="704"/>
      <c r="H88" s="705"/>
      <c r="I88" s="706"/>
      <c r="J88" s="23" t="e">
        <f>VLOOKUP(M88,мандатка!$B:$AL,10,FALSE)</f>
        <v>#N/A</v>
      </c>
      <c r="K88" s="707"/>
      <c r="L88" s="708"/>
      <c r="M88" s="266" t="e">
        <f>VLOOKUP($L83,мандатка!$W:$AC,7,FALSE)</f>
        <v>#N/A</v>
      </c>
      <c r="N88" s="267" t="e">
        <f t="shared" si="11"/>
        <v>#N/A</v>
      </c>
      <c r="O88" s="709"/>
    </row>
    <row r="89" spans="1:15" ht="12" customHeight="1" x14ac:dyDescent="0.25">
      <c r="A89" s="701">
        <v>14</v>
      </c>
      <c r="B89" s="78" t="e">
        <f>VLOOKUP(M89,мандатка!$B:$K,3,FALSE)</f>
        <v>#N/A</v>
      </c>
      <c r="C89" s="80" t="e">
        <f>VLOOKUP($M89,мандатка!$B:$AC,5,FALSE)</f>
        <v>#N/A</v>
      </c>
      <c r="D89" s="17" t="e">
        <f>VLOOKUP($M89,мандатка!$B:$AC,6,FALSE)</f>
        <v>#N/A</v>
      </c>
      <c r="E89" s="702" t="e">
        <f>VLOOKUP($L89,КПштр!$A:$AD,MATCH("Результат",КПштр!$10:$10,0),FALSE)</f>
        <v>#N/A</v>
      </c>
      <c r="F89" s="703" t="e">
        <f>VLOOKUP($L89,КПштр!$A:$AD,MATCH("Відносний результат",КПштр!$10:$10,0),FALSE)</f>
        <v>#N/A</v>
      </c>
      <c r="G89" s="704" t="e">
        <f>VLOOKUP($L89,мандатка!$B:$AC,8,FALSE)</f>
        <v>#N/A</v>
      </c>
      <c r="H89" s="705" t="e">
        <f>VLOOKUP($L89,мандатка!$B:$AC,3,FALSE)</f>
        <v>#N/A</v>
      </c>
      <c r="I89" s="706" t="e">
        <f>VLOOKUP($L89,КПштр!$A:$AD,MATCH("Виконаний розряд",КПштр!$10:$10,0),FALSE)</f>
        <v>#N/A</v>
      </c>
      <c r="J89" s="23" t="e">
        <f>VLOOKUP(M89,мандатка!$B:$AL,10,FALSE)</f>
        <v>#N/A</v>
      </c>
      <c r="K89" s="707"/>
      <c r="L89" s="708" t="e">
        <f>VLOOKUP($A89,КПштр!$W:$AB,6,FALSE)</f>
        <v>#N/A</v>
      </c>
      <c r="M89" s="266" t="e">
        <f>VLOOKUP($L89,мандатка!$W:$AC,2,FALSE)</f>
        <v>#N/A</v>
      </c>
      <c r="N89" s="267" t="e">
        <f t="shared" si="11"/>
        <v>#N/A</v>
      </c>
      <c r="O89" s="709" t="e">
        <f t="shared" ref="O89" si="14">SUM(N89:N94)/6*4</f>
        <v>#N/A</v>
      </c>
    </row>
    <row r="90" spans="1:15" ht="12" customHeight="1" x14ac:dyDescent="0.25">
      <c r="A90" s="701"/>
      <c r="B90" s="78" t="e">
        <f>VLOOKUP(M90,мандатка!$B:$K,3,FALSE)</f>
        <v>#N/A</v>
      </c>
      <c r="C90" s="80" t="e">
        <f>VLOOKUP($M90,мандатка!$B:$AC,5,FALSE)</f>
        <v>#N/A</v>
      </c>
      <c r="D90" s="17" t="e">
        <f>VLOOKUP($M90,мандатка!$B:$AC,6,FALSE)</f>
        <v>#N/A</v>
      </c>
      <c r="E90" s="702"/>
      <c r="F90" s="703"/>
      <c r="G90" s="704"/>
      <c r="H90" s="705"/>
      <c r="I90" s="706"/>
      <c r="J90" s="23" t="e">
        <f>VLOOKUP(M90,мандатка!$B:$AL,10,FALSE)</f>
        <v>#N/A</v>
      </c>
      <c r="K90" s="707"/>
      <c r="L90" s="708"/>
      <c r="M90" s="266" t="e">
        <f>VLOOKUP($L89,мандатка!$W:$AC,3,FALSE)</f>
        <v>#N/A</v>
      </c>
      <c r="N90" s="267" t="e">
        <f t="shared" si="11"/>
        <v>#N/A</v>
      </c>
      <c r="O90" s="709"/>
    </row>
    <row r="91" spans="1:15" ht="12" customHeight="1" x14ac:dyDescent="0.25">
      <c r="A91" s="701"/>
      <c r="B91" s="78" t="e">
        <f>VLOOKUP(M91,мандатка!$B:$K,3,FALSE)</f>
        <v>#N/A</v>
      </c>
      <c r="C91" s="80" t="e">
        <f>VLOOKUP($M91,мандатка!$B:$AC,5,FALSE)</f>
        <v>#N/A</v>
      </c>
      <c r="D91" s="17" t="e">
        <f>VLOOKUP($M91,мандатка!$B:$AC,6,FALSE)</f>
        <v>#N/A</v>
      </c>
      <c r="E91" s="702"/>
      <c r="F91" s="703"/>
      <c r="G91" s="704"/>
      <c r="H91" s="705"/>
      <c r="I91" s="706"/>
      <c r="J91" s="23" t="e">
        <f>VLOOKUP(M91,мандатка!$B:$AL,10,FALSE)</f>
        <v>#N/A</v>
      </c>
      <c r="K91" s="707"/>
      <c r="L91" s="708"/>
      <c r="M91" s="266" t="e">
        <f>VLOOKUP($L89,мандатка!$W:$AC,4,FALSE)</f>
        <v>#N/A</v>
      </c>
      <c r="N91" s="267" t="e">
        <f t="shared" si="11"/>
        <v>#N/A</v>
      </c>
      <c r="O91" s="709"/>
    </row>
    <row r="92" spans="1:15" ht="12" customHeight="1" x14ac:dyDescent="0.25">
      <c r="A92" s="701"/>
      <c r="B92" s="78" t="e">
        <f>VLOOKUP(M92,мандатка!$B:$K,3,FALSE)</f>
        <v>#N/A</v>
      </c>
      <c r="C92" s="80" t="e">
        <f>VLOOKUP($M92,мандатка!$B:$AC,5,FALSE)</f>
        <v>#N/A</v>
      </c>
      <c r="D92" s="17" t="e">
        <f>VLOOKUP($M92,мандатка!$B:$AC,6,FALSE)</f>
        <v>#N/A</v>
      </c>
      <c r="E92" s="702"/>
      <c r="F92" s="703"/>
      <c r="G92" s="704"/>
      <c r="H92" s="705"/>
      <c r="I92" s="706"/>
      <c r="J92" s="23" t="e">
        <f>VLOOKUP(M92,мандатка!$B:$AL,10,FALSE)</f>
        <v>#N/A</v>
      </c>
      <c r="K92" s="707"/>
      <c r="L92" s="708"/>
      <c r="M92" s="266" t="e">
        <f>VLOOKUP($L89,мандатка!$W:$AC,5,FALSE)</f>
        <v>#N/A</v>
      </c>
      <c r="N92" s="267" t="e">
        <f t="shared" si="11"/>
        <v>#N/A</v>
      </c>
      <c r="O92" s="709"/>
    </row>
    <row r="93" spans="1:15" ht="12" customHeight="1" x14ac:dyDescent="0.25">
      <c r="A93" s="701"/>
      <c r="B93" s="78" t="e">
        <f>VLOOKUP(M93,мандатка!$B:$K,3,FALSE)</f>
        <v>#N/A</v>
      </c>
      <c r="C93" s="80" t="e">
        <f>VLOOKUP($M93,мандатка!$B:$AC,5,FALSE)</f>
        <v>#N/A</v>
      </c>
      <c r="D93" s="17" t="e">
        <f>VLOOKUP($M93,мандатка!$B:$AC,6,FALSE)</f>
        <v>#N/A</v>
      </c>
      <c r="E93" s="702"/>
      <c r="F93" s="703"/>
      <c r="G93" s="704"/>
      <c r="H93" s="705"/>
      <c r="I93" s="706"/>
      <c r="J93" s="23" t="e">
        <f>VLOOKUP(M93,мандатка!$B:$AL,10,FALSE)</f>
        <v>#N/A</v>
      </c>
      <c r="K93" s="707"/>
      <c r="L93" s="708"/>
      <c r="M93" s="266" t="e">
        <f>VLOOKUP($L89,мандатка!$W:$AC,6,FALSE)</f>
        <v>#N/A</v>
      </c>
      <c r="N93" s="267" t="e">
        <f t="shared" si="11"/>
        <v>#N/A</v>
      </c>
      <c r="O93" s="709"/>
    </row>
    <row r="94" spans="1:15" ht="12" customHeight="1" x14ac:dyDescent="0.25">
      <c r="A94" s="701"/>
      <c r="B94" s="78" t="e">
        <f>VLOOKUP(M94,мандатка!$B:$K,3,FALSE)</f>
        <v>#N/A</v>
      </c>
      <c r="C94" s="80" t="e">
        <f>VLOOKUP($M94,мандатка!$B:$AC,5,FALSE)</f>
        <v>#N/A</v>
      </c>
      <c r="D94" s="17" t="e">
        <f>VLOOKUP($M94,мандатка!$B:$AC,6,FALSE)</f>
        <v>#N/A</v>
      </c>
      <c r="E94" s="702"/>
      <c r="F94" s="703"/>
      <c r="G94" s="704"/>
      <c r="H94" s="705"/>
      <c r="I94" s="706"/>
      <c r="J94" s="23" t="e">
        <f>VLOOKUP(M94,мандатка!$B:$AL,10,FALSE)</f>
        <v>#N/A</v>
      </c>
      <c r="K94" s="707"/>
      <c r="L94" s="708"/>
      <c r="M94" s="266" t="e">
        <f>VLOOKUP($L89,мандатка!$W:$AC,7,FALSE)</f>
        <v>#N/A</v>
      </c>
      <c r="N94" s="267" t="e">
        <f t="shared" si="11"/>
        <v>#N/A</v>
      </c>
      <c r="O94" s="709"/>
    </row>
    <row r="95" spans="1:15" ht="12" customHeight="1" x14ac:dyDescent="0.25">
      <c r="A95" s="701">
        <v>15</v>
      </c>
      <c r="B95" s="78" t="e">
        <f>VLOOKUP(M95,мандатка!$B:$K,3,FALSE)</f>
        <v>#N/A</v>
      </c>
      <c r="C95" s="80" t="e">
        <f>VLOOKUP($M95,мандатка!$B:$AC,5,FALSE)</f>
        <v>#N/A</v>
      </c>
      <c r="D95" s="17" t="e">
        <f>VLOOKUP($M95,мандатка!$B:$AC,6,FALSE)</f>
        <v>#N/A</v>
      </c>
      <c r="E95" s="702" t="e">
        <f>VLOOKUP($L95,КПштр!$A:$AD,MATCH("Результат",КПштр!$10:$10,0),FALSE)</f>
        <v>#N/A</v>
      </c>
      <c r="F95" s="703" t="e">
        <f>VLOOKUP($L95,КПштр!$A:$AD,MATCH("Відносний результат",КПштр!$10:$10,0),FALSE)</f>
        <v>#N/A</v>
      </c>
      <c r="G95" s="704" t="e">
        <f>VLOOKUP($L95,мандатка!$B:$AC,8,FALSE)</f>
        <v>#N/A</v>
      </c>
      <c r="H95" s="705" t="e">
        <f>VLOOKUP($L95,мандатка!$B:$AC,3,FALSE)</f>
        <v>#N/A</v>
      </c>
      <c r="I95" s="706" t="e">
        <f>VLOOKUP($L95,КПштр!$A:$AD,MATCH("Виконаний розряд",КПштр!$10:$10,0),FALSE)</f>
        <v>#N/A</v>
      </c>
      <c r="J95" s="23" t="e">
        <f>VLOOKUP(M95,мандатка!$B:$AL,10,FALSE)</f>
        <v>#N/A</v>
      </c>
      <c r="K95" s="707"/>
      <c r="L95" s="708" t="e">
        <f>VLOOKUP($A95,КПштр!$W:$AB,6,FALSE)</f>
        <v>#N/A</v>
      </c>
      <c r="M95" s="266" t="e">
        <f>VLOOKUP($L95,мандатка!$W:$AC,2,FALSE)</f>
        <v>#N/A</v>
      </c>
      <c r="N95" s="267" t="e">
        <f t="shared" si="11"/>
        <v>#N/A</v>
      </c>
      <c r="O95" s="709" t="e">
        <f t="shared" ref="O95" si="15">SUM(N95:N100)/6*4</f>
        <v>#N/A</v>
      </c>
    </row>
    <row r="96" spans="1:15" ht="12" customHeight="1" x14ac:dyDescent="0.25">
      <c r="A96" s="701"/>
      <c r="B96" s="78" t="e">
        <f>VLOOKUP(M96,мандатка!$B:$K,3,FALSE)</f>
        <v>#N/A</v>
      </c>
      <c r="C96" s="80" t="e">
        <f>VLOOKUP($M96,мандатка!$B:$AC,5,FALSE)</f>
        <v>#N/A</v>
      </c>
      <c r="D96" s="17" t="e">
        <f>VLOOKUP($M96,мандатка!$B:$AC,6,FALSE)</f>
        <v>#N/A</v>
      </c>
      <c r="E96" s="702"/>
      <c r="F96" s="703"/>
      <c r="G96" s="704"/>
      <c r="H96" s="705"/>
      <c r="I96" s="706"/>
      <c r="J96" s="23" t="e">
        <f>VLOOKUP(M96,мандатка!$B:$AL,10,FALSE)</f>
        <v>#N/A</v>
      </c>
      <c r="K96" s="707"/>
      <c r="L96" s="708"/>
      <c r="M96" s="266" t="e">
        <f>VLOOKUP($L95,мандатка!$W:$AC,3,FALSE)</f>
        <v>#N/A</v>
      </c>
      <c r="N96" s="267" t="e">
        <f t="shared" si="11"/>
        <v>#N/A</v>
      </c>
      <c r="O96" s="709"/>
    </row>
    <row r="97" spans="1:15" ht="12" customHeight="1" x14ac:dyDescent="0.25">
      <c r="A97" s="701"/>
      <c r="B97" s="78" t="e">
        <f>VLOOKUP(M97,мандатка!$B:$K,3,FALSE)</f>
        <v>#N/A</v>
      </c>
      <c r="C97" s="80" t="e">
        <f>VLOOKUP($M97,мандатка!$B:$AC,5,FALSE)</f>
        <v>#N/A</v>
      </c>
      <c r="D97" s="17" t="e">
        <f>VLOOKUP($M97,мандатка!$B:$AC,6,FALSE)</f>
        <v>#N/A</v>
      </c>
      <c r="E97" s="702"/>
      <c r="F97" s="703"/>
      <c r="G97" s="704"/>
      <c r="H97" s="705"/>
      <c r="I97" s="706"/>
      <c r="J97" s="23" t="e">
        <f>VLOOKUP(M97,мандатка!$B:$AL,10,FALSE)</f>
        <v>#N/A</v>
      </c>
      <c r="K97" s="707"/>
      <c r="L97" s="708"/>
      <c r="M97" s="266" t="e">
        <f>VLOOKUP($L95,мандатка!$W:$AC,4,FALSE)</f>
        <v>#N/A</v>
      </c>
      <c r="N97" s="267" t="e">
        <f t="shared" si="11"/>
        <v>#N/A</v>
      </c>
      <c r="O97" s="709"/>
    </row>
    <row r="98" spans="1:15" ht="12" customHeight="1" x14ac:dyDescent="0.25">
      <c r="A98" s="701"/>
      <c r="B98" s="78" t="e">
        <f>VLOOKUP(M98,мандатка!$B:$K,3,FALSE)</f>
        <v>#N/A</v>
      </c>
      <c r="C98" s="80" t="e">
        <f>VLOOKUP($M98,мандатка!$B:$AC,5,FALSE)</f>
        <v>#N/A</v>
      </c>
      <c r="D98" s="17" t="e">
        <f>VLOOKUP($M98,мандатка!$B:$AC,6,FALSE)</f>
        <v>#N/A</v>
      </c>
      <c r="E98" s="702"/>
      <c r="F98" s="703"/>
      <c r="G98" s="704"/>
      <c r="H98" s="705"/>
      <c r="I98" s="706"/>
      <c r="J98" s="23" t="e">
        <f>VLOOKUP(M98,мандатка!$B:$AL,10,FALSE)</f>
        <v>#N/A</v>
      </c>
      <c r="K98" s="707"/>
      <c r="L98" s="708"/>
      <c r="M98" s="266" t="e">
        <f>VLOOKUP($L95,мандатка!$W:$AC,5,FALSE)</f>
        <v>#N/A</v>
      </c>
      <c r="N98" s="267" t="e">
        <f t="shared" si="11"/>
        <v>#N/A</v>
      </c>
      <c r="O98" s="709"/>
    </row>
    <row r="99" spans="1:15" ht="12" customHeight="1" x14ac:dyDescent="0.25">
      <c r="A99" s="701"/>
      <c r="B99" s="78" t="e">
        <f>VLOOKUP(M99,мандатка!$B:$K,3,FALSE)</f>
        <v>#N/A</v>
      </c>
      <c r="C99" s="80" t="e">
        <f>VLOOKUP($M99,мандатка!$B:$AC,5,FALSE)</f>
        <v>#N/A</v>
      </c>
      <c r="D99" s="17" t="e">
        <f>VLOOKUP($M99,мандатка!$B:$AC,6,FALSE)</f>
        <v>#N/A</v>
      </c>
      <c r="E99" s="702"/>
      <c r="F99" s="703"/>
      <c r="G99" s="704"/>
      <c r="H99" s="705"/>
      <c r="I99" s="706"/>
      <c r="J99" s="23" t="e">
        <f>VLOOKUP(M99,мандатка!$B:$AL,10,FALSE)</f>
        <v>#N/A</v>
      </c>
      <c r="K99" s="707"/>
      <c r="L99" s="708"/>
      <c r="M99" s="266" t="e">
        <f>VLOOKUP($L95,мандатка!$W:$AC,6,FALSE)</f>
        <v>#N/A</v>
      </c>
      <c r="N99" s="267" t="e">
        <f t="shared" si="11"/>
        <v>#N/A</v>
      </c>
      <c r="O99" s="709"/>
    </row>
    <row r="100" spans="1:15" ht="12" customHeight="1" x14ac:dyDescent="0.25">
      <c r="A100" s="701"/>
      <c r="B100" s="78" t="e">
        <f>VLOOKUP(M100,мандатка!$B:$K,3,FALSE)</f>
        <v>#N/A</v>
      </c>
      <c r="C100" s="80" t="e">
        <f>VLOOKUP($M100,мандатка!$B:$AC,5,FALSE)</f>
        <v>#N/A</v>
      </c>
      <c r="D100" s="17" t="e">
        <f>VLOOKUP($M100,мандатка!$B:$AC,6,FALSE)</f>
        <v>#N/A</v>
      </c>
      <c r="E100" s="702"/>
      <c r="F100" s="703"/>
      <c r="G100" s="704"/>
      <c r="H100" s="705"/>
      <c r="I100" s="706"/>
      <c r="J100" s="23" t="e">
        <f>VLOOKUP(M100,мандатка!$B:$AL,10,FALSE)</f>
        <v>#N/A</v>
      </c>
      <c r="K100" s="707"/>
      <c r="L100" s="708"/>
      <c r="M100" s="266" t="e">
        <f>VLOOKUP($L95,мандатка!$W:$AC,7,FALSE)</f>
        <v>#N/A</v>
      </c>
      <c r="N100" s="267" t="e">
        <f t="shared" si="11"/>
        <v>#N/A</v>
      </c>
      <c r="O100" s="709"/>
    </row>
    <row r="101" spans="1:15" ht="12" customHeight="1" x14ac:dyDescent="0.25">
      <c r="A101" s="701">
        <v>16</v>
      </c>
      <c r="B101" s="78" t="e">
        <f>VLOOKUP(M101,мандатка!$B:$K,3,FALSE)</f>
        <v>#N/A</v>
      </c>
      <c r="C101" s="80" t="e">
        <f>VLOOKUP($M101,мандатка!$B:$AC,5,FALSE)</f>
        <v>#N/A</v>
      </c>
      <c r="D101" s="17" t="e">
        <f>VLOOKUP($M101,мандатка!$B:$AC,6,FALSE)</f>
        <v>#N/A</v>
      </c>
      <c r="E101" s="702" t="e">
        <f>VLOOKUP($L101,КПштр!$A:$AD,MATCH("Результат",КПштр!$10:$10,0),FALSE)</f>
        <v>#N/A</v>
      </c>
      <c r="F101" s="703" t="e">
        <f>VLOOKUP($L101,КПштр!$A:$AD,MATCH("Відносний результат",КПштр!$10:$10,0),FALSE)</f>
        <v>#N/A</v>
      </c>
      <c r="G101" s="704" t="e">
        <f>VLOOKUP($L101,мандатка!$B:$AC,8,FALSE)</f>
        <v>#N/A</v>
      </c>
      <c r="H101" s="705" t="e">
        <f>VLOOKUP($L101,мандатка!$B:$AC,3,FALSE)</f>
        <v>#N/A</v>
      </c>
      <c r="I101" s="706" t="e">
        <f>VLOOKUP($L101,КПштр!$A:$AD,MATCH("Виконаний розряд",КПштр!$10:$10,0),FALSE)</f>
        <v>#N/A</v>
      </c>
      <c r="J101" s="23" t="e">
        <f>VLOOKUP(M101,мандатка!$B:$AL,10,FALSE)</f>
        <v>#N/A</v>
      </c>
      <c r="K101" s="707"/>
      <c r="L101" s="708" t="e">
        <f>VLOOKUP($A101,КПштр!$W:$AB,6,FALSE)</f>
        <v>#N/A</v>
      </c>
      <c r="M101" s="266" t="e">
        <f>VLOOKUP($L101,мандатка!$W:$AC,2,FALSE)</f>
        <v>#N/A</v>
      </c>
      <c r="N101" s="267" t="e">
        <f t="shared" si="11"/>
        <v>#N/A</v>
      </c>
      <c r="O101" s="709" t="e">
        <f t="shared" ref="O101" si="16">SUM(N101:N106)/6*4</f>
        <v>#N/A</v>
      </c>
    </row>
    <row r="102" spans="1:15" ht="12" customHeight="1" x14ac:dyDescent="0.25">
      <c r="A102" s="701"/>
      <c r="B102" s="78" t="e">
        <f>VLOOKUP(M102,мандатка!$B:$K,3,FALSE)</f>
        <v>#N/A</v>
      </c>
      <c r="C102" s="80" t="e">
        <f>VLOOKUP($M102,мандатка!$B:$AC,5,FALSE)</f>
        <v>#N/A</v>
      </c>
      <c r="D102" s="17" t="e">
        <f>VLOOKUP($M102,мандатка!$B:$AC,6,FALSE)</f>
        <v>#N/A</v>
      </c>
      <c r="E102" s="702"/>
      <c r="F102" s="703"/>
      <c r="G102" s="704"/>
      <c r="H102" s="705"/>
      <c r="I102" s="706"/>
      <c r="J102" s="23" t="e">
        <f>VLOOKUP(M102,мандатка!$B:$AL,10,FALSE)</f>
        <v>#N/A</v>
      </c>
      <c r="K102" s="707"/>
      <c r="L102" s="708"/>
      <c r="M102" s="266" t="e">
        <f>VLOOKUP($L101,мандатка!$W:$AC,3,FALSE)</f>
        <v>#N/A</v>
      </c>
      <c r="N102" s="267" t="e">
        <f t="shared" si="11"/>
        <v>#N/A</v>
      </c>
      <c r="O102" s="709"/>
    </row>
    <row r="103" spans="1:15" ht="12" customHeight="1" x14ac:dyDescent="0.25">
      <c r="A103" s="701"/>
      <c r="B103" s="78" t="e">
        <f>VLOOKUP(M103,мандатка!$B:$K,3,FALSE)</f>
        <v>#N/A</v>
      </c>
      <c r="C103" s="80" t="e">
        <f>VLOOKUP($M103,мандатка!$B:$AC,5,FALSE)</f>
        <v>#N/A</v>
      </c>
      <c r="D103" s="17" t="e">
        <f>VLOOKUP($M103,мандатка!$B:$AC,6,FALSE)</f>
        <v>#N/A</v>
      </c>
      <c r="E103" s="702"/>
      <c r="F103" s="703"/>
      <c r="G103" s="704"/>
      <c r="H103" s="705"/>
      <c r="I103" s="706"/>
      <c r="J103" s="23" t="e">
        <f>VLOOKUP(M103,мандатка!$B:$AL,10,FALSE)</f>
        <v>#N/A</v>
      </c>
      <c r="K103" s="707"/>
      <c r="L103" s="708"/>
      <c r="M103" s="266" t="e">
        <f>VLOOKUP($L101,мандатка!$W:$AC,4,FALSE)</f>
        <v>#N/A</v>
      </c>
      <c r="N103" s="267" t="e">
        <f t="shared" si="11"/>
        <v>#N/A</v>
      </c>
      <c r="O103" s="709"/>
    </row>
    <row r="104" spans="1:15" ht="12" customHeight="1" x14ac:dyDescent="0.25">
      <c r="A104" s="701"/>
      <c r="B104" s="78" t="e">
        <f>VLOOKUP(M104,мандатка!$B:$K,3,FALSE)</f>
        <v>#N/A</v>
      </c>
      <c r="C104" s="80" t="e">
        <f>VLOOKUP($M104,мандатка!$B:$AC,5,FALSE)</f>
        <v>#N/A</v>
      </c>
      <c r="D104" s="17" t="e">
        <f>VLOOKUP($M104,мандатка!$B:$AC,6,FALSE)</f>
        <v>#N/A</v>
      </c>
      <c r="E104" s="702"/>
      <c r="F104" s="703"/>
      <c r="G104" s="704"/>
      <c r="H104" s="705"/>
      <c r="I104" s="706"/>
      <c r="J104" s="23" t="e">
        <f>VLOOKUP(M104,мандатка!$B:$AL,10,FALSE)</f>
        <v>#N/A</v>
      </c>
      <c r="K104" s="707"/>
      <c r="L104" s="708"/>
      <c r="M104" s="266" t="e">
        <f>VLOOKUP($L101,мандатка!$W:$AC,5,FALSE)</f>
        <v>#N/A</v>
      </c>
      <c r="N104" s="267" t="e">
        <f t="shared" si="11"/>
        <v>#N/A</v>
      </c>
      <c r="O104" s="709"/>
    </row>
    <row r="105" spans="1:15" ht="12" customHeight="1" x14ac:dyDescent="0.25">
      <c r="A105" s="701"/>
      <c r="B105" s="78" t="e">
        <f>VLOOKUP(M105,мандатка!$B:$K,3,FALSE)</f>
        <v>#N/A</v>
      </c>
      <c r="C105" s="80" t="e">
        <f>VLOOKUP($M105,мандатка!$B:$AC,5,FALSE)</f>
        <v>#N/A</v>
      </c>
      <c r="D105" s="17" t="e">
        <f>VLOOKUP($M105,мандатка!$B:$AC,6,FALSE)</f>
        <v>#N/A</v>
      </c>
      <c r="E105" s="702"/>
      <c r="F105" s="703"/>
      <c r="G105" s="704"/>
      <c r="H105" s="705"/>
      <c r="I105" s="706"/>
      <c r="J105" s="23" t="e">
        <f>VLOOKUP(M105,мандатка!$B:$AL,10,FALSE)</f>
        <v>#N/A</v>
      </c>
      <c r="K105" s="707"/>
      <c r="L105" s="708"/>
      <c r="M105" s="266" t="e">
        <f>VLOOKUP($L101,мандатка!$W:$AC,6,FALSE)</f>
        <v>#N/A</v>
      </c>
      <c r="N105" s="267" t="e">
        <f t="shared" si="11"/>
        <v>#N/A</v>
      </c>
      <c r="O105" s="709"/>
    </row>
    <row r="106" spans="1:15" ht="12" customHeight="1" x14ac:dyDescent="0.25">
      <c r="A106" s="701"/>
      <c r="B106" s="78" t="e">
        <f>VLOOKUP(M106,мандатка!$B:$K,3,FALSE)</f>
        <v>#N/A</v>
      </c>
      <c r="C106" s="80" t="e">
        <f>VLOOKUP($M106,мандатка!$B:$AC,5,FALSE)</f>
        <v>#N/A</v>
      </c>
      <c r="D106" s="17" t="e">
        <f>VLOOKUP($M106,мандатка!$B:$AC,6,FALSE)</f>
        <v>#N/A</v>
      </c>
      <c r="E106" s="702"/>
      <c r="F106" s="703"/>
      <c r="G106" s="704"/>
      <c r="H106" s="705"/>
      <c r="I106" s="706"/>
      <c r="J106" s="23" t="e">
        <f>VLOOKUP(M106,мандатка!$B:$AL,10,FALSE)</f>
        <v>#N/A</v>
      </c>
      <c r="K106" s="707"/>
      <c r="L106" s="708"/>
      <c r="M106" s="266" t="e">
        <f>VLOOKUP($L101,мандатка!$W:$AC,7,FALSE)</f>
        <v>#N/A</v>
      </c>
      <c r="N106" s="267" t="e">
        <f t="shared" si="11"/>
        <v>#N/A</v>
      </c>
      <c r="O106" s="709"/>
    </row>
    <row r="107" spans="1:15" ht="12" customHeight="1" x14ac:dyDescent="0.25">
      <c r="A107" s="701">
        <v>17</v>
      </c>
      <c r="B107" s="78" t="e">
        <f>VLOOKUP(M107,мандатка!$B:$K,3,FALSE)</f>
        <v>#N/A</v>
      </c>
      <c r="C107" s="80" t="e">
        <f>VLOOKUP($M107,мандатка!$B:$AC,5,FALSE)</f>
        <v>#N/A</v>
      </c>
      <c r="D107" s="17" t="e">
        <f>VLOOKUP($M107,мандатка!$B:$AC,6,FALSE)</f>
        <v>#N/A</v>
      </c>
      <c r="E107" s="702" t="e">
        <f>VLOOKUP($L107,КПштр!$A:$AD,MATCH("Результат",КПштр!$10:$10,0),FALSE)</f>
        <v>#N/A</v>
      </c>
      <c r="F107" s="703" t="e">
        <f>VLOOKUP($L107,КПштр!$A:$AD,MATCH("Відносний результат",КПштр!$10:$10,0),FALSE)</f>
        <v>#N/A</v>
      </c>
      <c r="G107" s="704" t="e">
        <f>VLOOKUP($L107,мандатка!$B:$AC,8,FALSE)</f>
        <v>#N/A</v>
      </c>
      <c r="H107" s="705" t="e">
        <f>VLOOKUP($L107,мандатка!$B:$AC,3,FALSE)</f>
        <v>#N/A</v>
      </c>
      <c r="I107" s="706" t="e">
        <f>VLOOKUP($L107,КПштр!$A:$AD,MATCH("Виконаний розряд",КПштр!$10:$10,0),FALSE)</f>
        <v>#N/A</v>
      </c>
      <c r="J107" s="23" t="e">
        <f>VLOOKUP(M107,мандатка!$B:$AL,10,FALSE)</f>
        <v>#N/A</v>
      </c>
      <c r="K107" s="707"/>
      <c r="L107" s="708" t="e">
        <f>VLOOKUP($A107,КПштр!$W:$AB,6,FALSE)</f>
        <v>#N/A</v>
      </c>
      <c r="M107" s="266" t="e">
        <f>VLOOKUP($L107,мандатка!$W:$AC,2,FALSE)</f>
        <v>#N/A</v>
      </c>
      <c r="N107" s="267" t="e">
        <f t="shared" si="11"/>
        <v>#N/A</v>
      </c>
      <c r="O107" s="709" t="e">
        <f t="shared" ref="O107" si="17">SUM(N107:N112)/6*4</f>
        <v>#N/A</v>
      </c>
    </row>
    <row r="108" spans="1:15" ht="12" customHeight="1" x14ac:dyDescent="0.25">
      <c r="A108" s="701"/>
      <c r="B108" s="78" t="e">
        <f>VLOOKUP(M108,мандатка!$B:$K,3,FALSE)</f>
        <v>#N/A</v>
      </c>
      <c r="C108" s="80" t="e">
        <f>VLOOKUP($M108,мандатка!$B:$AC,5,FALSE)</f>
        <v>#N/A</v>
      </c>
      <c r="D108" s="17" t="e">
        <f>VLOOKUP($M108,мандатка!$B:$AC,6,FALSE)</f>
        <v>#N/A</v>
      </c>
      <c r="E108" s="702"/>
      <c r="F108" s="703"/>
      <c r="G108" s="704"/>
      <c r="H108" s="705"/>
      <c r="I108" s="706"/>
      <c r="J108" s="23" t="e">
        <f>VLOOKUP(M108,мандатка!$B:$AL,10,FALSE)</f>
        <v>#N/A</v>
      </c>
      <c r="K108" s="707"/>
      <c r="L108" s="708"/>
      <c r="M108" s="266" t="e">
        <f>VLOOKUP($L107,мандатка!$W:$AC,3,FALSE)</f>
        <v>#N/A</v>
      </c>
      <c r="N108" s="267" t="e">
        <f t="shared" si="11"/>
        <v>#N/A</v>
      </c>
      <c r="O108" s="709"/>
    </row>
    <row r="109" spans="1:15" ht="12" customHeight="1" x14ac:dyDescent="0.25">
      <c r="A109" s="701"/>
      <c r="B109" s="78" t="e">
        <f>VLOOKUP(M109,мандатка!$B:$K,3,FALSE)</f>
        <v>#N/A</v>
      </c>
      <c r="C109" s="80" t="e">
        <f>VLOOKUP($M109,мандатка!$B:$AC,5,FALSE)</f>
        <v>#N/A</v>
      </c>
      <c r="D109" s="17" t="e">
        <f>VLOOKUP($M109,мандатка!$B:$AC,6,FALSE)</f>
        <v>#N/A</v>
      </c>
      <c r="E109" s="702"/>
      <c r="F109" s="703"/>
      <c r="G109" s="704"/>
      <c r="H109" s="705"/>
      <c r="I109" s="706"/>
      <c r="J109" s="23" t="e">
        <f>VLOOKUP(M109,мандатка!$B:$AL,10,FALSE)</f>
        <v>#N/A</v>
      </c>
      <c r="K109" s="707"/>
      <c r="L109" s="708"/>
      <c r="M109" s="266" t="e">
        <f>VLOOKUP($L107,мандатка!$W:$AC,4,FALSE)</f>
        <v>#N/A</v>
      </c>
      <c r="N109" s="267" t="e">
        <f t="shared" si="11"/>
        <v>#N/A</v>
      </c>
      <c r="O109" s="709"/>
    </row>
    <row r="110" spans="1:15" ht="12" customHeight="1" x14ac:dyDescent="0.25">
      <c r="A110" s="701"/>
      <c r="B110" s="78" t="e">
        <f>VLOOKUP(M110,мандатка!$B:$K,3,FALSE)</f>
        <v>#N/A</v>
      </c>
      <c r="C110" s="80" t="e">
        <f>VLOOKUP($M110,мандатка!$B:$AC,5,FALSE)</f>
        <v>#N/A</v>
      </c>
      <c r="D110" s="17" t="e">
        <f>VLOOKUP($M110,мандатка!$B:$AC,6,FALSE)</f>
        <v>#N/A</v>
      </c>
      <c r="E110" s="702"/>
      <c r="F110" s="703"/>
      <c r="G110" s="704"/>
      <c r="H110" s="705"/>
      <c r="I110" s="706"/>
      <c r="J110" s="23" t="e">
        <f>VLOOKUP(M110,мандатка!$B:$AL,10,FALSE)</f>
        <v>#N/A</v>
      </c>
      <c r="K110" s="707"/>
      <c r="L110" s="708"/>
      <c r="M110" s="266" t="e">
        <f>VLOOKUP($L107,мандатка!$W:$AC,5,FALSE)</f>
        <v>#N/A</v>
      </c>
      <c r="N110" s="267" t="e">
        <f t="shared" si="11"/>
        <v>#N/A</v>
      </c>
      <c r="O110" s="709"/>
    </row>
    <row r="111" spans="1:15" ht="12" customHeight="1" x14ac:dyDescent="0.25">
      <c r="A111" s="701"/>
      <c r="B111" s="78" t="e">
        <f>VLOOKUP(M111,мандатка!$B:$K,3,FALSE)</f>
        <v>#N/A</v>
      </c>
      <c r="C111" s="80" t="e">
        <f>VLOOKUP($M111,мандатка!$B:$AC,5,FALSE)</f>
        <v>#N/A</v>
      </c>
      <c r="D111" s="17" t="e">
        <f>VLOOKUP($M111,мандатка!$B:$AC,6,FALSE)</f>
        <v>#N/A</v>
      </c>
      <c r="E111" s="702"/>
      <c r="F111" s="703"/>
      <c r="G111" s="704"/>
      <c r="H111" s="705"/>
      <c r="I111" s="706"/>
      <c r="J111" s="23" t="e">
        <f>VLOOKUP(M111,мандатка!$B:$AL,10,FALSE)</f>
        <v>#N/A</v>
      </c>
      <c r="K111" s="707"/>
      <c r="L111" s="708"/>
      <c r="M111" s="266" t="e">
        <f>VLOOKUP($L107,мандатка!$W:$AC,6,FALSE)</f>
        <v>#N/A</v>
      </c>
      <c r="N111" s="267" t="e">
        <f t="shared" si="11"/>
        <v>#N/A</v>
      </c>
      <c r="O111" s="709"/>
    </row>
    <row r="112" spans="1:15" ht="12" customHeight="1" x14ac:dyDescent="0.25">
      <c r="A112" s="701"/>
      <c r="B112" s="78" t="e">
        <f>VLOOKUP(M112,мандатка!$B:$K,3,FALSE)</f>
        <v>#N/A</v>
      </c>
      <c r="C112" s="80" t="e">
        <f>VLOOKUP($M112,мандатка!$B:$AC,5,FALSE)</f>
        <v>#N/A</v>
      </c>
      <c r="D112" s="17" t="e">
        <f>VLOOKUP($M112,мандатка!$B:$AC,6,FALSE)</f>
        <v>#N/A</v>
      </c>
      <c r="E112" s="702"/>
      <c r="F112" s="703"/>
      <c r="G112" s="704"/>
      <c r="H112" s="705"/>
      <c r="I112" s="706"/>
      <c r="J112" s="23" t="e">
        <f>VLOOKUP(M112,мандатка!$B:$AL,10,FALSE)</f>
        <v>#N/A</v>
      </c>
      <c r="K112" s="707"/>
      <c r="L112" s="708"/>
      <c r="M112" s="266" t="e">
        <f>VLOOKUP($L107,мандатка!$W:$AC,7,FALSE)</f>
        <v>#N/A</v>
      </c>
      <c r="N112" s="267" t="e">
        <f t="shared" si="11"/>
        <v>#N/A</v>
      </c>
      <c r="O112" s="709"/>
    </row>
    <row r="113" spans="1:15" ht="12" customHeight="1" x14ac:dyDescent="0.25">
      <c r="A113" s="701">
        <v>18</v>
      </c>
      <c r="B113" s="78" t="e">
        <f>VLOOKUP(M113,мандатка!$B:$K,3,FALSE)</f>
        <v>#N/A</v>
      </c>
      <c r="C113" s="80" t="e">
        <f>VLOOKUP($M113,мандатка!$B:$AC,5,FALSE)</f>
        <v>#N/A</v>
      </c>
      <c r="D113" s="17" t="e">
        <f>VLOOKUP($M113,мандатка!$B:$AC,6,FALSE)</f>
        <v>#N/A</v>
      </c>
      <c r="E113" s="702" t="e">
        <f>VLOOKUP($L113,КПштр!$A:$AD,MATCH("Результат",КПштр!$10:$10,0),FALSE)</f>
        <v>#N/A</v>
      </c>
      <c r="F113" s="703" t="e">
        <f>VLOOKUP($L113,КПштр!$A:$AD,MATCH("Відносний результат",КПштр!$10:$10,0),FALSE)</f>
        <v>#N/A</v>
      </c>
      <c r="G113" s="704" t="e">
        <f>VLOOKUP($L113,мандатка!$B:$AC,8,FALSE)</f>
        <v>#N/A</v>
      </c>
      <c r="H113" s="705" t="e">
        <f>VLOOKUP($L113,мандатка!$B:$AC,3,FALSE)</f>
        <v>#N/A</v>
      </c>
      <c r="I113" s="706" t="e">
        <f>VLOOKUP($L113,КПштр!$A:$AD,MATCH("Виконаний розряд",КПштр!$10:$10,0),FALSE)</f>
        <v>#N/A</v>
      </c>
      <c r="J113" s="23" t="e">
        <f>VLOOKUP(M113,мандатка!$B:$AL,10,FALSE)</f>
        <v>#N/A</v>
      </c>
      <c r="K113" s="707"/>
      <c r="L113" s="708" t="e">
        <f>VLOOKUP($A113,КПштр!$W:$AB,6,FALSE)</f>
        <v>#N/A</v>
      </c>
      <c r="M113" s="266" t="e">
        <f>VLOOKUP($L113,мандатка!$W:$AC,2,FALSE)</f>
        <v>#N/A</v>
      </c>
      <c r="N113" s="267" t="e">
        <f t="shared" si="11"/>
        <v>#N/A</v>
      </c>
      <c r="O113" s="709" t="e">
        <f t="shared" ref="O113" si="18">SUM(N113:N118)/6*4</f>
        <v>#N/A</v>
      </c>
    </row>
    <row r="114" spans="1:15" ht="12" customHeight="1" x14ac:dyDescent="0.25">
      <c r="A114" s="701"/>
      <c r="B114" s="78" t="e">
        <f>VLOOKUP(M114,мандатка!$B:$K,3,FALSE)</f>
        <v>#N/A</v>
      </c>
      <c r="C114" s="80" t="e">
        <f>VLOOKUP($M114,мандатка!$B:$AC,5,FALSE)</f>
        <v>#N/A</v>
      </c>
      <c r="D114" s="17" t="e">
        <f>VLOOKUP($M114,мандатка!$B:$AC,6,FALSE)</f>
        <v>#N/A</v>
      </c>
      <c r="E114" s="702"/>
      <c r="F114" s="703"/>
      <c r="G114" s="704"/>
      <c r="H114" s="705"/>
      <c r="I114" s="706"/>
      <c r="J114" s="23" t="e">
        <f>VLOOKUP(M114,мандатка!$B:$AL,10,FALSE)</f>
        <v>#N/A</v>
      </c>
      <c r="K114" s="707"/>
      <c r="L114" s="708"/>
      <c r="M114" s="266" t="e">
        <f>VLOOKUP($L113,мандатка!$W:$AC,3,FALSE)</f>
        <v>#N/A</v>
      </c>
      <c r="N114" s="267" t="e">
        <f t="shared" si="11"/>
        <v>#N/A</v>
      </c>
      <c r="O114" s="709"/>
    </row>
    <row r="115" spans="1:15" ht="12" customHeight="1" x14ac:dyDescent="0.25">
      <c r="A115" s="701"/>
      <c r="B115" s="78" t="e">
        <f>VLOOKUP(M115,мандатка!$B:$K,3,FALSE)</f>
        <v>#N/A</v>
      </c>
      <c r="C115" s="80" t="e">
        <f>VLOOKUP($M115,мандатка!$B:$AC,5,FALSE)</f>
        <v>#N/A</v>
      </c>
      <c r="D115" s="17" t="e">
        <f>VLOOKUP($M115,мандатка!$B:$AC,6,FALSE)</f>
        <v>#N/A</v>
      </c>
      <c r="E115" s="702"/>
      <c r="F115" s="703"/>
      <c r="G115" s="704"/>
      <c r="H115" s="705"/>
      <c r="I115" s="706"/>
      <c r="J115" s="23" t="e">
        <f>VLOOKUP(M115,мандатка!$B:$AL,10,FALSE)</f>
        <v>#N/A</v>
      </c>
      <c r="K115" s="707"/>
      <c r="L115" s="708"/>
      <c r="M115" s="266" t="e">
        <f>VLOOKUP($L113,мандатка!$W:$AC,4,FALSE)</f>
        <v>#N/A</v>
      </c>
      <c r="N115" s="267" t="e">
        <f t="shared" si="11"/>
        <v>#N/A</v>
      </c>
      <c r="O115" s="709"/>
    </row>
    <row r="116" spans="1:15" ht="12" customHeight="1" x14ac:dyDescent="0.25">
      <c r="A116" s="701"/>
      <c r="B116" s="78" t="e">
        <f>VLOOKUP(M116,мандатка!$B:$K,3,FALSE)</f>
        <v>#N/A</v>
      </c>
      <c r="C116" s="80" t="e">
        <f>VLOOKUP($M116,мандатка!$B:$AC,5,FALSE)</f>
        <v>#N/A</v>
      </c>
      <c r="D116" s="17" t="e">
        <f>VLOOKUP($M116,мандатка!$B:$AC,6,FALSE)</f>
        <v>#N/A</v>
      </c>
      <c r="E116" s="702"/>
      <c r="F116" s="703"/>
      <c r="G116" s="704"/>
      <c r="H116" s="705"/>
      <c r="I116" s="706"/>
      <c r="J116" s="23" t="e">
        <f>VLOOKUP(M116,мандатка!$B:$AL,10,FALSE)</f>
        <v>#N/A</v>
      </c>
      <c r="K116" s="707"/>
      <c r="L116" s="708"/>
      <c r="M116" s="266" t="e">
        <f>VLOOKUP($L113,мандатка!$W:$AC,5,FALSE)</f>
        <v>#N/A</v>
      </c>
      <c r="N116" s="267" t="e">
        <f t="shared" si="11"/>
        <v>#N/A</v>
      </c>
      <c r="O116" s="709"/>
    </row>
    <row r="117" spans="1:15" ht="12" customHeight="1" x14ac:dyDescent="0.25">
      <c r="A117" s="701"/>
      <c r="B117" s="78" t="e">
        <f>VLOOKUP(M117,мандатка!$B:$K,3,FALSE)</f>
        <v>#N/A</v>
      </c>
      <c r="C117" s="80" t="e">
        <f>VLOOKUP($M117,мандатка!$B:$AC,5,FALSE)</f>
        <v>#N/A</v>
      </c>
      <c r="D117" s="17" t="e">
        <f>VLOOKUP($M117,мандатка!$B:$AC,6,FALSE)</f>
        <v>#N/A</v>
      </c>
      <c r="E117" s="702"/>
      <c r="F117" s="703"/>
      <c r="G117" s="704"/>
      <c r="H117" s="705"/>
      <c r="I117" s="706"/>
      <c r="J117" s="23" t="e">
        <f>VLOOKUP(M117,мандатка!$B:$AL,10,FALSE)</f>
        <v>#N/A</v>
      </c>
      <c r="K117" s="707"/>
      <c r="L117" s="708"/>
      <c r="M117" s="266" t="e">
        <f>VLOOKUP($L113,мандатка!$W:$AC,6,FALSE)</f>
        <v>#N/A</v>
      </c>
      <c r="N117" s="267" t="e">
        <f t="shared" si="11"/>
        <v>#N/A</v>
      </c>
      <c r="O117" s="709"/>
    </row>
    <row r="118" spans="1:15" ht="12" customHeight="1" x14ac:dyDescent="0.25">
      <c r="A118" s="701"/>
      <c r="B118" s="78" t="e">
        <f>VLOOKUP(M118,мандатка!$B:$K,3,FALSE)</f>
        <v>#N/A</v>
      </c>
      <c r="C118" s="80" t="e">
        <f>VLOOKUP($M118,мандатка!$B:$AC,5,FALSE)</f>
        <v>#N/A</v>
      </c>
      <c r="D118" s="17" t="e">
        <f>VLOOKUP($M118,мандатка!$B:$AC,6,FALSE)</f>
        <v>#N/A</v>
      </c>
      <c r="E118" s="702"/>
      <c r="F118" s="703"/>
      <c r="G118" s="704"/>
      <c r="H118" s="705"/>
      <c r="I118" s="706"/>
      <c r="J118" s="23" t="e">
        <f>VLOOKUP(M118,мандатка!$B:$AL,10,FALSE)</f>
        <v>#N/A</v>
      </c>
      <c r="K118" s="707"/>
      <c r="L118" s="708"/>
      <c r="M118" s="266" t="e">
        <f>VLOOKUP($L113,мандатка!$W:$AC,7,FALSE)</f>
        <v>#N/A</v>
      </c>
      <c r="N118" s="267" t="e">
        <f t="shared" si="11"/>
        <v>#N/A</v>
      </c>
      <c r="O118" s="709"/>
    </row>
    <row r="119" spans="1:15" ht="12" customHeight="1" x14ac:dyDescent="0.25">
      <c r="A119" s="701">
        <v>19</v>
      </c>
      <c r="B119" s="78" t="e">
        <f>VLOOKUP(M119,мандатка!$B:$K,3,FALSE)</f>
        <v>#N/A</v>
      </c>
      <c r="C119" s="80" t="e">
        <f>VLOOKUP($M119,мандатка!$B:$AC,5,FALSE)</f>
        <v>#N/A</v>
      </c>
      <c r="D119" s="17" t="e">
        <f>VLOOKUP($M119,мандатка!$B:$AC,6,FALSE)</f>
        <v>#N/A</v>
      </c>
      <c r="E119" s="702" t="e">
        <f>VLOOKUP($L119,КПштр!$A:$AD,MATCH("Результат",КПштр!$10:$10,0),FALSE)</f>
        <v>#N/A</v>
      </c>
      <c r="F119" s="703" t="e">
        <f>VLOOKUP($L119,КПштр!$A:$AD,MATCH("Відносний результат",КПштр!$10:$10,0),FALSE)</f>
        <v>#N/A</v>
      </c>
      <c r="G119" s="704" t="e">
        <f>VLOOKUP($L119,мандатка!$B:$AC,8,FALSE)</f>
        <v>#N/A</v>
      </c>
      <c r="H119" s="705" t="e">
        <f>VLOOKUP($L119,мандатка!$B:$AC,3,FALSE)</f>
        <v>#N/A</v>
      </c>
      <c r="I119" s="706" t="e">
        <f>VLOOKUP($L119,КПштр!$A:$AD,MATCH("Виконаний розряд",КПштр!$10:$10,0),FALSE)</f>
        <v>#N/A</v>
      </c>
      <c r="J119" s="23" t="e">
        <f>VLOOKUP(M119,мандатка!$B:$AL,10,FALSE)</f>
        <v>#N/A</v>
      </c>
      <c r="K119" s="707"/>
      <c r="L119" s="708" t="e">
        <f>VLOOKUP($A119,КПштр!$W:$AB,6,FALSE)</f>
        <v>#N/A</v>
      </c>
      <c r="M119" s="266" t="e">
        <f>VLOOKUP($L119,мандатка!$W:$AC,2,FALSE)</f>
        <v>#N/A</v>
      </c>
      <c r="N119" s="267" t="e">
        <f t="shared" si="11"/>
        <v>#N/A</v>
      </c>
      <c r="O119" s="709" t="e">
        <f t="shared" ref="O119" si="19">SUM(N119:N124)/6*4</f>
        <v>#N/A</v>
      </c>
    </row>
    <row r="120" spans="1:15" ht="12" customHeight="1" x14ac:dyDescent="0.25">
      <c r="A120" s="701"/>
      <c r="B120" s="78" t="e">
        <f>VLOOKUP(M120,мандатка!$B:$K,3,FALSE)</f>
        <v>#N/A</v>
      </c>
      <c r="C120" s="80" t="e">
        <f>VLOOKUP($M120,мандатка!$B:$AC,5,FALSE)</f>
        <v>#N/A</v>
      </c>
      <c r="D120" s="17" t="e">
        <f>VLOOKUP($M120,мандатка!$B:$AC,6,FALSE)</f>
        <v>#N/A</v>
      </c>
      <c r="E120" s="702"/>
      <c r="F120" s="703"/>
      <c r="G120" s="704"/>
      <c r="H120" s="705"/>
      <c r="I120" s="706"/>
      <c r="J120" s="23" t="e">
        <f>VLOOKUP(M120,мандатка!$B:$AL,10,FALSE)</f>
        <v>#N/A</v>
      </c>
      <c r="K120" s="707"/>
      <c r="L120" s="708"/>
      <c r="M120" s="266" t="e">
        <f>VLOOKUP($L119,мандатка!$W:$AC,3,FALSE)</f>
        <v>#N/A</v>
      </c>
      <c r="N120" s="267" t="e">
        <f t="shared" si="11"/>
        <v>#N/A</v>
      </c>
      <c r="O120" s="709"/>
    </row>
    <row r="121" spans="1:15" ht="12" customHeight="1" x14ac:dyDescent="0.25">
      <c r="A121" s="701"/>
      <c r="B121" s="78" t="e">
        <f>VLOOKUP(M121,мандатка!$B:$K,3,FALSE)</f>
        <v>#N/A</v>
      </c>
      <c r="C121" s="80" t="e">
        <f>VLOOKUP($M121,мандатка!$B:$AC,5,FALSE)</f>
        <v>#N/A</v>
      </c>
      <c r="D121" s="17" t="e">
        <f>VLOOKUP($M121,мандатка!$B:$AC,6,FALSE)</f>
        <v>#N/A</v>
      </c>
      <c r="E121" s="702"/>
      <c r="F121" s="703"/>
      <c r="G121" s="704"/>
      <c r="H121" s="705"/>
      <c r="I121" s="706"/>
      <c r="J121" s="23" t="e">
        <f>VLOOKUP(M121,мандатка!$B:$AL,10,FALSE)</f>
        <v>#N/A</v>
      </c>
      <c r="K121" s="707"/>
      <c r="L121" s="708"/>
      <c r="M121" s="266" t="e">
        <f>VLOOKUP($L119,мандатка!$W:$AC,4,FALSE)</f>
        <v>#N/A</v>
      </c>
      <c r="N121" s="267" t="e">
        <f t="shared" si="11"/>
        <v>#N/A</v>
      </c>
      <c r="O121" s="709"/>
    </row>
    <row r="122" spans="1:15" ht="12" customHeight="1" x14ac:dyDescent="0.25">
      <c r="A122" s="701"/>
      <c r="B122" s="78" t="e">
        <f>VLOOKUP(M122,мандатка!$B:$K,3,FALSE)</f>
        <v>#N/A</v>
      </c>
      <c r="C122" s="80" t="e">
        <f>VLOOKUP($M122,мандатка!$B:$AC,5,FALSE)</f>
        <v>#N/A</v>
      </c>
      <c r="D122" s="17" t="e">
        <f>VLOOKUP($M122,мандатка!$B:$AC,6,FALSE)</f>
        <v>#N/A</v>
      </c>
      <c r="E122" s="702"/>
      <c r="F122" s="703"/>
      <c r="G122" s="704"/>
      <c r="H122" s="705"/>
      <c r="I122" s="706"/>
      <c r="J122" s="23" t="e">
        <f>VLOOKUP(M122,мандатка!$B:$AL,10,FALSE)</f>
        <v>#N/A</v>
      </c>
      <c r="K122" s="707"/>
      <c r="L122" s="708"/>
      <c r="M122" s="266" t="e">
        <f>VLOOKUP($L119,мандатка!$W:$AC,5,FALSE)</f>
        <v>#N/A</v>
      </c>
      <c r="N122" s="267" t="e">
        <f t="shared" si="11"/>
        <v>#N/A</v>
      </c>
      <c r="O122" s="709"/>
    </row>
    <row r="123" spans="1:15" ht="12" customHeight="1" x14ac:dyDescent="0.25">
      <c r="A123" s="701"/>
      <c r="B123" s="78" t="e">
        <f>VLOOKUP(M123,мандатка!$B:$K,3,FALSE)</f>
        <v>#N/A</v>
      </c>
      <c r="C123" s="80" t="e">
        <f>VLOOKUP($M123,мандатка!$B:$AC,5,FALSE)</f>
        <v>#N/A</v>
      </c>
      <c r="D123" s="17" t="e">
        <f>VLOOKUP($M123,мандатка!$B:$AC,6,FALSE)</f>
        <v>#N/A</v>
      </c>
      <c r="E123" s="702"/>
      <c r="F123" s="703"/>
      <c r="G123" s="704"/>
      <c r="H123" s="705"/>
      <c r="I123" s="706"/>
      <c r="J123" s="23" t="e">
        <f>VLOOKUP(M123,мандатка!$B:$AL,10,FALSE)</f>
        <v>#N/A</v>
      </c>
      <c r="K123" s="707"/>
      <c r="L123" s="708"/>
      <c r="M123" s="266" t="e">
        <f>VLOOKUP($L119,мандатка!$W:$AC,6,FALSE)</f>
        <v>#N/A</v>
      </c>
      <c r="N123" s="267" t="e">
        <f t="shared" si="11"/>
        <v>#N/A</v>
      </c>
      <c r="O123" s="709"/>
    </row>
    <row r="124" spans="1:15" ht="12" customHeight="1" x14ac:dyDescent="0.25">
      <c r="A124" s="701"/>
      <c r="B124" s="78" t="e">
        <f>VLOOKUP(M124,мандатка!$B:$K,3,FALSE)</f>
        <v>#N/A</v>
      </c>
      <c r="C124" s="80" t="e">
        <f>VLOOKUP($M124,мандатка!$B:$AC,5,FALSE)</f>
        <v>#N/A</v>
      </c>
      <c r="D124" s="17" t="e">
        <f>VLOOKUP($M124,мандатка!$B:$AC,6,FALSE)</f>
        <v>#N/A</v>
      </c>
      <c r="E124" s="702"/>
      <c r="F124" s="703"/>
      <c r="G124" s="704"/>
      <c r="H124" s="705"/>
      <c r="I124" s="706"/>
      <c r="J124" s="23" t="e">
        <f>VLOOKUP(M124,мандатка!$B:$AL,10,FALSE)</f>
        <v>#N/A</v>
      </c>
      <c r="K124" s="707"/>
      <c r="L124" s="708"/>
      <c r="M124" s="266" t="e">
        <f>VLOOKUP($L119,мандатка!$W:$AC,7,FALSE)</f>
        <v>#N/A</v>
      </c>
      <c r="N124" s="267" t="e">
        <f t="shared" si="11"/>
        <v>#N/A</v>
      </c>
      <c r="O124" s="709"/>
    </row>
    <row r="125" spans="1:15" ht="12" customHeight="1" x14ac:dyDescent="0.25">
      <c r="A125" s="701">
        <v>20</v>
      </c>
      <c r="B125" s="78" t="e">
        <f>VLOOKUP(M125,мандатка!$B:$K,3,FALSE)</f>
        <v>#N/A</v>
      </c>
      <c r="C125" s="80" t="e">
        <f>VLOOKUP($M125,мандатка!$B:$AC,5,FALSE)</f>
        <v>#N/A</v>
      </c>
      <c r="D125" s="17" t="e">
        <f>VLOOKUP($M125,мандатка!$B:$AC,6,FALSE)</f>
        <v>#N/A</v>
      </c>
      <c r="E125" s="702" t="e">
        <f>VLOOKUP($L125,КПштр!$A:$AD,MATCH("Результат",КПштр!$10:$10,0),FALSE)</f>
        <v>#N/A</v>
      </c>
      <c r="F125" s="703" t="e">
        <f>VLOOKUP($L125,КПштр!$A:$AD,MATCH("Відносний результат",КПштр!$10:$10,0),FALSE)</f>
        <v>#N/A</v>
      </c>
      <c r="G125" s="704" t="e">
        <f>VLOOKUP($L125,мандатка!$B:$AC,8,FALSE)</f>
        <v>#N/A</v>
      </c>
      <c r="H125" s="705" t="e">
        <f>VLOOKUP($L125,мандатка!$B:$AC,3,FALSE)</f>
        <v>#N/A</v>
      </c>
      <c r="I125" s="706" t="e">
        <f>VLOOKUP($L125,КПштр!$A:$AD,MATCH("Виконаний розряд",КПштр!$10:$10,0),FALSE)</f>
        <v>#N/A</v>
      </c>
      <c r="J125" s="23" t="e">
        <f>VLOOKUP(M125,мандатка!$B:$AL,10,FALSE)</f>
        <v>#N/A</v>
      </c>
      <c r="K125" s="707"/>
      <c r="L125" s="708" t="e">
        <f>VLOOKUP($A125,КПштр!$W:$AB,6,FALSE)</f>
        <v>#N/A</v>
      </c>
      <c r="M125" s="266" t="e">
        <f>VLOOKUP($L125,мандатка!$W:$AC,2,FALSE)</f>
        <v>#N/A</v>
      </c>
      <c r="N125" s="267" t="e">
        <f t="shared" si="11"/>
        <v>#N/A</v>
      </c>
      <c r="O125" s="709" t="e">
        <f t="shared" ref="O125" si="20">SUM(N125:N130)/6*4</f>
        <v>#N/A</v>
      </c>
    </row>
    <row r="126" spans="1:15" ht="12" customHeight="1" x14ac:dyDescent="0.25">
      <c r="A126" s="701"/>
      <c r="B126" s="78" t="e">
        <f>VLOOKUP(M126,мандатка!$B:$K,3,FALSE)</f>
        <v>#N/A</v>
      </c>
      <c r="C126" s="80" t="e">
        <f>VLOOKUP($M126,мандатка!$B:$AC,5,FALSE)</f>
        <v>#N/A</v>
      </c>
      <c r="D126" s="17" t="e">
        <f>VLOOKUP($M126,мандатка!$B:$AC,6,FALSE)</f>
        <v>#N/A</v>
      </c>
      <c r="E126" s="702"/>
      <c r="F126" s="703"/>
      <c r="G126" s="704"/>
      <c r="H126" s="705"/>
      <c r="I126" s="706"/>
      <c r="J126" s="23" t="e">
        <f>VLOOKUP(M126,мандатка!$B:$AL,10,FALSE)</f>
        <v>#N/A</v>
      </c>
      <c r="K126" s="707"/>
      <c r="L126" s="708"/>
      <c r="M126" s="266" t="e">
        <f>VLOOKUP($L125,мандатка!$W:$AC,3,FALSE)</f>
        <v>#N/A</v>
      </c>
      <c r="N126" s="267" t="e">
        <f t="shared" si="11"/>
        <v>#N/A</v>
      </c>
      <c r="O126" s="709"/>
    </row>
    <row r="127" spans="1:15" ht="12" customHeight="1" x14ac:dyDescent="0.25">
      <c r="A127" s="701"/>
      <c r="B127" s="78" t="e">
        <f>VLOOKUP(M127,мандатка!$B:$K,3,FALSE)</f>
        <v>#N/A</v>
      </c>
      <c r="C127" s="80" t="e">
        <f>VLOOKUP($M127,мандатка!$B:$AC,5,FALSE)</f>
        <v>#N/A</v>
      </c>
      <c r="D127" s="17" t="e">
        <f>VLOOKUP($M127,мандатка!$B:$AC,6,FALSE)</f>
        <v>#N/A</v>
      </c>
      <c r="E127" s="702"/>
      <c r="F127" s="703"/>
      <c r="G127" s="704"/>
      <c r="H127" s="705"/>
      <c r="I127" s="706"/>
      <c r="J127" s="23" t="e">
        <f>VLOOKUP(M127,мандатка!$B:$AL,10,FALSE)</f>
        <v>#N/A</v>
      </c>
      <c r="K127" s="707"/>
      <c r="L127" s="708"/>
      <c r="M127" s="266" t="e">
        <f>VLOOKUP($L125,мандатка!$W:$AC,4,FALSE)</f>
        <v>#N/A</v>
      </c>
      <c r="N127" s="267" t="e">
        <f t="shared" si="11"/>
        <v>#N/A</v>
      </c>
      <c r="O127" s="709"/>
    </row>
    <row r="128" spans="1:15" ht="12" customHeight="1" x14ac:dyDescent="0.25">
      <c r="A128" s="701"/>
      <c r="B128" s="78" t="e">
        <f>VLOOKUP(M128,мандатка!$B:$K,3,FALSE)</f>
        <v>#N/A</v>
      </c>
      <c r="C128" s="80" t="e">
        <f>VLOOKUP($M128,мандатка!$B:$AC,5,FALSE)</f>
        <v>#N/A</v>
      </c>
      <c r="D128" s="17" t="e">
        <f>VLOOKUP($M128,мандатка!$B:$AC,6,FALSE)</f>
        <v>#N/A</v>
      </c>
      <c r="E128" s="702"/>
      <c r="F128" s="703"/>
      <c r="G128" s="704"/>
      <c r="H128" s="705"/>
      <c r="I128" s="706"/>
      <c r="J128" s="23" t="e">
        <f>VLOOKUP(M128,мандатка!$B:$AL,10,FALSE)</f>
        <v>#N/A</v>
      </c>
      <c r="K128" s="707"/>
      <c r="L128" s="708"/>
      <c r="M128" s="266" t="e">
        <f>VLOOKUP($L125,мандатка!$W:$AC,5,FALSE)</f>
        <v>#N/A</v>
      </c>
      <c r="N128" s="267" t="e">
        <f t="shared" si="11"/>
        <v>#N/A</v>
      </c>
      <c r="O128" s="709"/>
    </row>
    <row r="129" spans="1:15" ht="12" customHeight="1" x14ac:dyDescent="0.25">
      <c r="A129" s="701"/>
      <c r="B129" s="78" t="e">
        <f>VLOOKUP(M129,мандатка!$B:$K,3,FALSE)</f>
        <v>#N/A</v>
      </c>
      <c r="C129" s="80" t="e">
        <f>VLOOKUP($M129,мандатка!$B:$AC,5,FALSE)</f>
        <v>#N/A</v>
      </c>
      <c r="D129" s="17" t="e">
        <f>VLOOKUP($M129,мандатка!$B:$AC,6,FALSE)</f>
        <v>#N/A</v>
      </c>
      <c r="E129" s="702"/>
      <c r="F129" s="703"/>
      <c r="G129" s="704"/>
      <c r="H129" s="705"/>
      <c r="I129" s="706"/>
      <c r="J129" s="23" t="e">
        <f>VLOOKUP(M129,мандатка!$B:$AL,10,FALSE)</f>
        <v>#N/A</v>
      </c>
      <c r="K129" s="707"/>
      <c r="L129" s="708"/>
      <c r="M129" s="266" t="e">
        <f>VLOOKUP($L125,мандатка!$W:$AC,6,FALSE)</f>
        <v>#N/A</v>
      </c>
      <c r="N129" s="267" t="e">
        <f t="shared" si="11"/>
        <v>#N/A</v>
      </c>
      <c r="O129" s="709"/>
    </row>
    <row r="130" spans="1:15" ht="12" customHeight="1" x14ac:dyDescent="0.25">
      <c r="A130" s="701"/>
      <c r="B130" s="78" t="e">
        <f>VLOOKUP(M130,мандатка!$B:$K,3,FALSE)</f>
        <v>#N/A</v>
      </c>
      <c r="C130" s="80" t="e">
        <f>VLOOKUP($M130,мандатка!$B:$AC,5,FALSE)</f>
        <v>#N/A</v>
      </c>
      <c r="D130" s="17" t="e">
        <f>VLOOKUP($M130,мандатка!$B:$AC,6,FALSE)</f>
        <v>#N/A</v>
      </c>
      <c r="E130" s="702"/>
      <c r="F130" s="703"/>
      <c r="G130" s="704"/>
      <c r="H130" s="705"/>
      <c r="I130" s="706"/>
      <c r="J130" s="23" t="e">
        <f>VLOOKUP(M130,мандатка!$B:$AL,10,FALSE)</f>
        <v>#N/A</v>
      </c>
      <c r="K130" s="707"/>
      <c r="L130" s="708"/>
      <c r="M130" s="266" t="e">
        <f>VLOOKUP($L125,мандатка!$W:$AC,7,FALSE)</f>
        <v>#N/A</v>
      </c>
      <c r="N130" s="267" t="e">
        <f t="shared" si="11"/>
        <v>#N/A</v>
      </c>
      <c r="O130" s="709"/>
    </row>
    <row r="131" spans="1:15" ht="12" customHeight="1" x14ac:dyDescent="0.25">
      <c r="A131" s="701">
        <v>21</v>
      </c>
      <c r="B131" s="78" t="e">
        <f>VLOOKUP(M131,мандатка!$B:$K,3,FALSE)</f>
        <v>#N/A</v>
      </c>
      <c r="C131" s="80" t="e">
        <f>VLOOKUP($M131,мандатка!$B:$AC,5,FALSE)</f>
        <v>#N/A</v>
      </c>
      <c r="D131" s="17" t="e">
        <f>VLOOKUP($M131,мандатка!$B:$AC,6,FALSE)</f>
        <v>#N/A</v>
      </c>
      <c r="E131" s="702" t="e">
        <f>VLOOKUP($L131,КПштр!$A:$AD,MATCH("Результат",КПштр!$10:$10,0),FALSE)</f>
        <v>#N/A</v>
      </c>
      <c r="F131" s="703" t="e">
        <f>VLOOKUP($L131,КПштр!$A:$AD,MATCH("Відносний результат",КПштр!$10:$10,0),FALSE)</f>
        <v>#N/A</v>
      </c>
      <c r="G131" s="704" t="e">
        <f>VLOOKUP($L131,мандатка!$B:$AC,8,FALSE)</f>
        <v>#N/A</v>
      </c>
      <c r="H131" s="705" t="e">
        <f>VLOOKUP($L131,мандатка!$B:$AC,3,FALSE)</f>
        <v>#N/A</v>
      </c>
      <c r="I131" s="706" t="e">
        <f>VLOOKUP($L131,КПштр!$A:$AD,MATCH("Виконаний розряд",КПштр!$10:$10,0),FALSE)</f>
        <v>#N/A</v>
      </c>
      <c r="J131" s="23" t="e">
        <f>VLOOKUP(M131,мандатка!$B:$AL,10,FALSE)</f>
        <v>#N/A</v>
      </c>
      <c r="K131" s="707"/>
      <c r="L131" s="708" t="e">
        <f>VLOOKUP($A131,КПштр!$W:$AB,6,FALSE)</f>
        <v>#N/A</v>
      </c>
      <c r="M131" s="266" t="e">
        <f>VLOOKUP($L131,мандатка!$W:$AC,2,FALSE)</f>
        <v>#N/A</v>
      </c>
      <c r="N131" s="267" t="e">
        <f t="shared" si="11"/>
        <v>#N/A</v>
      </c>
      <c r="O131" s="709" t="e">
        <f t="shared" ref="O131" si="21">SUM(N131:N136)/6*4</f>
        <v>#N/A</v>
      </c>
    </row>
    <row r="132" spans="1:15" ht="12" customHeight="1" x14ac:dyDescent="0.25">
      <c r="A132" s="701"/>
      <c r="B132" s="78" t="e">
        <f>VLOOKUP(M132,мандатка!$B:$K,3,FALSE)</f>
        <v>#N/A</v>
      </c>
      <c r="C132" s="80" t="e">
        <f>VLOOKUP($M132,мандатка!$B:$AC,5,FALSE)</f>
        <v>#N/A</v>
      </c>
      <c r="D132" s="17" t="e">
        <f>VLOOKUP($M132,мандатка!$B:$AC,6,FALSE)</f>
        <v>#N/A</v>
      </c>
      <c r="E132" s="702"/>
      <c r="F132" s="703"/>
      <c r="G132" s="704"/>
      <c r="H132" s="705"/>
      <c r="I132" s="706"/>
      <c r="J132" s="23" t="e">
        <f>VLOOKUP(M132,мандатка!$B:$AL,10,FALSE)</f>
        <v>#N/A</v>
      </c>
      <c r="K132" s="707"/>
      <c r="L132" s="708"/>
      <c r="M132" s="266" t="e">
        <f>VLOOKUP($L131,мандатка!$W:$AC,3,FALSE)</f>
        <v>#N/A</v>
      </c>
      <c r="N132" s="267" t="e">
        <f t="shared" si="11"/>
        <v>#N/A</v>
      </c>
      <c r="O132" s="709"/>
    </row>
    <row r="133" spans="1:15" ht="12" customHeight="1" x14ac:dyDescent="0.25">
      <c r="A133" s="701"/>
      <c r="B133" s="78" t="e">
        <f>VLOOKUP(M133,мандатка!$B:$K,3,FALSE)</f>
        <v>#N/A</v>
      </c>
      <c r="C133" s="80" t="e">
        <f>VLOOKUP($M133,мандатка!$B:$AC,5,FALSE)</f>
        <v>#N/A</v>
      </c>
      <c r="D133" s="17" t="e">
        <f>VLOOKUP($M133,мандатка!$B:$AC,6,FALSE)</f>
        <v>#N/A</v>
      </c>
      <c r="E133" s="702"/>
      <c r="F133" s="703"/>
      <c r="G133" s="704"/>
      <c r="H133" s="705"/>
      <c r="I133" s="706"/>
      <c r="J133" s="23" t="e">
        <f>VLOOKUP(M133,мандатка!$B:$AL,10,FALSE)</f>
        <v>#N/A</v>
      </c>
      <c r="K133" s="707"/>
      <c r="L133" s="708"/>
      <c r="M133" s="266" t="e">
        <f>VLOOKUP($L131,мандатка!$W:$AC,4,FALSE)</f>
        <v>#N/A</v>
      </c>
      <c r="N133" s="267" t="e">
        <f t="shared" si="11"/>
        <v>#N/A</v>
      </c>
      <c r="O133" s="709"/>
    </row>
    <row r="134" spans="1:15" ht="12" customHeight="1" x14ac:dyDescent="0.25">
      <c r="A134" s="701"/>
      <c r="B134" s="78" t="e">
        <f>VLOOKUP(M134,мандатка!$B:$K,3,FALSE)</f>
        <v>#N/A</v>
      </c>
      <c r="C134" s="80" t="e">
        <f>VLOOKUP($M134,мандатка!$B:$AC,5,FALSE)</f>
        <v>#N/A</v>
      </c>
      <c r="D134" s="17" t="e">
        <f>VLOOKUP($M134,мандатка!$B:$AC,6,FALSE)</f>
        <v>#N/A</v>
      </c>
      <c r="E134" s="702"/>
      <c r="F134" s="703"/>
      <c r="G134" s="704"/>
      <c r="H134" s="705"/>
      <c r="I134" s="706"/>
      <c r="J134" s="23" t="e">
        <f>VLOOKUP(M134,мандатка!$B:$AL,10,FALSE)</f>
        <v>#N/A</v>
      </c>
      <c r="K134" s="707"/>
      <c r="L134" s="708"/>
      <c r="M134" s="266" t="e">
        <f>VLOOKUP($L131,мандатка!$W:$AC,5,FALSE)</f>
        <v>#N/A</v>
      </c>
      <c r="N134" s="267" t="e">
        <f t="shared" si="11"/>
        <v>#N/A</v>
      </c>
      <c r="O134" s="709"/>
    </row>
    <row r="135" spans="1:15" ht="12" customHeight="1" x14ac:dyDescent="0.25">
      <c r="A135" s="701"/>
      <c r="B135" s="78" t="e">
        <f>VLOOKUP(M135,мандатка!$B:$K,3,FALSE)</f>
        <v>#N/A</v>
      </c>
      <c r="C135" s="80" t="e">
        <f>VLOOKUP($M135,мандатка!$B:$AC,5,FALSE)</f>
        <v>#N/A</v>
      </c>
      <c r="D135" s="17" t="e">
        <f>VLOOKUP($M135,мандатка!$B:$AC,6,FALSE)</f>
        <v>#N/A</v>
      </c>
      <c r="E135" s="702"/>
      <c r="F135" s="703"/>
      <c r="G135" s="704"/>
      <c r="H135" s="705"/>
      <c r="I135" s="706"/>
      <c r="J135" s="23" t="e">
        <f>VLOOKUP(M135,мандатка!$B:$AL,10,FALSE)</f>
        <v>#N/A</v>
      </c>
      <c r="K135" s="707"/>
      <c r="L135" s="708"/>
      <c r="M135" s="266" t="e">
        <f>VLOOKUP($L131,мандатка!$W:$AC,6,FALSE)</f>
        <v>#N/A</v>
      </c>
      <c r="N135" s="267" t="e">
        <f t="shared" si="11"/>
        <v>#N/A</v>
      </c>
      <c r="O135" s="709"/>
    </row>
    <row r="136" spans="1:15" ht="12" customHeight="1" x14ac:dyDescent="0.25">
      <c r="A136" s="701"/>
      <c r="B136" s="78" t="e">
        <f>VLOOKUP(M136,мандатка!$B:$K,3,FALSE)</f>
        <v>#N/A</v>
      </c>
      <c r="C136" s="80" t="e">
        <f>VLOOKUP($M136,мандатка!$B:$AC,5,FALSE)</f>
        <v>#N/A</v>
      </c>
      <c r="D136" s="17" t="e">
        <f>VLOOKUP($M136,мандатка!$B:$AC,6,FALSE)</f>
        <v>#N/A</v>
      </c>
      <c r="E136" s="702"/>
      <c r="F136" s="703"/>
      <c r="G136" s="704"/>
      <c r="H136" s="705"/>
      <c r="I136" s="706"/>
      <c r="J136" s="23" t="e">
        <f>VLOOKUP(M136,мандатка!$B:$AL,10,FALSE)</f>
        <v>#N/A</v>
      </c>
      <c r="K136" s="707"/>
      <c r="L136" s="708"/>
      <c r="M136" s="266" t="e">
        <f>VLOOKUP($L131,мандатка!$W:$AC,7,FALSE)</f>
        <v>#N/A</v>
      </c>
      <c r="N136" s="267" t="e">
        <f t="shared" si="11"/>
        <v>#N/A</v>
      </c>
      <c r="O136" s="709"/>
    </row>
    <row r="137" spans="1:15" ht="12" customHeight="1" x14ac:dyDescent="0.25">
      <c r="A137" s="701">
        <v>22</v>
      </c>
      <c r="B137" s="78" t="e">
        <f>VLOOKUP(M137,мандатка!$B:$K,3,FALSE)</f>
        <v>#N/A</v>
      </c>
      <c r="C137" s="80" t="e">
        <f>VLOOKUP($M137,мандатка!$B:$AC,5,FALSE)</f>
        <v>#N/A</v>
      </c>
      <c r="D137" s="17" t="e">
        <f>VLOOKUP($M137,мандатка!$B:$AC,6,FALSE)</f>
        <v>#N/A</v>
      </c>
      <c r="E137" s="702" t="e">
        <f>VLOOKUP($L137,КПштр!$A:$AD,MATCH("Результат",КПштр!$10:$10,0),FALSE)</f>
        <v>#N/A</v>
      </c>
      <c r="F137" s="703" t="e">
        <f>VLOOKUP($L137,КПштр!$A:$AD,MATCH("Відносний результат",КПштр!$10:$10,0),FALSE)</f>
        <v>#N/A</v>
      </c>
      <c r="G137" s="704" t="e">
        <f>VLOOKUP($L137,мандатка!$B:$AC,8,FALSE)</f>
        <v>#N/A</v>
      </c>
      <c r="H137" s="705" t="e">
        <f>VLOOKUP($L137,мандатка!$B:$AC,3,FALSE)</f>
        <v>#N/A</v>
      </c>
      <c r="I137" s="706" t="e">
        <f>VLOOKUP($L137,КПштр!$A:$AD,MATCH("Виконаний розряд",КПштр!$10:$10,0),FALSE)</f>
        <v>#N/A</v>
      </c>
      <c r="J137" s="23" t="e">
        <f>VLOOKUP(M137,мандатка!$B:$AL,10,FALSE)</f>
        <v>#N/A</v>
      </c>
      <c r="K137" s="707"/>
      <c r="L137" s="708" t="e">
        <f>VLOOKUP($A137,КПштр!$W:$AB,6,FALSE)</f>
        <v>#N/A</v>
      </c>
      <c r="M137" s="266" t="e">
        <f>VLOOKUP($L137,мандатка!$W:$AC,2,FALSE)</f>
        <v>#N/A</v>
      </c>
      <c r="N137" s="267" t="e">
        <f t="shared" si="11"/>
        <v>#N/A</v>
      </c>
      <c r="O137" s="709" t="e">
        <f t="shared" ref="O137" si="22">SUM(N137:N142)/6*4</f>
        <v>#N/A</v>
      </c>
    </row>
    <row r="138" spans="1:15" ht="12" customHeight="1" x14ac:dyDescent="0.25">
      <c r="A138" s="701"/>
      <c r="B138" s="78" t="e">
        <f>VLOOKUP(M138,мандатка!$B:$K,3,FALSE)</f>
        <v>#N/A</v>
      </c>
      <c r="C138" s="80" t="e">
        <f>VLOOKUP($M138,мандатка!$B:$AC,5,FALSE)</f>
        <v>#N/A</v>
      </c>
      <c r="D138" s="17" t="e">
        <f>VLOOKUP($M138,мандатка!$B:$AC,6,FALSE)</f>
        <v>#N/A</v>
      </c>
      <c r="E138" s="702"/>
      <c r="F138" s="703"/>
      <c r="G138" s="704"/>
      <c r="H138" s="705"/>
      <c r="I138" s="706"/>
      <c r="J138" s="23" t="e">
        <f>VLOOKUP(M138,мандатка!$B:$AL,10,FALSE)</f>
        <v>#N/A</v>
      </c>
      <c r="K138" s="707"/>
      <c r="L138" s="708"/>
      <c r="M138" s="266" t="e">
        <f>VLOOKUP($L137,мандатка!$W:$AC,3,FALSE)</f>
        <v>#N/A</v>
      </c>
      <c r="N138" s="267" t="e">
        <f t="shared" si="11"/>
        <v>#N/A</v>
      </c>
      <c r="O138" s="709"/>
    </row>
    <row r="139" spans="1:15" ht="12" customHeight="1" x14ac:dyDescent="0.25">
      <c r="A139" s="701"/>
      <c r="B139" s="78" t="e">
        <f>VLOOKUP(M139,мандатка!$B:$K,3,FALSE)</f>
        <v>#N/A</v>
      </c>
      <c r="C139" s="80" t="e">
        <f>VLOOKUP($M139,мандатка!$B:$AC,5,FALSE)</f>
        <v>#N/A</v>
      </c>
      <c r="D139" s="17" t="e">
        <f>VLOOKUP($M139,мандатка!$B:$AC,6,FALSE)</f>
        <v>#N/A</v>
      </c>
      <c r="E139" s="702"/>
      <c r="F139" s="703"/>
      <c r="G139" s="704"/>
      <c r="H139" s="705"/>
      <c r="I139" s="706"/>
      <c r="J139" s="23" t="e">
        <f>VLOOKUP(M139,мандатка!$B:$AL,10,FALSE)</f>
        <v>#N/A</v>
      </c>
      <c r="K139" s="707"/>
      <c r="L139" s="708"/>
      <c r="M139" s="266" t="e">
        <f>VLOOKUP($L137,мандатка!$W:$AC,4,FALSE)</f>
        <v>#N/A</v>
      </c>
      <c r="N139" s="267" t="e">
        <f t="shared" si="11"/>
        <v>#N/A</v>
      </c>
      <c r="O139" s="709"/>
    </row>
    <row r="140" spans="1:15" ht="12" customHeight="1" x14ac:dyDescent="0.25">
      <c r="A140" s="701"/>
      <c r="B140" s="78" t="e">
        <f>VLOOKUP(M140,мандатка!$B:$K,3,FALSE)</f>
        <v>#N/A</v>
      </c>
      <c r="C140" s="80" t="e">
        <f>VLOOKUP($M140,мандатка!$B:$AC,5,FALSE)</f>
        <v>#N/A</v>
      </c>
      <c r="D140" s="17" t="e">
        <f>VLOOKUP($M140,мандатка!$B:$AC,6,FALSE)</f>
        <v>#N/A</v>
      </c>
      <c r="E140" s="702"/>
      <c r="F140" s="703"/>
      <c r="G140" s="704"/>
      <c r="H140" s="705"/>
      <c r="I140" s="706"/>
      <c r="J140" s="23" t="e">
        <f>VLOOKUP(M140,мандатка!$B:$AL,10,FALSE)</f>
        <v>#N/A</v>
      </c>
      <c r="K140" s="707"/>
      <c r="L140" s="708"/>
      <c r="M140" s="266" t="e">
        <f>VLOOKUP($L137,мандатка!$W:$AC,5,FALSE)</f>
        <v>#N/A</v>
      </c>
      <c r="N140" s="267" t="e">
        <f t="shared" si="11"/>
        <v>#N/A</v>
      </c>
      <c r="O140" s="709"/>
    </row>
    <row r="141" spans="1:15" ht="12" customHeight="1" x14ac:dyDescent="0.25">
      <c r="A141" s="701"/>
      <c r="B141" s="78" t="e">
        <f>VLOOKUP(M141,мандатка!$B:$K,3,FALSE)</f>
        <v>#N/A</v>
      </c>
      <c r="C141" s="80" t="e">
        <f>VLOOKUP($M141,мандатка!$B:$AC,5,FALSE)</f>
        <v>#N/A</v>
      </c>
      <c r="D141" s="17" t="e">
        <f>VLOOKUP($M141,мандатка!$B:$AC,6,FALSE)</f>
        <v>#N/A</v>
      </c>
      <c r="E141" s="702"/>
      <c r="F141" s="703"/>
      <c r="G141" s="704"/>
      <c r="H141" s="705"/>
      <c r="I141" s="706"/>
      <c r="J141" s="23" t="e">
        <f>VLOOKUP(M141,мандатка!$B:$AL,10,FALSE)</f>
        <v>#N/A</v>
      </c>
      <c r="K141" s="707"/>
      <c r="L141" s="708"/>
      <c r="M141" s="266" t="e">
        <f>VLOOKUP($L137,мандатка!$W:$AC,6,FALSE)</f>
        <v>#N/A</v>
      </c>
      <c r="N141" s="267" t="e">
        <f t="shared" si="11"/>
        <v>#N/A</v>
      </c>
      <c r="O141" s="709"/>
    </row>
    <row r="142" spans="1:15" ht="12" customHeight="1" x14ac:dyDescent="0.25">
      <c r="A142" s="701"/>
      <c r="B142" s="78" t="e">
        <f>VLOOKUP(M142,мандатка!$B:$K,3,FALSE)</f>
        <v>#N/A</v>
      </c>
      <c r="C142" s="80" t="e">
        <f>VLOOKUP($M142,мандатка!$B:$AC,5,FALSE)</f>
        <v>#N/A</v>
      </c>
      <c r="D142" s="17" t="e">
        <f>VLOOKUP($M142,мандатка!$B:$AC,6,FALSE)</f>
        <v>#N/A</v>
      </c>
      <c r="E142" s="702"/>
      <c r="F142" s="703"/>
      <c r="G142" s="704"/>
      <c r="H142" s="705"/>
      <c r="I142" s="706"/>
      <c r="J142" s="23" t="e">
        <f>VLOOKUP(M142,мандатка!$B:$AL,10,FALSE)</f>
        <v>#N/A</v>
      </c>
      <c r="K142" s="707"/>
      <c r="L142" s="708"/>
      <c r="M142" s="266" t="e">
        <f>VLOOKUP($L137,мандатка!$W:$AC,7,FALSE)</f>
        <v>#N/A</v>
      </c>
      <c r="N142" s="267" t="e">
        <f t="shared" si="11"/>
        <v>#N/A</v>
      </c>
      <c r="O142" s="709"/>
    </row>
    <row r="143" spans="1:15" ht="12" customHeight="1" x14ac:dyDescent="0.25">
      <c r="A143" s="701">
        <v>23</v>
      </c>
      <c r="B143" s="78" t="e">
        <f>VLOOKUP(M143,мандатка!$B:$K,3,FALSE)</f>
        <v>#N/A</v>
      </c>
      <c r="C143" s="80" t="e">
        <f>VLOOKUP($M143,мандатка!$B:$AC,5,FALSE)</f>
        <v>#N/A</v>
      </c>
      <c r="D143" s="17" t="e">
        <f>VLOOKUP($M143,мандатка!$B:$AC,6,FALSE)</f>
        <v>#N/A</v>
      </c>
      <c r="E143" s="702" t="e">
        <f>VLOOKUP($L143,КПштр!$A:$AD,MATCH("Результат",КПштр!$10:$10,0),FALSE)</f>
        <v>#N/A</v>
      </c>
      <c r="F143" s="703" t="e">
        <f>VLOOKUP($L143,КПштр!$A:$AD,MATCH("Відносний результат",КПштр!$10:$10,0),FALSE)</f>
        <v>#N/A</v>
      </c>
      <c r="G143" s="704" t="e">
        <f>VLOOKUP($L143,мандатка!$B:$AC,8,FALSE)</f>
        <v>#N/A</v>
      </c>
      <c r="H143" s="705" t="e">
        <f>VLOOKUP($L143,мандатка!$B:$AC,3,FALSE)</f>
        <v>#N/A</v>
      </c>
      <c r="I143" s="706" t="e">
        <f>VLOOKUP($L143,КПштр!$A:$AD,MATCH("Виконаний розряд",КПштр!$10:$10,0),FALSE)</f>
        <v>#N/A</v>
      </c>
      <c r="J143" s="23" t="e">
        <f>VLOOKUP(M143,мандатка!$B:$AL,10,FALSE)</f>
        <v>#N/A</v>
      </c>
      <c r="K143" s="707"/>
      <c r="L143" s="708" t="e">
        <f>VLOOKUP($A143,КПштр!$W:$AB,6,FALSE)</f>
        <v>#N/A</v>
      </c>
      <c r="M143" s="266" t="e">
        <f>VLOOKUP($L143,мандатка!$W:$AC,2,FALSE)</f>
        <v>#N/A</v>
      </c>
      <c r="N143" s="267" t="e">
        <f t="shared" si="11"/>
        <v>#N/A</v>
      </c>
      <c r="O143" s="709" t="e">
        <f t="shared" ref="O143" si="23">SUM(N143:N148)/6*4</f>
        <v>#N/A</v>
      </c>
    </row>
    <row r="144" spans="1:15" ht="12" customHeight="1" x14ac:dyDescent="0.25">
      <c r="A144" s="701"/>
      <c r="B144" s="78" t="e">
        <f>VLOOKUP(M144,мандатка!$B:$K,3,FALSE)</f>
        <v>#N/A</v>
      </c>
      <c r="C144" s="80" t="e">
        <f>VLOOKUP($M144,мандатка!$B:$AC,5,FALSE)</f>
        <v>#N/A</v>
      </c>
      <c r="D144" s="17" t="e">
        <f>VLOOKUP($M144,мандатка!$B:$AC,6,FALSE)</f>
        <v>#N/A</v>
      </c>
      <c r="E144" s="702"/>
      <c r="F144" s="703"/>
      <c r="G144" s="704"/>
      <c r="H144" s="705"/>
      <c r="I144" s="706"/>
      <c r="J144" s="23" t="e">
        <f>VLOOKUP(M144,мандатка!$B:$AL,10,FALSE)</f>
        <v>#N/A</v>
      </c>
      <c r="K144" s="707"/>
      <c r="L144" s="708"/>
      <c r="M144" s="266" t="e">
        <f>VLOOKUP($L143,мандатка!$W:$AC,3,FALSE)</f>
        <v>#N/A</v>
      </c>
      <c r="N144" s="267" t="e">
        <f t="shared" si="11"/>
        <v>#N/A</v>
      </c>
      <c r="O144" s="709"/>
    </row>
    <row r="145" spans="1:15" ht="12" customHeight="1" x14ac:dyDescent="0.25">
      <c r="A145" s="701"/>
      <c r="B145" s="78" t="e">
        <f>VLOOKUP(M145,мандатка!$B:$K,3,FALSE)</f>
        <v>#N/A</v>
      </c>
      <c r="C145" s="80" t="e">
        <f>VLOOKUP($M145,мандатка!$B:$AC,5,FALSE)</f>
        <v>#N/A</v>
      </c>
      <c r="D145" s="17" t="e">
        <f>VLOOKUP($M145,мандатка!$B:$AC,6,FALSE)</f>
        <v>#N/A</v>
      </c>
      <c r="E145" s="702"/>
      <c r="F145" s="703"/>
      <c r="G145" s="704"/>
      <c r="H145" s="705"/>
      <c r="I145" s="706"/>
      <c r="J145" s="23" t="e">
        <f>VLOOKUP(M145,мандатка!$B:$AL,10,FALSE)</f>
        <v>#N/A</v>
      </c>
      <c r="K145" s="707"/>
      <c r="L145" s="708"/>
      <c r="M145" s="266" t="e">
        <f>VLOOKUP($L143,мандатка!$W:$AC,4,FALSE)</f>
        <v>#N/A</v>
      </c>
      <c r="N145" s="267" t="e">
        <f t="shared" si="11"/>
        <v>#N/A</v>
      </c>
      <c r="O145" s="709"/>
    </row>
    <row r="146" spans="1:15" ht="12" customHeight="1" x14ac:dyDescent="0.25">
      <c r="A146" s="701"/>
      <c r="B146" s="78" t="e">
        <f>VLOOKUP(M146,мандатка!$B:$K,3,FALSE)</f>
        <v>#N/A</v>
      </c>
      <c r="C146" s="80" t="e">
        <f>VLOOKUP($M146,мандатка!$B:$AC,5,FALSE)</f>
        <v>#N/A</v>
      </c>
      <c r="D146" s="17" t="e">
        <f>VLOOKUP($M146,мандатка!$B:$AC,6,FALSE)</f>
        <v>#N/A</v>
      </c>
      <c r="E146" s="702"/>
      <c r="F146" s="703"/>
      <c r="G146" s="704"/>
      <c r="H146" s="705"/>
      <c r="I146" s="706"/>
      <c r="J146" s="23" t="e">
        <f>VLOOKUP(M146,мандатка!$B:$AL,10,FALSE)</f>
        <v>#N/A</v>
      </c>
      <c r="K146" s="707"/>
      <c r="L146" s="708"/>
      <c r="M146" s="266" t="e">
        <f>VLOOKUP($L143,мандатка!$W:$AC,5,FALSE)</f>
        <v>#N/A</v>
      </c>
      <c r="N146" s="267" t="e">
        <f t="shared" si="11"/>
        <v>#N/A</v>
      </c>
      <c r="O146" s="709"/>
    </row>
    <row r="147" spans="1:15" ht="12" customHeight="1" x14ac:dyDescent="0.25">
      <c r="A147" s="701"/>
      <c r="B147" s="78" t="e">
        <f>VLOOKUP(M147,мандатка!$B:$K,3,FALSE)</f>
        <v>#N/A</v>
      </c>
      <c r="C147" s="80" t="e">
        <f>VLOOKUP($M147,мандатка!$B:$AC,5,FALSE)</f>
        <v>#N/A</v>
      </c>
      <c r="D147" s="17" t="e">
        <f>VLOOKUP($M147,мандатка!$B:$AC,6,FALSE)</f>
        <v>#N/A</v>
      </c>
      <c r="E147" s="702"/>
      <c r="F147" s="703"/>
      <c r="G147" s="704"/>
      <c r="H147" s="705"/>
      <c r="I147" s="706"/>
      <c r="J147" s="23" t="e">
        <f>VLOOKUP(M147,мандатка!$B:$AL,10,FALSE)</f>
        <v>#N/A</v>
      </c>
      <c r="K147" s="707"/>
      <c r="L147" s="708"/>
      <c r="M147" s="266" t="e">
        <f>VLOOKUP($L143,мандатка!$W:$AC,6,FALSE)</f>
        <v>#N/A</v>
      </c>
      <c r="N147" s="267" t="e">
        <f t="shared" si="11"/>
        <v>#N/A</v>
      </c>
      <c r="O147" s="709"/>
    </row>
    <row r="148" spans="1:15" ht="12" customHeight="1" x14ac:dyDescent="0.25">
      <c r="A148" s="701"/>
      <c r="B148" s="78" t="e">
        <f>VLOOKUP(M148,мандатка!$B:$K,3,FALSE)</f>
        <v>#N/A</v>
      </c>
      <c r="C148" s="80" t="e">
        <f>VLOOKUP($M148,мандатка!$B:$AC,5,FALSE)</f>
        <v>#N/A</v>
      </c>
      <c r="D148" s="17" t="e">
        <f>VLOOKUP($M148,мандатка!$B:$AC,6,FALSE)</f>
        <v>#N/A</v>
      </c>
      <c r="E148" s="702"/>
      <c r="F148" s="703"/>
      <c r="G148" s="704"/>
      <c r="H148" s="705"/>
      <c r="I148" s="706"/>
      <c r="J148" s="23" t="e">
        <f>VLOOKUP(M148,мандатка!$B:$AL,10,FALSE)</f>
        <v>#N/A</v>
      </c>
      <c r="K148" s="707"/>
      <c r="L148" s="708"/>
      <c r="M148" s="266" t="e">
        <f>VLOOKUP($L143,мандатка!$W:$AC,7,FALSE)</f>
        <v>#N/A</v>
      </c>
      <c r="N148" s="267" t="e">
        <f t="shared" si="11"/>
        <v>#N/A</v>
      </c>
      <c r="O148" s="709"/>
    </row>
    <row r="149" spans="1:15" ht="12" customHeight="1" x14ac:dyDescent="0.25">
      <c r="A149" s="701">
        <v>24</v>
      </c>
      <c r="B149" s="78" t="e">
        <f>VLOOKUP(M149,мандатка!$B:$K,3,FALSE)</f>
        <v>#N/A</v>
      </c>
      <c r="C149" s="80" t="e">
        <f>VLOOKUP($M149,мандатка!$B:$AC,5,FALSE)</f>
        <v>#N/A</v>
      </c>
      <c r="D149" s="17" t="e">
        <f>VLOOKUP($M149,мандатка!$B:$AC,6,FALSE)</f>
        <v>#N/A</v>
      </c>
      <c r="E149" s="702" t="e">
        <f>VLOOKUP($L149,КПштр!$A:$AD,MATCH("Результат",КПштр!$10:$10,0),FALSE)</f>
        <v>#N/A</v>
      </c>
      <c r="F149" s="703" t="e">
        <f>VLOOKUP($L149,КПштр!$A:$AD,MATCH("Відносний результат",КПштр!$10:$10,0),FALSE)</f>
        <v>#N/A</v>
      </c>
      <c r="G149" s="704" t="e">
        <f>VLOOKUP($L149,мандатка!$B:$AC,8,FALSE)</f>
        <v>#N/A</v>
      </c>
      <c r="H149" s="705" t="e">
        <f>VLOOKUP($L149,мандатка!$B:$AC,3,FALSE)</f>
        <v>#N/A</v>
      </c>
      <c r="I149" s="706" t="e">
        <f>VLOOKUP($L149,КПштр!$A:$AD,MATCH("Виконаний розряд",КПштр!$10:$10,0),FALSE)</f>
        <v>#N/A</v>
      </c>
      <c r="J149" s="23" t="e">
        <f>VLOOKUP(M149,мандатка!$B:$AL,10,FALSE)</f>
        <v>#N/A</v>
      </c>
      <c r="K149" s="707"/>
      <c r="L149" s="708" t="e">
        <f>VLOOKUP($A149,КПштр!$W:$AB,6,FALSE)</f>
        <v>#N/A</v>
      </c>
      <c r="M149" s="266" t="e">
        <f>VLOOKUP($L149,мандатка!$W:$AC,2,FALSE)</f>
        <v>#N/A</v>
      </c>
      <c r="N149" s="267" t="e">
        <f t="shared" si="11"/>
        <v>#N/A</v>
      </c>
      <c r="O149" s="709" t="e">
        <f t="shared" ref="O149" si="24">SUM(N149:N154)/6*4</f>
        <v>#N/A</v>
      </c>
    </row>
    <row r="150" spans="1:15" ht="12" customHeight="1" x14ac:dyDescent="0.25">
      <c r="A150" s="701"/>
      <c r="B150" s="78" t="e">
        <f>VLOOKUP(M150,мандатка!$B:$K,3,FALSE)</f>
        <v>#N/A</v>
      </c>
      <c r="C150" s="80" t="e">
        <f>VLOOKUP($M150,мандатка!$B:$AC,5,FALSE)</f>
        <v>#N/A</v>
      </c>
      <c r="D150" s="17" t="e">
        <f>VLOOKUP($M150,мандатка!$B:$AC,6,FALSE)</f>
        <v>#N/A</v>
      </c>
      <c r="E150" s="702"/>
      <c r="F150" s="703"/>
      <c r="G150" s="704"/>
      <c r="H150" s="705"/>
      <c r="I150" s="706"/>
      <c r="J150" s="23" t="e">
        <f>VLOOKUP(M150,мандатка!$B:$AL,10,FALSE)</f>
        <v>#N/A</v>
      </c>
      <c r="K150" s="707"/>
      <c r="L150" s="708"/>
      <c r="M150" s="266" t="e">
        <f>VLOOKUP($L149,мандатка!$W:$AC,3,FALSE)</f>
        <v>#N/A</v>
      </c>
      <c r="N150" s="267" t="e">
        <f t="shared" si="11"/>
        <v>#N/A</v>
      </c>
      <c r="O150" s="709"/>
    </row>
    <row r="151" spans="1:15" ht="12" customHeight="1" x14ac:dyDescent="0.25">
      <c r="A151" s="701"/>
      <c r="B151" s="78" t="e">
        <f>VLOOKUP(M151,мандатка!$B:$K,3,FALSE)</f>
        <v>#N/A</v>
      </c>
      <c r="C151" s="80" t="e">
        <f>VLOOKUP($M151,мандатка!$B:$AC,5,FALSE)</f>
        <v>#N/A</v>
      </c>
      <c r="D151" s="17" t="e">
        <f>VLOOKUP($M151,мандатка!$B:$AC,6,FALSE)</f>
        <v>#N/A</v>
      </c>
      <c r="E151" s="702"/>
      <c r="F151" s="703"/>
      <c r="G151" s="704"/>
      <c r="H151" s="705"/>
      <c r="I151" s="706"/>
      <c r="J151" s="23" t="e">
        <f>VLOOKUP(M151,мандатка!$B:$AL,10,FALSE)</f>
        <v>#N/A</v>
      </c>
      <c r="K151" s="707"/>
      <c r="L151" s="708"/>
      <c r="M151" s="266" t="e">
        <f>VLOOKUP($L149,мандатка!$W:$AC,4,FALSE)</f>
        <v>#N/A</v>
      </c>
      <c r="N151" s="267" t="e">
        <f t="shared" si="11"/>
        <v>#N/A</v>
      </c>
      <c r="O151" s="709"/>
    </row>
    <row r="152" spans="1:15" ht="12" customHeight="1" x14ac:dyDescent="0.25">
      <c r="A152" s="701"/>
      <c r="B152" s="78" t="e">
        <f>VLOOKUP(M152,мандатка!$B:$K,3,FALSE)</f>
        <v>#N/A</v>
      </c>
      <c r="C152" s="80" t="e">
        <f>VLOOKUP($M152,мандатка!$B:$AC,5,FALSE)</f>
        <v>#N/A</v>
      </c>
      <c r="D152" s="17" t="e">
        <f>VLOOKUP($M152,мандатка!$B:$AC,6,FALSE)</f>
        <v>#N/A</v>
      </c>
      <c r="E152" s="702"/>
      <c r="F152" s="703"/>
      <c r="G152" s="704"/>
      <c r="H152" s="705"/>
      <c r="I152" s="706"/>
      <c r="J152" s="23" t="e">
        <f>VLOOKUP(M152,мандатка!$B:$AL,10,FALSE)</f>
        <v>#N/A</v>
      </c>
      <c r="K152" s="707"/>
      <c r="L152" s="708"/>
      <c r="M152" s="266" t="e">
        <f>VLOOKUP($L149,мандатка!$W:$AC,5,FALSE)</f>
        <v>#N/A</v>
      </c>
      <c r="N152" s="267" t="e">
        <f t="shared" si="11"/>
        <v>#N/A</v>
      </c>
      <c r="O152" s="709"/>
    </row>
    <row r="153" spans="1:15" ht="12" customHeight="1" x14ac:dyDescent="0.25">
      <c r="A153" s="701"/>
      <c r="B153" s="78" t="e">
        <f>VLOOKUP(M153,мандатка!$B:$K,3,FALSE)</f>
        <v>#N/A</v>
      </c>
      <c r="C153" s="80" t="e">
        <f>VLOOKUP($M153,мандатка!$B:$AC,5,FALSE)</f>
        <v>#N/A</v>
      </c>
      <c r="D153" s="17" t="e">
        <f>VLOOKUP($M153,мандатка!$B:$AC,6,FALSE)</f>
        <v>#N/A</v>
      </c>
      <c r="E153" s="702"/>
      <c r="F153" s="703"/>
      <c r="G153" s="704"/>
      <c r="H153" s="705"/>
      <c r="I153" s="706"/>
      <c r="J153" s="23" t="e">
        <f>VLOOKUP(M153,мандатка!$B:$AL,10,FALSE)</f>
        <v>#N/A</v>
      </c>
      <c r="K153" s="707"/>
      <c r="L153" s="708"/>
      <c r="M153" s="266" t="e">
        <f>VLOOKUP($L149,мандатка!$W:$AC,6,FALSE)</f>
        <v>#N/A</v>
      </c>
      <c r="N153" s="267" t="e">
        <f t="shared" si="11"/>
        <v>#N/A</v>
      </c>
      <c r="O153" s="709"/>
    </row>
    <row r="154" spans="1:15" ht="12" customHeight="1" x14ac:dyDescent="0.25">
      <c r="A154" s="701"/>
      <c r="B154" s="78" t="e">
        <f>VLOOKUP(M154,мандатка!$B:$K,3,FALSE)</f>
        <v>#N/A</v>
      </c>
      <c r="C154" s="80" t="e">
        <f>VLOOKUP($M154,мандатка!$B:$AC,5,FALSE)</f>
        <v>#N/A</v>
      </c>
      <c r="D154" s="17" t="e">
        <f>VLOOKUP($M154,мандатка!$B:$AC,6,FALSE)</f>
        <v>#N/A</v>
      </c>
      <c r="E154" s="702"/>
      <c r="F154" s="703"/>
      <c r="G154" s="704"/>
      <c r="H154" s="705"/>
      <c r="I154" s="706"/>
      <c r="J154" s="23" t="e">
        <f>VLOOKUP(M154,мандатка!$B:$AL,10,FALSE)</f>
        <v>#N/A</v>
      </c>
      <c r="K154" s="707"/>
      <c r="L154" s="708"/>
      <c r="M154" s="266" t="e">
        <f>VLOOKUP($L149,мандатка!$W:$AC,7,FALSE)</f>
        <v>#N/A</v>
      </c>
      <c r="N154" s="267" t="e">
        <f t="shared" si="11"/>
        <v>#N/A</v>
      </c>
      <c r="O154" s="709"/>
    </row>
    <row r="155" spans="1:15" ht="12" customHeight="1" x14ac:dyDescent="0.25">
      <c r="A155" s="701">
        <v>25</v>
      </c>
      <c r="B155" s="78" t="e">
        <f>VLOOKUP(M155,мандатка!$B:$K,3,FALSE)</f>
        <v>#N/A</v>
      </c>
      <c r="C155" s="80" t="e">
        <f>VLOOKUP($M155,мандатка!$B:$AC,5,FALSE)</f>
        <v>#N/A</v>
      </c>
      <c r="D155" s="17" t="e">
        <f>VLOOKUP($M155,мандатка!$B:$AC,6,FALSE)</f>
        <v>#N/A</v>
      </c>
      <c r="E155" s="702" t="e">
        <f>VLOOKUP($L155,КПштр!$A:$AD,MATCH("Результат",КПштр!$10:$10,0),FALSE)</f>
        <v>#N/A</v>
      </c>
      <c r="F155" s="703" t="e">
        <f>VLOOKUP($L155,КПштр!$A:$AD,MATCH("Відносний результат",КПштр!$10:$10,0),FALSE)</f>
        <v>#N/A</v>
      </c>
      <c r="G155" s="704" t="e">
        <f>VLOOKUP($L155,мандатка!$B:$AC,8,FALSE)</f>
        <v>#N/A</v>
      </c>
      <c r="H155" s="705" t="e">
        <f>VLOOKUP($L155,мандатка!$B:$AC,3,FALSE)</f>
        <v>#N/A</v>
      </c>
      <c r="I155" s="706" t="e">
        <f>VLOOKUP($L155,КПштр!$A:$AD,MATCH("Виконаний розряд",КПштр!$10:$10,0),FALSE)</f>
        <v>#N/A</v>
      </c>
      <c r="J155" s="23" t="e">
        <f>VLOOKUP(M155,мандатка!$B:$AL,10,FALSE)</f>
        <v>#N/A</v>
      </c>
      <c r="K155" s="707"/>
      <c r="L155" s="708" t="e">
        <f>VLOOKUP($A155,КПштр!$W:$AB,6,FALSE)</f>
        <v>#N/A</v>
      </c>
      <c r="M155" s="266" t="e">
        <f>VLOOKUP($L155,мандатка!$W:$AC,2,FALSE)</f>
        <v>#N/A</v>
      </c>
      <c r="N155" s="267" t="e">
        <f t="shared" si="11"/>
        <v>#N/A</v>
      </c>
      <c r="O155" s="709" t="e">
        <f t="shared" ref="O155" si="25">SUM(N155:N160)/6*4</f>
        <v>#N/A</v>
      </c>
    </row>
    <row r="156" spans="1:15" ht="12" customHeight="1" x14ac:dyDescent="0.25">
      <c r="A156" s="701"/>
      <c r="B156" s="78" t="e">
        <f>VLOOKUP(M156,мандатка!$B:$K,3,FALSE)</f>
        <v>#N/A</v>
      </c>
      <c r="C156" s="80" t="e">
        <f>VLOOKUP($M156,мандатка!$B:$AC,5,FALSE)</f>
        <v>#N/A</v>
      </c>
      <c r="D156" s="17" t="e">
        <f>VLOOKUP($M156,мандатка!$B:$AC,6,FALSE)</f>
        <v>#N/A</v>
      </c>
      <c r="E156" s="702"/>
      <c r="F156" s="703"/>
      <c r="G156" s="704"/>
      <c r="H156" s="705"/>
      <c r="I156" s="706"/>
      <c r="J156" s="23" t="e">
        <f>VLOOKUP(M156,мандатка!$B:$AL,10,FALSE)</f>
        <v>#N/A</v>
      </c>
      <c r="K156" s="707"/>
      <c r="L156" s="708"/>
      <c r="M156" s="266" t="e">
        <f>VLOOKUP($L155,мандатка!$W:$AC,3,FALSE)</f>
        <v>#N/A</v>
      </c>
      <c r="N156" s="267" t="e">
        <f t="shared" si="11"/>
        <v>#N/A</v>
      </c>
      <c r="O156" s="709"/>
    </row>
    <row r="157" spans="1:15" ht="12" customHeight="1" x14ac:dyDescent="0.25">
      <c r="A157" s="701"/>
      <c r="B157" s="78" t="e">
        <f>VLOOKUP(M157,мандатка!$B:$K,3,FALSE)</f>
        <v>#N/A</v>
      </c>
      <c r="C157" s="80" t="e">
        <f>VLOOKUP($M157,мандатка!$B:$AC,5,FALSE)</f>
        <v>#N/A</v>
      </c>
      <c r="D157" s="17" t="e">
        <f>VLOOKUP($M157,мандатка!$B:$AC,6,FALSE)</f>
        <v>#N/A</v>
      </c>
      <c r="E157" s="702"/>
      <c r="F157" s="703"/>
      <c r="G157" s="704"/>
      <c r="H157" s="705"/>
      <c r="I157" s="706"/>
      <c r="J157" s="23" t="e">
        <f>VLOOKUP(M157,мандатка!$B:$AL,10,FALSE)</f>
        <v>#N/A</v>
      </c>
      <c r="K157" s="707"/>
      <c r="L157" s="708"/>
      <c r="M157" s="266" t="e">
        <f>VLOOKUP($L155,мандатка!$W:$AC,4,FALSE)</f>
        <v>#N/A</v>
      </c>
      <c r="N157" s="267" t="e">
        <f t="shared" si="11"/>
        <v>#N/A</v>
      </c>
      <c r="O157" s="709"/>
    </row>
    <row r="158" spans="1:15" ht="12" customHeight="1" x14ac:dyDescent="0.25">
      <c r="A158" s="701"/>
      <c r="B158" s="78" t="e">
        <f>VLOOKUP(M158,мандатка!$B:$K,3,FALSE)</f>
        <v>#N/A</v>
      </c>
      <c r="C158" s="80" t="e">
        <f>VLOOKUP($M158,мандатка!$B:$AC,5,FALSE)</f>
        <v>#N/A</v>
      </c>
      <c r="D158" s="17" t="e">
        <f>VLOOKUP($M158,мандатка!$B:$AC,6,FALSE)</f>
        <v>#N/A</v>
      </c>
      <c r="E158" s="702"/>
      <c r="F158" s="703"/>
      <c r="G158" s="704"/>
      <c r="H158" s="705"/>
      <c r="I158" s="706"/>
      <c r="J158" s="23" t="e">
        <f>VLOOKUP(M158,мандатка!$B:$AL,10,FALSE)</f>
        <v>#N/A</v>
      </c>
      <c r="K158" s="707"/>
      <c r="L158" s="708"/>
      <c r="M158" s="266" t="e">
        <f>VLOOKUP($L155,мандатка!$W:$AC,5,FALSE)</f>
        <v>#N/A</v>
      </c>
      <c r="N158" s="267" t="e">
        <f t="shared" si="11"/>
        <v>#N/A</v>
      </c>
      <c r="O158" s="709"/>
    </row>
    <row r="159" spans="1:15" ht="12" customHeight="1" x14ac:dyDescent="0.25">
      <c r="A159" s="701"/>
      <c r="B159" s="78" t="e">
        <f>VLOOKUP(M159,мандатка!$B:$K,3,FALSE)</f>
        <v>#N/A</v>
      </c>
      <c r="C159" s="80" t="e">
        <f>VLOOKUP($M159,мандатка!$B:$AC,5,FALSE)</f>
        <v>#N/A</v>
      </c>
      <c r="D159" s="17" t="e">
        <f>VLOOKUP($M159,мандатка!$B:$AC,6,FALSE)</f>
        <v>#N/A</v>
      </c>
      <c r="E159" s="702"/>
      <c r="F159" s="703"/>
      <c r="G159" s="704"/>
      <c r="H159" s="705"/>
      <c r="I159" s="706"/>
      <c r="J159" s="23" t="e">
        <f>VLOOKUP(M159,мандатка!$B:$AL,10,FALSE)</f>
        <v>#N/A</v>
      </c>
      <c r="K159" s="707"/>
      <c r="L159" s="708"/>
      <c r="M159" s="266" t="e">
        <f>VLOOKUP($L155,мандатка!$W:$AC,6,FALSE)</f>
        <v>#N/A</v>
      </c>
      <c r="N159" s="267" t="e">
        <f t="shared" si="11"/>
        <v>#N/A</v>
      </c>
      <c r="O159" s="709"/>
    </row>
    <row r="160" spans="1:15" ht="12" customHeight="1" x14ac:dyDescent="0.25">
      <c r="A160" s="701"/>
      <c r="B160" s="78" t="e">
        <f>VLOOKUP(M160,мандатка!$B:$K,3,FALSE)</f>
        <v>#N/A</v>
      </c>
      <c r="C160" s="80" t="e">
        <f>VLOOKUP($M160,мандатка!$B:$AC,5,FALSE)</f>
        <v>#N/A</v>
      </c>
      <c r="D160" s="17" t="e">
        <f>VLOOKUP($M160,мандатка!$B:$AC,6,FALSE)</f>
        <v>#N/A</v>
      </c>
      <c r="E160" s="702"/>
      <c r="F160" s="703"/>
      <c r="G160" s="704"/>
      <c r="H160" s="705"/>
      <c r="I160" s="706"/>
      <c r="J160" s="23" t="e">
        <f>VLOOKUP(M160,мандатка!$B:$AL,10,FALSE)</f>
        <v>#N/A</v>
      </c>
      <c r="K160" s="707"/>
      <c r="L160" s="708"/>
      <c r="M160" s="266" t="e">
        <f>VLOOKUP($L155,мандатка!$W:$AC,7,FALSE)</f>
        <v>#N/A</v>
      </c>
      <c r="N160" s="267" t="e">
        <f t="shared" si="11"/>
        <v>#N/A</v>
      </c>
      <c r="O160" s="709"/>
    </row>
    <row r="161" spans="1:15" ht="12" customHeight="1" x14ac:dyDescent="0.25">
      <c r="A161" s="701">
        <v>26</v>
      </c>
      <c r="B161" s="78" t="e">
        <f>VLOOKUP(M161,мандатка!$B:$K,3,FALSE)</f>
        <v>#N/A</v>
      </c>
      <c r="C161" s="80" t="e">
        <f>VLOOKUP($M161,мандатка!$B:$AC,5,FALSE)</f>
        <v>#N/A</v>
      </c>
      <c r="D161" s="17" t="e">
        <f>VLOOKUP($M161,мандатка!$B:$AC,6,FALSE)</f>
        <v>#N/A</v>
      </c>
      <c r="E161" s="702" t="e">
        <f>VLOOKUP($L161,КПштр!$A:$AD,MATCH("Результат",КПштр!$10:$10,0),FALSE)</f>
        <v>#N/A</v>
      </c>
      <c r="F161" s="703" t="e">
        <f>VLOOKUP($L161,КПштр!$A:$AD,MATCH("Відносний результат",КПштр!$10:$10,0),FALSE)</f>
        <v>#N/A</v>
      </c>
      <c r="G161" s="704" t="e">
        <f>VLOOKUP($L161,мандатка!$B:$AC,8,FALSE)</f>
        <v>#N/A</v>
      </c>
      <c r="H161" s="705" t="e">
        <f>VLOOKUP($L161,мандатка!$B:$AC,3,FALSE)</f>
        <v>#N/A</v>
      </c>
      <c r="I161" s="706" t="e">
        <f>VLOOKUP($L161,КПштр!$A:$AD,MATCH("Виконаний розряд",КПштр!$10:$10,0),FALSE)</f>
        <v>#N/A</v>
      </c>
      <c r="J161" s="23" t="e">
        <f>VLOOKUP(M161,мандатка!$B:$AL,10,FALSE)</f>
        <v>#N/A</v>
      </c>
      <c r="K161" s="707"/>
      <c r="L161" s="708" t="e">
        <f>VLOOKUP($A161,КПштр!$W:$AB,6,FALSE)</f>
        <v>#N/A</v>
      </c>
      <c r="M161" s="266" t="e">
        <f>VLOOKUP($L161,мандатка!$W:$AC,2,FALSE)</f>
        <v>#N/A</v>
      </c>
      <c r="N161" s="267" t="e">
        <f t="shared" si="11"/>
        <v>#N/A</v>
      </c>
      <c r="O161" s="709" t="e">
        <f t="shared" ref="O161" si="26">SUM(N161:N166)/6*4</f>
        <v>#N/A</v>
      </c>
    </row>
    <row r="162" spans="1:15" ht="12" customHeight="1" x14ac:dyDescent="0.25">
      <c r="A162" s="701"/>
      <c r="B162" s="78" t="e">
        <f>VLOOKUP(M162,мандатка!$B:$K,3,FALSE)</f>
        <v>#N/A</v>
      </c>
      <c r="C162" s="80" t="e">
        <f>VLOOKUP($M162,мандатка!$B:$AC,5,FALSE)</f>
        <v>#N/A</v>
      </c>
      <c r="D162" s="17" t="e">
        <f>VLOOKUP($M162,мандатка!$B:$AC,6,FALSE)</f>
        <v>#N/A</v>
      </c>
      <c r="E162" s="702"/>
      <c r="F162" s="703"/>
      <c r="G162" s="704"/>
      <c r="H162" s="705"/>
      <c r="I162" s="706"/>
      <c r="J162" s="23" t="e">
        <f>VLOOKUP(M162,мандатка!$B:$AL,10,FALSE)</f>
        <v>#N/A</v>
      </c>
      <c r="K162" s="707"/>
      <c r="L162" s="708"/>
      <c r="M162" s="266" t="e">
        <f>VLOOKUP($L161,мандатка!$W:$AC,3,FALSE)</f>
        <v>#N/A</v>
      </c>
      <c r="N162" s="267" t="e">
        <f t="shared" si="11"/>
        <v>#N/A</v>
      </c>
      <c r="O162" s="709"/>
    </row>
    <row r="163" spans="1:15" ht="12" customHeight="1" x14ac:dyDescent="0.25">
      <c r="A163" s="701"/>
      <c r="B163" s="78" t="e">
        <f>VLOOKUP(M163,мандатка!$B:$K,3,FALSE)</f>
        <v>#N/A</v>
      </c>
      <c r="C163" s="80" t="e">
        <f>VLOOKUP($M163,мандатка!$B:$AC,5,FALSE)</f>
        <v>#N/A</v>
      </c>
      <c r="D163" s="17" t="e">
        <f>VLOOKUP($M163,мандатка!$B:$AC,6,FALSE)</f>
        <v>#N/A</v>
      </c>
      <c r="E163" s="702"/>
      <c r="F163" s="703"/>
      <c r="G163" s="704"/>
      <c r="H163" s="705"/>
      <c r="I163" s="706"/>
      <c r="J163" s="23" t="e">
        <f>VLOOKUP(M163,мандатка!$B:$AL,10,FALSE)</f>
        <v>#N/A</v>
      </c>
      <c r="K163" s="707"/>
      <c r="L163" s="708"/>
      <c r="M163" s="266" t="e">
        <f>VLOOKUP($L161,мандатка!$W:$AC,4,FALSE)</f>
        <v>#N/A</v>
      </c>
      <c r="N163" s="267" t="e">
        <f t="shared" si="11"/>
        <v>#N/A</v>
      </c>
      <c r="O163" s="709"/>
    </row>
    <row r="164" spans="1:15" ht="12" customHeight="1" x14ac:dyDescent="0.25">
      <c r="A164" s="701"/>
      <c r="B164" s="78" t="e">
        <f>VLOOKUP(M164,мандатка!$B:$K,3,FALSE)</f>
        <v>#N/A</v>
      </c>
      <c r="C164" s="80" t="e">
        <f>VLOOKUP($M164,мандатка!$B:$AC,5,FALSE)</f>
        <v>#N/A</v>
      </c>
      <c r="D164" s="17" t="e">
        <f>VLOOKUP($M164,мандатка!$B:$AC,6,FALSE)</f>
        <v>#N/A</v>
      </c>
      <c r="E164" s="702"/>
      <c r="F164" s="703"/>
      <c r="G164" s="704"/>
      <c r="H164" s="705"/>
      <c r="I164" s="706"/>
      <c r="J164" s="23" t="e">
        <f>VLOOKUP(M164,мандатка!$B:$AL,10,FALSE)</f>
        <v>#N/A</v>
      </c>
      <c r="K164" s="707"/>
      <c r="L164" s="708"/>
      <c r="M164" s="266" t="e">
        <f>VLOOKUP($L161,мандатка!$W:$AC,5,FALSE)</f>
        <v>#N/A</v>
      </c>
      <c r="N164" s="267" t="e">
        <f t="shared" si="11"/>
        <v>#N/A</v>
      </c>
      <c r="O164" s="709"/>
    </row>
    <row r="165" spans="1:15" ht="12" customHeight="1" x14ac:dyDescent="0.25">
      <c r="A165" s="701"/>
      <c r="B165" s="78" t="e">
        <f>VLOOKUP(M165,мандатка!$B:$K,3,FALSE)</f>
        <v>#N/A</v>
      </c>
      <c r="C165" s="80" t="e">
        <f>VLOOKUP($M165,мандатка!$B:$AC,5,FALSE)</f>
        <v>#N/A</v>
      </c>
      <c r="D165" s="17" t="e">
        <f>VLOOKUP($M165,мандатка!$B:$AC,6,FALSE)</f>
        <v>#N/A</v>
      </c>
      <c r="E165" s="702"/>
      <c r="F165" s="703"/>
      <c r="G165" s="704"/>
      <c r="H165" s="705"/>
      <c r="I165" s="706"/>
      <c r="J165" s="23" t="e">
        <f>VLOOKUP(M165,мандатка!$B:$AL,10,FALSE)</f>
        <v>#N/A</v>
      </c>
      <c r="K165" s="707"/>
      <c r="L165" s="708"/>
      <c r="M165" s="266" t="e">
        <f>VLOOKUP($L161,мандатка!$W:$AC,6,FALSE)</f>
        <v>#N/A</v>
      </c>
      <c r="N165" s="267" t="e">
        <f t="shared" si="11"/>
        <v>#N/A</v>
      </c>
      <c r="O165" s="709"/>
    </row>
    <row r="166" spans="1:15" ht="12" customHeight="1" x14ac:dyDescent="0.25">
      <c r="A166" s="701"/>
      <c r="B166" s="78" t="e">
        <f>VLOOKUP(M166,мандатка!$B:$K,3,FALSE)</f>
        <v>#N/A</v>
      </c>
      <c r="C166" s="80" t="e">
        <f>VLOOKUP($M166,мандатка!$B:$AC,5,FALSE)</f>
        <v>#N/A</v>
      </c>
      <c r="D166" s="17" t="e">
        <f>VLOOKUP($M166,мандатка!$B:$AC,6,FALSE)</f>
        <v>#N/A</v>
      </c>
      <c r="E166" s="702"/>
      <c r="F166" s="703"/>
      <c r="G166" s="704"/>
      <c r="H166" s="705"/>
      <c r="I166" s="706"/>
      <c r="J166" s="23" t="e">
        <f>VLOOKUP(M166,мандатка!$B:$AL,10,FALSE)</f>
        <v>#N/A</v>
      </c>
      <c r="K166" s="707"/>
      <c r="L166" s="708"/>
      <c r="M166" s="266" t="e">
        <f>VLOOKUP($L161,мандатка!$W:$AC,7,FALSE)</f>
        <v>#N/A</v>
      </c>
      <c r="N166" s="267" t="e">
        <f t="shared" si="11"/>
        <v>#N/A</v>
      </c>
      <c r="O166" s="709"/>
    </row>
    <row r="167" spans="1:15" ht="12" customHeight="1" x14ac:dyDescent="0.25">
      <c r="A167" s="701">
        <v>27</v>
      </c>
      <c r="B167" s="78" t="e">
        <f>VLOOKUP(M167,мандатка!$B:$K,3,FALSE)</f>
        <v>#N/A</v>
      </c>
      <c r="C167" s="80" t="e">
        <f>VLOOKUP($M167,мандатка!$B:$AC,5,FALSE)</f>
        <v>#N/A</v>
      </c>
      <c r="D167" s="17" t="e">
        <f>VLOOKUP($M167,мандатка!$B:$AC,6,FALSE)</f>
        <v>#N/A</v>
      </c>
      <c r="E167" s="702" t="e">
        <f>VLOOKUP($L167,КПштр!$A:$AD,MATCH("Результат",КПштр!$10:$10,0),FALSE)</f>
        <v>#N/A</v>
      </c>
      <c r="F167" s="703" t="e">
        <f>VLOOKUP($L167,КПштр!$A:$AD,MATCH("Відносний результат",КПштр!$10:$10,0),FALSE)</f>
        <v>#N/A</v>
      </c>
      <c r="G167" s="704" t="e">
        <f>VLOOKUP($L167,мандатка!$B:$AC,8,FALSE)</f>
        <v>#N/A</v>
      </c>
      <c r="H167" s="705" t="e">
        <f>VLOOKUP($L167,мандатка!$B:$AC,3,FALSE)</f>
        <v>#N/A</v>
      </c>
      <c r="I167" s="706" t="e">
        <f>VLOOKUP($L167,КПштр!$A:$AD,MATCH("Виконаний розряд",КПштр!$10:$10,0),FALSE)</f>
        <v>#N/A</v>
      </c>
      <c r="J167" s="23" t="e">
        <f>VLOOKUP(M167,мандатка!$B:$AL,10,FALSE)</f>
        <v>#N/A</v>
      </c>
      <c r="K167" s="707"/>
      <c r="L167" s="708" t="e">
        <f>VLOOKUP($A167,КПштр!$W:$AB,6,FALSE)</f>
        <v>#N/A</v>
      </c>
      <c r="M167" s="266" t="e">
        <f>VLOOKUP($L167,мандатка!$W:$AC,2,FALSE)</f>
        <v>#N/A</v>
      </c>
      <c r="N167" s="267" t="e">
        <f t="shared" si="11"/>
        <v>#N/A</v>
      </c>
      <c r="O167" s="709" t="e">
        <f t="shared" ref="O167" si="27">SUM(N167:N172)/6*4</f>
        <v>#N/A</v>
      </c>
    </row>
    <row r="168" spans="1:15" ht="12" customHeight="1" x14ac:dyDescent="0.25">
      <c r="A168" s="701"/>
      <c r="B168" s="78" t="e">
        <f>VLOOKUP(M168,мандатка!$B:$K,3,FALSE)</f>
        <v>#N/A</v>
      </c>
      <c r="C168" s="80" t="e">
        <f>VLOOKUP($M168,мандатка!$B:$AC,5,FALSE)</f>
        <v>#N/A</v>
      </c>
      <c r="D168" s="17" t="e">
        <f>VLOOKUP($M168,мандатка!$B:$AC,6,FALSE)</f>
        <v>#N/A</v>
      </c>
      <c r="E168" s="702"/>
      <c r="F168" s="703"/>
      <c r="G168" s="704"/>
      <c r="H168" s="705"/>
      <c r="I168" s="706"/>
      <c r="J168" s="23" t="e">
        <f>VLOOKUP(M168,мандатка!$B:$AL,10,FALSE)</f>
        <v>#N/A</v>
      </c>
      <c r="K168" s="707"/>
      <c r="L168" s="708"/>
      <c r="M168" s="266" t="e">
        <f>VLOOKUP($L167,мандатка!$W:$AC,3,FALSE)</f>
        <v>#N/A</v>
      </c>
      <c r="N168" s="267" t="e">
        <f t="shared" si="11"/>
        <v>#N/A</v>
      </c>
      <c r="O168" s="709"/>
    </row>
    <row r="169" spans="1:15" ht="12" customHeight="1" x14ac:dyDescent="0.25">
      <c r="A169" s="701"/>
      <c r="B169" s="78" t="e">
        <f>VLOOKUP(M169,мандатка!$B:$K,3,FALSE)</f>
        <v>#N/A</v>
      </c>
      <c r="C169" s="80" t="e">
        <f>VLOOKUP($M169,мандатка!$B:$AC,5,FALSE)</f>
        <v>#N/A</v>
      </c>
      <c r="D169" s="17" t="e">
        <f>VLOOKUP($M169,мандатка!$B:$AC,6,FALSE)</f>
        <v>#N/A</v>
      </c>
      <c r="E169" s="702"/>
      <c r="F169" s="703"/>
      <c r="G169" s="704"/>
      <c r="H169" s="705"/>
      <c r="I169" s="706"/>
      <c r="J169" s="23" t="e">
        <f>VLOOKUP(M169,мандатка!$B:$AL,10,FALSE)</f>
        <v>#N/A</v>
      </c>
      <c r="K169" s="707"/>
      <c r="L169" s="708"/>
      <c r="M169" s="266" t="e">
        <f>VLOOKUP($L167,мандатка!$W:$AC,4,FALSE)</f>
        <v>#N/A</v>
      </c>
      <c r="N169" s="267" t="e">
        <f t="shared" si="11"/>
        <v>#N/A</v>
      </c>
      <c r="O169" s="709"/>
    </row>
    <row r="170" spans="1:15" ht="12" customHeight="1" x14ac:dyDescent="0.25">
      <c r="A170" s="701"/>
      <c r="B170" s="78" t="e">
        <f>VLOOKUP(M170,мандатка!$B:$K,3,FALSE)</f>
        <v>#N/A</v>
      </c>
      <c r="C170" s="80" t="e">
        <f>VLOOKUP($M170,мандатка!$B:$AC,5,FALSE)</f>
        <v>#N/A</v>
      </c>
      <c r="D170" s="17" t="e">
        <f>VLOOKUP($M170,мандатка!$B:$AC,6,FALSE)</f>
        <v>#N/A</v>
      </c>
      <c r="E170" s="702"/>
      <c r="F170" s="703"/>
      <c r="G170" s="704"/>
      <c r="H170" s="705"/>
      <c r="I170" s="706"/>
      <c r="J170" s="23" t="e">
        <f>VLOOKUP(M170,мандатка!$B:$AL,10,FALSE)</f>
        <v>#N/A</v>
      </c>
      <c r="K170" s="707"/>
      <c r="L170" s="708"/>
      <c r="M170" s="266" t="e">
        <f>VLOOKUP($L167,мандатка!$W:$AC,5,FALSE)</f>
        <v>#N/A</v>
      </c>
      <c r="N170" s="267" t="e">
        <f t="shared" si="11"/>
        <v>#N/A</v>
      </c>
      <c r="O170" s="709"/>
    </row>
    <row r="171" spans="1:15" ht="12" customHeight="1" x14ac:dyDescent="0.25">
      <c r="A171" s="701"/>
      <c r="B171" s="78" t="e">
        <f>VLOOKUP(M171,мандатка!$B:$K,3,FALSE)</f>
        <v>#N/A</v>
      </c>
      <c r="C171" s="80" t="e">
        <f>VLOOKUP($M171,мандатка!$B:$AC,5,FALSE)</f>
        <v>#N/A</v>
      </c>
      <c r="D171" s="17" t="e">
        <f>VLOOKUP($M171,мандатка!$B:$AC,6,FALSE)</f>
        <v>#N/A</v>
      </c>
      <c r="E171" s="702"/>
      <c r="F171" s="703"/>
      <c r="G171" s="704"/>
      <c r="H171" s="705"/>
      <c r="I171" s="706"/>
      <c r="J171" s="23" t="e">
        <f>VLOOKUP(M171,мандатка!$B:$AL,10,FALSE)</f>
        <v>#N/A</v>
      </c>
      <c r="K171" s="707"/>
      <c r="L171" s="708"/>
      <c r="M171" s="266" t="e">
        <f>VLOOKUP($L167,мандатка!$W:$AC,6,FALSE)</f>
        <v>#N/A</v>
      </c>
      <c r="N171" s="267" t="e">
        <f t="shared" si="11"/>
        <v>#N/A</v>
      </c>
      <c r="O171" s="709"/>
    </row>
    <row r="172" spans="1:15" ht="12" customHeight="1" x14ac:dyDescent="0.25">
      <c r="A172" s="701"/>
      <c r="B172" s="78" t="e">
        <f>VLOOKUP(M172,мандатка!$B:$K,3,FALSE)</f>
        <v>#N/A</v>
      </c>
      <c r="C172" s="80" t="e">
        <f>VLOOKUP($M172,мандатка!$B:$AC,5,FALSE)</f>
        <v>#N/A</v>
      </c>
      <c r="D172" s="17" t="e">
        <f>VLOOKUP($M172,мандатка!$B:$AC,6,FALSE)</f>
        <v>#N/A</v>
      </c>
      <c r="E172" s="702"/>
      <c r="F172" s="703"/>
      <c r="G172" s="704"/>
      <c r="H172" s="705"/>
      <c r="I172" s="706"/>
      <c r="J172" s="23" t="e">
        <f>VLOOKUP(M172,мандатка!$B:$AL,10,FALSE)</f>
        <v>#N/A</v>
      </c>
      <c r="K172" s="707"/>
      <c r="L172" s="708"/>
      <c r="M172" s="266" t="e">
        <f>VLOOKUP($L167,мандатка!$W:$AC,7,FALSE)</f>
        <v>#N/A</v>
      </c>
      <c r="N172" s="267" t="e">
        <f t="shared" si="11"/>
        <v>#N/A</v>
      </c>
      <c r="O172" s="709"/>
    </row>
    <row r="173" spans="1:15" ht="12" customHeight="1" x14ac:dyDescent="0.25">
      <c r="A173" s="701">
        <v>28</v>
      </c>
      <c r="B173" s="78" t="e">
        <f>VLOOKUP(M173,мандатка!$B:$K,3,FALSE)</f>
        <v>#N/A</v>
      </c>
      <c r="C173" s="80" t="e">
        <f>VLOOKUP($M173,мандатка!$B:$AC,5,FALSE)</f>
        <v>#N/A</v>
      </c>
      <c r="D173" s="17" t="e">
        <f>VLOOKUP($M173,мандатка!$B:$AC,6,FALSE)</f>
        <v>#N/A</v>
      </c>
      <c r="E173" s="702" t="e">
        <f>VLOOKUP($L173,КПштр!$A:$AD,MATCH("Результат",КПштр!$10:$10,0),FALSE)</f>
        <v>#N/A</v>
      </c>
      <c r="F173" s="703" t="e">
        <f>VLOOKUP($L173,КПштр!$A:$AD,MATCH("Відносний результат",КПштр!$10:$10,0),FALSE)</f>
        <v>#N/A</v>
      </c>
      <c r="G173" s="704" t="e">
        <f>VLOOKUP($L173,мандатка!$B:$AC,8,FALSE)</f>
        <v>#N/A</v>
      </c>
      <c r="H173" s="705" t="e">
        <f>VLOOKUP($L173,мандатка!$B:$AC,3,FALSE)</f>
        <v>#N/A</v>
      </c>
      <c r="I173" s="706" t="e">
        <f>VLOOKUP($L173,КПштр!$A:$AD,MATCH("Виконаний розряд",КПштр!$10:$10,0),FALSE)</f>
        <v>#N/A</v>
      </c>
      <c r="J173" s="23" t="e">
        <f>VLOOKUP(M173,мандатка!$B:$AL,10,FALSE)</f>
        <v>#N/A</v>
      </c>
      <c r="K173" s="707"/>
      <c r="L173" s="708" t="e">
        <f>VLOOKUP($A173,КПштр!$W:$AB,6,FALSE)</f>
        <v>#N/A</v>
      </c>
      <c r="M173" s="266" t="e">
        <f>VLOOKUP($L173,мандатка!$W:$AC,2,FALSE)</f>
        <v>#N/A</v>
      </c>
      <c r="N173" s="267" t="e">
        <f t="shared" si="11"/>
        <v>#N/A</v>
      </c>
      <c r="O173" s="709" t="e">
        <f t="shared" ref="O173" si="28">SUM(N173:N178)/6*4</f>
        <v>#N/A</v>
      </c>
    </row>
    <row r="174" spans="1:15" ht="12" customHeight="1" x14ac:dyDescent="0.25">
      <c r="A174" s="701"/>
      <c r="B174" s="78" t="e">
        <f>VLOOKUP(M174,мандатка!$B:$K,3,FALSE)</f>
        <v>#N/A</v>
      </c>
      <c r="C174" s="80" t="e">
        <f>VLOOKUP($M174,мандатка!$B:$AC,5,FALSE)</f>
        <v>#N/A</v>
      </c>
      <c r="D174" s="17" t="e">
        <f>VLOOKUP($M174,мандатка!$B:$AC,6,FALSE)</f>
        <v>#N/A</v>
      </c>
      <c r="E174" s="702"/>
      <c r="F174" s="703"/>
      <c r="G174" s="704"/>
      <c r="H174" s="705"/>
      <c r="I174" s="706"/>
      <c r="J174" s="23" t="e">
        <f>VLOOKUP(M174,мандатка!$B:$AL,10,FALSE)</f>
        <v>#N/A</v>
      </c>
      <c r="K174" s="707"/>
      <c r="L174" s="708"/>
      <c r="M174" s="266" t="e">
        <f>VLOOKUP($L173,мандатка!$W:$AC,3,FALSE)</f>
        <v>#N/A</v>
      </c>
      <c r="N174" s="267" t="e">
        <f t="shared" si="11"/>
        <v>#N/A</v>
      </c>
      <c r="O174" s="709"/>
    </row>
    <row r="175" spans="1:15" ht="12" customHeight="1" x14ac:dyDescent="0.25">
      <c r="A175" s="701"/>
      <c r="B175" s="78" t="e">
        <f>VLOOKUP(M175,мандатка!$B:$K,3,FALSE)</f>
        <v>#N/A</v>
      </c>
      <c r="C175" s="80" t="e">
        <f>VLOOKUP($M175,мандатка!$B:$AC,5,FALSE)</f>
        <v>#N/A</v>
      </c>
      <c r="D175" s="17" t="e">
        <f>VLOOKUP($M175,мандатка!$B:$AC,6,FALSE)</f>
        <v>#N/A</v>
      </c>
      <c r="E175" s="702"/>
      <c r="F175" s="703"/>
      <c r="G175" s="704"/>
      <c r="H175" s="705"/>
      <c r="I175" s="706"/>
      <c r="J175" s="23" t="e">
        <f>VLOOKUP(M175,мандатка!$B:$AL,10,FALSE)</f>
        <v>#N/A</v>
      </c>
      <c r="K175" s="707"/>
      <c r="L175" s="708"/>
      <c r="M175" s="266" t="e">
        <f>VLOOKUP($L173,мандатка!$W:$AC,4,FALSE)</f>
        <v>#N/A</v>
      </c>
      <c r="N175" s="267" t="e">
        <f t="shared" si="11"/>
        <v>#N/A</v>
      </c>
      <c r="O175" s="709"/>
    </row>
    <row r="176" spans="1:15" ht="12" customHeight="1" x14ac:dyDescent="0.25">
      <c r="A176" s="701"/>
      <c r="B176" s="78" t="e">
        <f>VLOOKUP(M176,мандатка!$B:$K,3,FALSE)</f>
        <v>#N/A</v>
      </c>
      <c r="C176" s="80" t="e">
        <f>VLOOKUP($M176,мандатка!$B:$AC,5,FALSE)</f>
        <v>#N/A</v>
      </c>
      <c r="D176" s="17" t="e">
        <f>VLOOKUP($M176,мандатка!$B:$AC,6,FALSE)</f>
        <v>#N/A</v>
      </c>
      <c r="E176" s="702"/>
      <c r="F176" s="703"/>
      <c r="G176" s="704"/>
      <c r="H176" s="705"/>
      <c r="I176" s="706"/>
      <c r="J176" s="23" t="e">
        <f>VLOOKUP(M176,мандатка!$B:$AL,10,FALSE)</f>
        <v>#N/A</v>
      </c>
      <c r="K176" s="707"/>
      <c r="L176" s="708"/>
      <c r="M176" s="266" t="e">
        <f>VLOOKUP($L173,мандатка!$W:$AC,5,FALSE)</f>
        <v>#N/A</v>
      </c>
      <c r="N176" s="267" t="e">
        <f t="shared" si="11"/>
        <v>#N/A</v>
      </c>
      <c r="O176" s="709"/>
    </row>
    <row r="177" spans="1:15" ht="12" customHeight="1" x14ac:dyDescent="0.25">
      <c r="A177" s="701"/>
      <c r="B177" s="78" t="e">
        <f>VLOOKUP(M177,мандатка!$B:$K,3,FALSE)</f>
        <v>#N/A</v>
      </c>
      <c r="C177" s="80" t="e">
        <f>VLOOKUP($M177,мандатка!$B:$AC,5,FALSE)</f>
        <v>#N/A</v>
      </c>
      <c r="D177" s="17" t="e">
        <f>VLOOKUP($M177,мандатка!$B:$AC,6,FALSE)</f>
        <v>#N/A</v>
      </c>
      <c r="E177" s="702"/>
      <c r="F177" s="703"/>
      <c r="G177" s="704"/>
      <c r="H177" s="705"/>
      <c r="I177" s="706"/>
      <c r="J177" s="23" t="e">
        <f>VLOOKUP(M177,мандатка!$B:$AL,10,FALSE)</f>
        <v>#N/A</v>
      </c>
      <c r="K177" s="707"/>
      <c r="L177" s="708"/>
      <c r="M177" s="266" t="e">
        <f>VLOOKUP($L173,мандатка!$W:$AC,6,FALSE)</f>
        <v>#N/A</v>
      </c>
      <c r="N177" s="267" t="e">
        <f t="shared" si="11"/>
        <v>#N/A</v>
      </c>
      <c r="O177" s="709"/>
    </row>
    <row r="178" spans="1:15" ht="12" customHeight="1" x14ac:dyDescent="0.25">
      <c r="A178" s="701"/>
      <c r="B178" s="78" t="e">
        <f>VLOOKUP(M178,мандатка!$B:$K,3,FALSE)</f>
        <v>#N/A</v>
      </c>
      <c r="C178" s="80" t="e">
        <f>VLOOKUP($M178,мандатка!$B:$AC,5,FALSE)</f>
        <v>#N/A</v>
      </c>
      <c r="D178" s="17" t="e">
        <f>VLOOKUP($M178,мандатка!$B:$AC,6,FALSE)</f>
        <v>#N/A</v>
      </c>
      <c r="E178" s="702"/>
      <c r="F178" s="703"/>
      <c r="G178" s="704"/>
      <c r="H178" s="705"/>
      <c r="I178" s="706"/>
      <c r="J178" s="23" t="e">
        <f>VLOOKUP(M178,мандатка!$B:$AL,10,FALSE)</f>
        <v>#N/A</v>
      </c>
      <c r="K178" s="707"/>
      <c r="L178" s="708"/>
      <c r="M178" s="266" t="e">
        <f>VLOOKUP($L173,мандатка!$W:$AC,7,FALSE)</f>
        <v>#N/A</v>
      </c>
      <c r="N178" s="267" t="e">
        <f t="shared" si="11"/>
        <v>#N/A</v>
      </c>
      <c r="O178" s="709"/>
    </row>
    <row r="179" spans="1:15" ht="12" customHeight="1" x14ac:dyDescent="0.25">
      <c r="A179" s="701">
        <v>29</v>
      </c>
      <c r="B179" s="78" t="e">
        <f>VLOOKUP(M179,мандатка!$B:$K,3,FALSE)</f>
        <v>#N/A</v>
      </c>
      <c r="C179" s="80" t="e">
        <f>VLOOKUP($M179,мандатка!$B:$AC,5,FALSE)</f>
        <v>#N/A</v>
      </c>
      <c r="D179" s="17" t="e">
        <f>VLOOKUP($M179,мандатка!$B:$AC,6,FALSE)</f>
        <v>#N/A</v>
      </c>
      <c r="E179" s="702" t="e">
        <f>VLOOKUP($L179,КПштр!$A:$AD,MATCH("Результат",КПштр!$10:$10,0),FALSE)</f>
        <v>#N/A</v>
      </c>
      <c r="F179" s="703" t="e">
        <f>VLOOKUP($L179,КПштр!$A:$AD,MATCH("Відносний результат",КПштр!$10:$10,0),FALSE)</f>
        <v>#N/A</v>
      </c>
      <c r="G179" s="704" t="e">
        <f>VLOOKUP($L179,мандатка!$B:$AC,8,FALSE)</f>
        <v>#N/A</v>
      </c>
      <c r="H179" s="705" t="e">
        <f>VLOOKUP($L179,мандатка!$B:$AC,3,FALSE)</f>
        <v>#N/A</v>
      </c>
      <c r="I179" s="706" t="e">
        <f>VLOOKUP($L179,КПштр!$A:$AD,MATCH("Виконаний розряд",КПштр!$10:$10,0),FALSE)</f>
        <v>#N/A</v>
      </c>
      <c r="J179" s="23" t="e">
        <f>VLOOKUP(M179,мандатка!$B:$AL,10,FALSE)</f>
        <v>#N/A</v>
      </c>
      <c r="K179" s="707"/>
      <c r="L179" s="708" t="e">
        <f>VLOOKUP($A179,КПштр!$W:$AB,6,FALSE)</f>
        <v>#N/A</v>
      </c>
      <c r="M179" s="266" t="e">
        <f>VLOOKUP($L179,мандатка!$W:$AC,2,FALSE)</f>
        <v>#N/A</v>
      </c>
      <c r="N179" s="267" t="e">
        <f t="shared" si="11"/>
        <v>#N/A</v>
      </c>
      <c r="O179" s="709" t="e">
        <f t="shared" ref="O179" si="29">SUM(N179:N184)/6*4</f>
        <v>#N/A</v>
      </c>
    </row>
    <row r="180" spans="1:15" ht="12" customHeight="1" x14ac:dyDescent="0.25">
      <c r="A180" s="701"/>
      <c r="B180" s="78" t="e">
        <f>VLOOKUP(M180,мандатка!$B:$K,3,FALSE)</f>
        <v>#N/A</v>
      </c>
      <c r="C180" s="80" t="e">
        <f>VLOOKUP($M180,мандатка!$B:$AC,5,FALSE)</f>
        <v>#N/A</v>
      </c>
      <c r="D180" s="17" t="e">
        <f>VLOOKUP($M180,мандатка!$B:$AC,6,FALSE)</f>
        <v>#N/A</v>
      </c>
      <c r="E180" s="702"/>
      <c r="F180" s="703"/>
      <c r="G180" s="704"/>
      <c r="H180" s="705"/>
      <c r="I180" s="706"/>
      <c r="J180" s="23" t="e">
        <f>VLOOKUP(M180,мандатка!$B:$AL,10,FALSE)</f>
        <v>#N/A</v>
      </c>
      <c r="K180" s="707"/>
      <c r="L180" s="708"/>
      <c r="M180" s="266" t="e">
        <f>VLOOKUP($L179,мандатка!$W:$AC,3,FALSE)</f>
        <v>#N/A</v>
      </c>
      <c r="N180" s="267" t="e">
        <f t="shared" si="11"/>
        <v>#N/A</v>
      </c>
      <c r="O180" s="709"/>
    </row>
    <row r="181" spans="1:15" ht="12" customHeight="1" x14ac:dyDescent="0.25">
      <c r="A181" s="701"/>
      <c r="B181" s="78" t="e">
        <f>VLOOKUP(M181,мандатка!$B:$K,3,FALSE)</f>
        <v>#N/A</v>
      </c>
      <c r="C181" s="80" t="e">
        <f>VLOOKUP($M181,мандатка!$B:$AC,5,FALSE)</f>
        <v>#N/A</v>
      </c>
      <c r="D181" s="17" t="e">
        <f>VLOOKUP($M181,мандатка!$B:$AC,6,FALSE)</f>
        <v>#N/A</v>
      </c>
      <c r="E181" s="702"/>
      <c r="F181" s="703"/>
      <c r="G181" s="704"/>
      <c r="H181" s="705"/>
      <c r="I181" s="706"/>
      <c r="J181" s="23" t="e">
        <f>VLOOKUP(M181,мандатка!$B:$AL,10,FALSE)</f>
        <v>#N/A</v>
      </c>
      <c r="K181" s="707"/>
      <c r="L181" s="708"/>
      <c r="M181" s="266" t="e">
        <f>VLOOKUP($L179,мандатка!$W:$AC,4,FALSE)</f>
        <v>#N/A</v>
      </c>
      <c r="N181" s="267" t="e">
        <f t="shared" si="11"/>
        <v>#N/A</v>
      </c>
      <c r="O181" s="709"/>
    </row>
    <row r="182" spans="1:15" ht="12" customHeight="1" x14ac:dyDescent="0.25">
      <c r="A182" s="701"/>
      <c r="B182" s="78" t="e">
        <f>VLOOKUP(M182,мандатка!$B:$K,3,FALSE)</f>
        <v>#N/A</v>
      </c>
      <c r="C182" s="80" t="e">
        <f>VLOOKUP($M182,мандатка!$B:$AC,5,FALSE)</f>
        <v>#N/A</v>
      </c>
      <c r="D182" s="17" t="e">
        <f>VLOOKUP($M182,мандатка!$B:$AC,6,FALSE)</f>
        <v>#N/A</v>
      </c>
      <c r="E182" s="702"/>
      <c r="F182" s="703"/>
      <c r="G182" s="704"/>
      <c r="H182" s="705"/>
      <c r="I182" s="706"/>
      <c r="J182" s="23" t="e">
        <f>VLOOKUP(M182,мандатка!$B:$AL,10,FALSE)</f>
        <v>#N/A</v>
      </c>
      <c r="K182" s="707"/>
      <c r="L182" s="708"/>
      <c r="M182" s="266" t="e">
        <f>VLOOKUP($L179,мандатка!$W:$AC,5,FALSE)</f>
        <v>#N/A</v>
      </c>
      <c r="N182" s="267" t="e">
        <f t="shared" si="11"/>
        <v>#N/A</v>
      </c>
      <c r="O182" s="709"/>
    </row>
    <row r="183" spans="1:15" ht="12" customHeight="1" x14ac:dyDescent="0.25">
      <c r="A183" s="701"/>
      <c r="B183" s="78" t="e">
        <f>VLOOKUP(M183,мандатка!$B:$K,3,FALSE)</f>
        <v>#N/A</v>
      </c>
      <c r="C183" s="80" t="e">
        <f>VLOOKUP($M183,мандатка!$B:$AC,5,FALSE)</f>
        <v>#N/A</v>
      </c>
      <c r="D183" s="17" t="e">
        <f>VLOOKUP($M183,мандатка!$B:$AC,6,FALSE)</f>
        <v>#N/A</v>
      </c>
      <c r="E183" s="702"/>
      <c r="F183" s="703"/>
      <c r="G183" s="704"/>
      <c r="H183" s="705"/>
      <c r="I183" s="706"/>
      <c r="J183" s="23" t="e">
        <f>VLOOKUP(M183,мандатка!$B:$AL,10,FALSE)</f>
        <v>#N/A</v>
      </c>
      <c r="K183" s="707"/>
      <c r="L183" s="708"/>
      <c r="M183" s="266" t="e">
        <f>VLOOKUP($L179,мандатка!$W:$AC,6,FALSE)</f>
        <v>#N/A</v>
      </c>
      <c r="N183" s="267" t="e">
        <f t="shared" si="11"/>
        <v>#N/A</v>
      </c>
      <c r="O183" s="709"/>
    </row>
    <row r="184" spans="1:15" ht="12" customHeight="1" x14ac:dyDescent="0.25">
      <c r="A184" s="701"/>
      <c r="B184" s="78" t="e">
        <f>VLOOKUP(M184,мандатка!$B:$K,3,FALSE)</f>
        <v>#N/A</v>
      </c>
      <c r="C184" s="80" t="e">
        <f>VLOOKUP($M184,мандатка!$B:$AC,5,FALSE)</f>
        <v>#N/A</v>
      </c>
      <c r="D184" s="17" t="e">
        <f>VLOOKUP($M184,мандатка!$B:$AC,6,FALSE)</f>
        <v>#N/A</v>
      </c>
      <c r="E184" s="702"/>
      <c r="F184" s="703"/>
      <c r="G184" s="704"/>
      <c r="H184" s="705"/>
      <c r="I184" s="706"/>
      <c r="J184" s="23" t="e">
        <f>VLOOKUP(M184,мандатка!$B:$AL,10,FALSE)</f>
        <v>#N/A</v>
      </c>
      <c r="K184" s="707"/>
      <c r="L184" s="708"/>
      <c r="M184" s="266" t="e">
        <f>VLOOKUP($L179,мандатка!$W:$AC,7,FALSE)</f>
        <v>#N/A</v>
      </c>
      <c r="N184" s="267" t="e">
        <f t="shared" si="11"/>
        <v>#N/A</v>
      </c>
      <c r="O184" s="709"/>
    </row>
    <row r="185" spans="1:15" ht="12" customHeight="1" x14ac:dyDescent="0.25">
      <c r="A185" s="701">
        <v>30</v>
      </c>
      <c r="B185" s="78" t="e">
        <f>VLOOKUP(M185,мандатка!$B:$K,3,FALSE)</f>
        <v>#N/A</v>
      </c>
      <c r="C185" s="80" t="e">
        <f>VLOOKUP($M185,мандатка!$B:$AC,5,FALSE)</f>
        <v>#N/A</v>
      </c>
      <c r="D185" s="17" t="e">
        <f>VLOOKUP($M185,мандатка!$B:$AC,6,FALSE)</f>
        <v>#N/A</v>
      </c>
      <c r="E185" s="702" t="e">
        <f>VLOOKUP($L185,КПштр!$A:$AD,MATCH("Результат",КПштр!$10:$10,0),FALSE)</f>
        <v>#N/A</v>
      </c>
      <c r="F185" s="703" t="e">
        <f>VLOOKUP($L185,КПштр!$A:$AD,MATCH("Відносний результат",КПштр!$10:$10,0),FALSE)</f>
        <v>#N/A</v>
      </c>
      <c r="G185" s="704" t="e">
        <f>VLOOKUP($L185,мандатка!$B:$AC,8,FALSE)</f>
        <v>#N/A</v>
      </c>
      <c r="H185" s="705" t="e">
        <f>VLOOKUP($L185,мандатка!$B:$AC,3,FALSE)</f>
        <v>#N/A</v>
      </c>
      <c r="I185" s="706" t="e">
        <f>VLOOKUP($L185,КПштр!$A:$AD,MATCH("Виконаний розряд",КПштр!$10:$10,0),FALSE)</f>
        <v>#N/A</v>
      </c>
      <c r="J185" s="23" t="e">
        <f>VLOOKUP(M185,мандатка!$B:$AL,10,FALSE)</f>
        <v>#N/A</v>
      </c>
      <c r="K185" s="707"/>
      <c r="L185" s="708" t="e">
        <f>VLOOKUP($A185,КПштр!$W:$AB,6,FALSE)</f>
        <v>#N/A</v>
      </c>
      <c r="M185" s="266" t="e">
        <f>VLOOKUP($L185,мандатка!$W:$AC,2,FALSE)</f>
        <v>#N/A</v>
      </c>
      <c r="N185" s="267" t="e">
        <f t="shared" si="11"/>
        <v>#N/A</v>
      </c>
      <c r="O185" s="709" t="e">
        <f t="shared" ref="O185" si="30">SUM(N185:N190)/6*4</f>
        <v>#N/A</v>
      </c>
    </row>
    <row r="186" spans="1:15" ht="12" customHeight="1" x14ac:dyDescent="0.25">
      <c r="A186" s="701"/>
      <c r="B186" s="78" t="e">
        <f>VLOOKUP(M186,мандатка!$B:$K,3,FALSE)</f>
        <v>#N/A</v>
      </c>
      <c r="C186" s="80" t="e">
        <f>VLOOKUP($M186,мандатка!$B:$AC,5,FALSE)</f>
        <v>#N/A</v>
      </c>
      <c r="D186" s="17" t="e">
        <f>VLOOKUP($M186,мандатка!$B:$AC,6,FALSE)</f>
        <v>#N/A</v>
      </c>
      <c r="E186" s="702"/>
      <c r="F186" s="703"/>
      <c r="G186" s="704"/>
      <c r="H186" s="705"/>
      <c r="I186" s="706"/>
      <c r="J186" s="23" t="e">
        <f>VLOOKUP(M186,мандатка!$B:$AL,10,FALSE)</f>
        <v>#N/A</v>
      </c>
      <c r="K186" s="707"/>
      <c r="L186" s="708"/>
      <c r="M186" s="266" t="e">
        <f>VLOOKUP($L185,мандатка!$W:$AC,3,FALSE)</f>
        <v>#N/A</v>
      </c>
      <c r="N186" s="267" t="e">
        <f t="shared" si="11"/>
        <v>#N/A</v>
      </c>
      <c r="O186" s="709"/>
    </row>
    <row r="187" spans="1:15" ht="12" customHeight="1" x14ac:dyDescent="0.25">
      <c r="A187" s="701"/>
      <c r="B187" s="78" t="e">
        <f>VLOOKUP(M187,мандатка!$B:$K,3,FALSE)</f>
        <v>#N/A</v>
      </c>
      <c r="C187" s="80" t="e">
        <f>VLOOKUP($M187,мандатка!$B:$AC,5,FALSE)</f>
        <v>#N/A</v>
      </c>
      <c r="D187" s="17" t="e">
        <f>VLOOKUP($M187,мандатка!$B:$AC,6,FALSE)</f>
        <v>#N/A</v>
      </c>
      <c r="E187" s="702"/>
      <c r="F187" s="703"/>
      <c r="G187" s="704"/>
      <c r="H187" s="705"/>
      <c r="I187" s="706"/>
      <c r="J187" s="23" t="e">
        <f>VLOOKUP(M187,мандатка!$B:$AL,10,FALSE)</f>
        <v>#N/A</v>
      </c>
      <c r="K187" s="707"/>
      <c r="L187" s="708"/>
      <c r="M187" s="266" t="e">
        <f>VLOOKUP($L185,мандатка!$W:$AC,4,FALSE)</f>
        <v>#N/A</v>
      </c>
      <c r="N187" s="267" t="e">
        <f t="shared" si="11"/>
        <v>#N/A</v>
      </c>
      <c r="O187" s="709"/>
    </row>
    <row r="188" spans="1:15" ht="12" customHeight="1" x14ac:dyDescent="0.25">
      <c r="A188" s="701"/>
      <c r="B188" s="78" t="e">
        <f>VLOOKUP(M188,мандатка!$B:$K,3,FALSE)</f>
        <v>#N/A</v>
      </c>
      <c r="C188" s="80" t="e">
        <f>VLOOKUP($M188,мандатка!$B:$AC,5,FALSE)</f>
        <v>#N/A</v>
      </c>
      <c r="D188" s="17" t="e">
        <f>VLOOKUP($M188,мандатка!$B:$AC,6,FALSE)</f>
        <v>#N/A</v>
      </c>
      <c r="E188" s="702"/>
      <c r="F188" s="703"/>
      <c r="G188" s="704"/>
      <c r="H188" s="705"/>
      <c r="I188" s="706"/>
      <c r="J188" s="23" t="e">
        <f>VLOOKUP(M188,мандатка!$B:$AL,10,FALSE)</f>
        <v>#N/A</v>
      </c>
      <c r="K188" s="707"/>
      <c r="L188" s="708"/>
      <c r="M188" s="266" t="e">
        <f>VLOOKUP($L185,мандатка!$W:$AC,5,FALSE)</f>
        <v>#N/A</v>
      </c>
      <c r="N188" s="267" t="e">
        <f t="shared" si="11"/>
        <v>#N/A</v>
      </c>
      <c r="O188" s="709"/>
    </row>
    <row r="189" spans="1:15" ht="12" customHeight="1" x14ac:dyDescent="0.25">
      <c r="A189" s="701"/>
      <c r="B189" s="78" t="e">
        <f>VLOOKUP(M189,мандатка!$B:$K,3,FALSE)</f>
        <v>#N/A</v>
      </c>
      <c r="C189" s="80" t="e">
        <f>VLOOKUP($M189,мандатка!$B:$AC,5,FALSE)</f>
        <v>#N/A</v>
      </c>
      <c r="D189" s="17" t="e">
        <f>VLOOKUP($M189,мандатка!$B:$AC,6,FALSE)</f>
        <v>#N/A</v>
      </c>
      <c r="E189" s="702"/>
      <c r="F189" s="703"/>
      <c r="G189" s="704"/>
      <c r="H189" s="705"/>
      <c r="I189" s="706"/>
      <c r="J189" s="23" t="e">
        <f>VLOOKUP(M189,мандатка!$B:$AL,10,FALSE)</f>
        <v>#N/A</v>
      </c>
      <c r="K189" s="707"/>
      <c r="L189" s="708"/>
      <c r="M189" s="266" t="e">
        <f>VLOOKUP($L185,мандатка!$W:$AC,6,FALSE)</f>
        <v>#N/A</v>
      </c>
      <c r="N189" s="267" t="e">
        <f t="shared" si="11"/>
        <v>#N/A</v>
      </c>
      <c r="O189" s="709"/>
    </row>
    <row r="190" spans="1:15" ht="12" customHeight="1" x14ac:dyDescent="0.25">
      <c r="A190" s="701"/>
      <c r="B190" s="78" t="e">
        <f>VLOOKUP(M190,мандатка!$B:$K,3,FALSE)</f>
        <v>#N/A</v>
      </c>
      <c r="C190" s="80" t="e">
        <f>VLOOKUP($M190,мандатка!$B:$AC,5,FALSE)</f>
        <v>#N/A</v>
      </c>
      <c r="D190" s="17" t="e">
        <f>VLOOKUP($M190,мандатка!$B:$AC,6,FALSE)</f>
        <v>#N/A</v>
      </c>
      <c r="E190" s="702"/>
      <c r="F190" s="703"/>
      <c r="G190" s="704"/>
      <c r="H190" s="705"/>
      <c r="I190" s="706"/>
      <c r="J190" s="23" t="e">
        <f>VLOOKUP(M190,мандатка!$B:$AL,10,FALSE)</f>
        <v>#N/A</v>
      </c>
      <c r="K190" s="707"/>
      <c r="L190" s="708"/>
      <c r="M190" s="266" t="e">
        <f>VLOOKUP($L185,мандатка!$W:$AC,7,FALSE)</f>
        <v>#N/A</v>
      </c>
      <c r="N190" s="267" t="e">
        <f t="shared" si="11"/>
        <v>#N/A</v>
      </c>
      <c r="O190" s="709"/>
    </row>
    <row r="191" spans="1:15" ht="12" customHeight="1" x14ac:dyDescent="0.25">
      <c r="A191" s="701">
        <v>31</v>
      </c>
      <c r="B191" s="78" t="e">
        <f>VLOOKUP(M191,мандатка!$B:$K,3,FALSE)</f>
        <v>#N/A</v>
      </c>
      <c r="C191" s="80" t="e">
        <f>VLOOKUP($M191,мандатка!$B:$AC,5,FALSE)</f>
        <v>#N/A</v>
      </c>
      <c r="D191" s="17" t="e">
        <f>VLOOKUP($M191,мандатка!$B:$AC,6,FALSE)</f>
        <v>#N/A</v>
      </c>
      <c r="E191" s="702" t="e">
        <f>VLOOKUP($L191,КПштр!$A:$AD,MATCH("Результат",КПштр!$10:$10,0),FALSE)</f>
        <v>#N/A</v>
      </c>
      <c r="F191" s="703" t="e">
        <f>VLOOKUP($L191,КПштр!$A:$AD,MATCH("Відносний результат",КПштр!$10:$10,0),FALSE)</f>
        <v>#N/A</v>
      </c>
      <c r="G191" s="704" t="e">
        <f>VLOOKUP($L191,мандатка!$B:$AC,8,FALSE)</f>
        <v>#N/A</v>
      </c>
      <c r="H191" s="705" t="e">
        <f>VLOOKUP($L191,мандатка!$B:$AC,3,FALSE)</f>
        <v>#N/A</v>
      </c>
      <c r="I191" s="706" t="e">
        <f>VLOOKUP($L191,КПштр!$A:$AD,MATCH("Виконаний розряд",КПштр!$10:$10,0),FALSE)</f>
        <v>#N/A</v>
      </c>
      <c r="J191" s="23" t="e">
        <f>VLOOKUP(M191,мандатка!$B:$AL,10,FALSE)</f>
        <v>#N/A</v>
      </c>
      <c r="K191" s="707"/>
      <c r="L191" s="708" t="e">
        <f>VLOOKUP($A191,КПштр!$W:$AB,6,FALSE)</f>
        <v>#N/A</v>
      </c>
      <c r="M191" s="266" t="e">
        <f>VLOOKUP($L191,мандатка!$W:$AC,2,FALSE)</f>
        <v>#N/A</v>
      </c>
      <c r="N191" s="267" t="e">
        <f t="shared" si="11"/>
        <v>#N/A</v>
      </c>
      <c r="O191" s="709" t="e">
        <f t="shared" ref="O191" si="31">SUM(N191:N196)/6*4</f>
        <v>#N/A</v>
      </c>
    </row>
    <row r="192" spans="1:15" ht="12" customHeight="1" x14ac:dyDescent="0.25">
      <c r="A192" s="701"/>
      <c r="B192" s="78" t="e">
        <f>VLOOKUP(M192,мандатка!$B:$K,3,FALSE)</f>
        <v>#N/A</v>
      </c>
      <c r="C192" s="80" t="e">
        <f>VLOOKUP($M192,мандатка!$B:$AC,5,FALSE)</f>
        <v>#N/A</v>
      </c>
      <c r="D192" s="17" t="e">
        <f>VLOOKUP($M192,мандатка!$B:$AC,6,FALSE)</f>
        <v>#N/A</v>
      </c>
      <c r="E192" s="702"/>
      <c r="F192" s="703"/>
      <c r="G192" s="704"/>
      <c r="H192" s="705"/>
      <c r="I192" s="706"/>
      <c r="J192" s="23" t="e">
        <f>VLOOKUP(M192,мандатка!$B:$AL,10,FALSE)</f>
        <v>#N/A</v>
      </c>
      <c r="K192" s="707"/>
      <c r="L192" s="708"/>
      <c r="M192" s="266" t="e">
        <f>VLOOKUP($L191,мандатка!$W:$AC,3,FALSE)</f>
        <v>#N/A</v>
      </c>
      <c r="N192" s="267" t="e">
        <f t="shared" si="11"/>
        <v>#N/A</v>
      </c>
      <c r="O192" s="709"/>
    </row>
    <row r="193" spans="1:26" ht="12" customHeight="1" x14ac:dyDescent="0.25">
      <c r="A193" s="701"/>
      <c r="B193" s="78" t="e">
        <f>VLOOKUP(M193,мандатка!$B:$K,3,FALSE)</f>
        <v>#N/A</v>
      </c>
      <c r="C193" s="80" t="e">
        <f>VLOOKUP($M193,мандатка!$B:$AC,5,FALSE)</f>
        <v>#N/A</v>
      </c>
      <c r="D193" s="17" t="e">
        <f>VLOOKUP($M193,мандатка!$B:$AC,6,FALSE)</f>
        <v>#N/A</v>
      </c>
      <c r="E193" s="702"/>
      <c r="F193" s="703"/>
      <c r="G193" s="704"/>
      <c r="H193" s="705"/>
      <c r="I193" s="706"/>
      <c r="J193" s="23" t="e">
        <f>VLOOKUP(M193,мандатка!$B:$AL,10,FALSE)</f>
        <v>#N/A</v>
      </c>
      <c r="K193" s="707"/>
      <c r="L193" s="708"/>
      <c r="M193" s="266" t="e">
        <f>VLOOKUP($L191,мандатка!$W:$AC,4,FALSE)</f>
        <v>#N/A</v>
      </c>
      <c r="N193" s="267" t="e">
        <f t="shared" si="11"/>
        <v>#N/A</v>
      </c>
      <c r="O193" s="709"/>
    </row>
    <row r="194" spans="1:26" ht="12" customHeight="1" x14ac:dyDescent="0.25">
      <c r="A194" s="701"/>
      <c r="B194" s="78" t="e">
        <f>VLOOKUP(M194,мандатка!$B:$K,3,FALSE)</f>
        <v>#N/A</v>
      </c>
      <c r="C194" s="80" t="e">
        <f>VLOOKUP($M194,мандатка!$B:$AC,5,FALSE)</f>
        <v>#N/A</v>
      </c>
      <c r="D194" s="17" t="e">
        <f>VLOOKUP($M194,мандатка!$B:$AC,6,FALSE)</f>
        <v>#N/A</v>
      </c>
      <c r="E194" s="702"/>
      <c r="F194" s="703"/>
      <c r="G194" s="704"/>
      <c r="H194" s="705"/>
      <c r="I194" s="706"/>
      <c r="J194" s="23" t="e">
        <f>VLOOKUP(M194,мандатка!$B:$AL,10,FALSE)</f>
        <v>#N/A</v>
      </c>
      <c r="K194" s="707"/>
      <c r="L194" s="708"/>
      <c r="M194" s="266" t="e">
        <f>VLOOKUP($L191,мандатка!$W:$AC,5,FALSE)</f>
        <v>#N/A</v>
      </c>
      <c r="N194" s="267" t="e">
        <f t="shared" si="11"/>
        <v>#N/A</v>
      </c>
      <c r="O194" s="709"/>
    </row>
    <row r="195" spans="1:26" ht="12" customHeight="1" x14ac:dyDescent="0.25">
      <c r="A195" s="701"/>
      <c r="B195" s="78" t="e">
        <f>VLOOKUP(M195,мандатка!$B:$K,3,FALSE)</f>
        <v>#N/A</v>
      </c>
      <c r="C195" s="80" t="e">
        <f>VLOOKUP($M195,мандатка!$B:$AC,5,FALSE)</f>
        <v>#N/A</v>
      </c>
      <c r="D195" s="17" t="e">
        <f>VLOOKUP($M195,мандатка!$B:$AC,6,FALSE)</f>
        <v>#N/A</v>
      </c>
      <c r="E195" s="702"/>
      <c r="F195" s="703"/>
      <c r="G195" s="704"/>
      <c r="H195" s="705"/>
      <c r="I195" s="706"/>
      <c r="J195" s="23" t="e">
        <f>VLOOKUP(M195,мандатка!$B:$AL,10,FALSE)</f>
        <v>#N/A</v>
      </c>
      <c r="K195" s="707"/>
      <c r="L195" s="708"/>
      <c r="M195" s="266" t="e">
        <f>VLOOKUP($L191,мандатка!$W:$AC,6,FALSE)</f>
        <v>#N/A</v>
      </c>
      <c r="N195" s="267" t="e">
        <f t="shared" si="11"/>
        <v>#N/A</v>
      </c>
      <c r="O195" s="709"/>
    </row>
    <row r="196" spans="1:26" ht="12" customHeight="1" x14ac:dyDescent="0.25">
      <c r="A196" s="701"/>
      <c r="B196" s="78" t="e">
        <f>VLOOKUP(M196,мандатка!$B:$K,3,FALSE)</f>
        <v>#N/A</v>
      </c>
      <c r="C196" s="80" t="e">
        <f>VLOOKUP($M196,мандатка!$B:$AC,5,FALSE)</f>
        <v>#N/A</v>
      </c>
      <c r="D196" s="17" t="e">
        <f>VLOOKUP($M196,мандатка!$B:$AC,6,FALSE)</f>
        <v>#N/A</v>
      </c>
      <c r="E196" s="702"/>
      <c r="F196" s="703"/>
      <c r="G196" s="704"/>
      <c r="H196" s="705"/>
      <c r="I196" s="706"/>
      <c r="J196" s="23" t="e">
        <f>VLOOKUP(M196,мандатка!$B:$AL,10,FALSE)</f>
        <v>#N/A</v>
      </c>
      <c r="K196" s="707"/>
      <c r="L196" s="708"/>
      <c r="M196" s="266" t="e">
        <f>VLOOKUP($L191,мандатка!$W:$AC,7,FALSE)</f>
        <v>#N/A</v>
      </c>
      <c r="N196" s="267" t="e">
        <f t="shared" si="11"/>
        <v>#N/A</v>
      </c>
      <c r="O196" s="709"/>
    </row>
    <row r="197" spans="1:26" ht="12" customHeight="1" x14ac:dyDescent="0.25">
      <c r="A197" s="247"/>
      <c r="B197" s="9"/>
      <c r="C197" s="9"/>
      <c r="D197" s="9"/>
      <c r="E197" s="9"/>
      <c r="F197" s="9"/>
      <c r="G197" s="30"/>
      <c r="H197" s="30"/>
      <c r="I197" s="30"/>
      <c r="J197" s="30"/>
      <c r="K197" s="250"/>
      <c r="L197" s="247"/>
      <c r="M197" s="244"/>
    </row>
    <row r="198" spans="1:26" s="62" customFormat="1" ht="15" customHeight="1" x14ac:dyDescent="0.25">
      <c r="A198" s="698" t="s">
        <v>34</v>
      </c>
      <c r="B198" s="698"/>
      <c r="C198" s="699" t="s">
        <v>37</v>
      </c>
      <c r="D198" s="699"/>
      <c r="E198" s="697">
        <f>КПштр!D45</f>
        <v>0</v>
      </c>
      <c r="F198" s="697"/>
      <c r="G198" s="225"/>
      <c r="H198" s="15"/>
      <c r="I198" s="15"/>
      <c r="J198" s="15"/>
      <c r="K198" s="134"/>
    </row>
    <row r="199" spans="1:26" s="175" customFormat="1" ht="15" customHeight="1" x14ac:dyDescent="0.25">
      <c r="A199" s="698"/>
      <c r="B199" s="698"/>
      <c r="C199" s="699" t="s">
        <v>36</v>
      </c>
      <c r="D199" s="699"/>
      <c r="E199" s="697">
        <f>КПштр!D46</f>
        <v>0</v>
      </c>
      <c r="F199" s="697"/>
      <c r="H199" s="15"/>
      <c r="I199" s="15"/>
      <c r="J199" s="15"/>
      <c r="K199" s="268"/>
    </row>
    <row r="200" spans="1:26" s="62" customFormat="1" ht="13.5" customHeight="1" x14ac:dyDescent="0.25">
      <c r="A200" s="698"/>
      <c r="B200" s="698"/>
      <c r="C200" s="699" t="s">
        <v>35</v>
      </c>
      <c r="D200" s="699"/>
      <c r="E200" s="697">
        <f>КПштр!D47</f>
        <v>1.05</v>
      </c>
      <c r="F200" s="697"/>
      <c r="G200" s="225"/>
      <c r="H200" s="15"/>
      <c r="I200" s="15"/>
      <c r="J200" s="15"/>
      <c r="K200" s="134"/>
    </row>
    <row r="201" spans="1:26" s="62" customFormat="1" ht="13.5" customHeight="1" x14ac:dyDescent="0.25">
      <c r="A201" s="698"/>
      <c r="B201" s="698"/>
      <c r="C201" s="700" t="s">
        <v>96</v>
      </c>
      <c r="D201" s="700"/>
      <c r="E201" s="697">
        <f>КПштр!D48</f>
        <v>1.35</v>
      </c>
      <c r="F201" s="697"/>
      <c r="G201" s="225"/>
      <c r="H201" s="15"/>
      <c r="I201" s="15"/>
      <c r="J201" s="15"/>
      <c r="K201" s="134"/>
    </row>
    <row r="202" spans="1:26" s="62" customFormat="1" ht="13.5" customHeight="1" x14ac:dyDescent="0.25">
      <c r="A202" s="698"/>
      <c r="B202" s="698"/>
      <c r="C202" s="700" t="s">
        <v>97</v>
      </c>
      <c r="D202" s="700"/>
      <c r="E202" s="697">
        <f>КПштр!D49</f>
        <v>1.35</v>
      </c>
      <c r="F202" s="697"/>
      <c r="G202" s="225"/>
      <c r="H202" s="15"/>
      <c r="I202" s="15"/>
      <c r="J202" s="15"/>
      <c r="K202" s="134"/>
    </row>
    <row r="203" spans="1:26" s="62" customFormat="1" ht="13.5" customHeight="1" x14ac:dyDescent="0.25">
      <c r="A203" s="698"/>
      <c r="B203" s="698"/>
      <c r="C203" s="700" t="s">
        <v>98</v>
      </c>
      <c r="D203" s="700"/>
      <c r="E203" s="697">
        <f>КПштр!D50</f>
        <v>1.54</v>
      </c>
      <c r="F203" s="697"/>
      <c r="G203" s="225"/>
      <c r="H203" s="15"/>
      <c r="I203" s="15"/>
      <c r="J203" s="15"/>
      <c r="K203" s="134"/>
    </row>
    <row r="205" spans="1:26" s="62" customFormat="1" ht="21.75" customHeight="1" x14ac:dyDescent="0.25">
      <c r="A205" s="251"/>
      <c r="B205" s="623" t="str">
        <f>мандатка!$D$33</f>
        <v>Головний суддя, СС1К</v>
      </c>
      <c r="C205" s="623"/>
      <c r="D205" s="10"/>
      <c r="E205" s="10"/>
      <c r="F205" s="10"/>
      <c r="G205" s="32" t="str">
        <f>мандатка!$H$33</f>
        <v>Колісник Г.В.</v>
      </c>
      <c r="H205" s="225"/>
      <c r="I205" s="10"/>
      <c r="J205" s="225"/>
      <c r="K205" s="84"/>
      <c r="L205" s="10"/>
      <c r="M205" s="10"/>
      <c r="N205" s="10"/>
      <c r="O205" s="10"/>
      <c r="P205" s="10"/>
      <c r="Q205" s="10"/>
      <c r="R205" s="10"/>
      <c r="S205" s="10"/>
      <c r="T205" s="10"/>
      <c r="U205" s="225"/>
      <c r="V205" s="225"/>
      <c r="W205" s="225"/>
      <c r="X205" s="225"/>
      <c r="Y205" s="10"/>
      <c r="Z205" s="10"/>
    </row>
    <row r="206" spans="1:26" s="62" customFormat="1" ht="13.8" x14ac:dyDescent="0.25">
      <c r="A206" s="251"/>
      <c r="B206" s="83"/>
      <c r="C206" s="225"/>
      <c r="D206" s="18"/>
      <c r="E206" s="18"/>
      <c r="F206" s="18"/>
      <c r="G206" s="82"/>
      <c r="H206" s="225"/>
      <c r="I206" s="18"/>
      <c r="J206" s="225"/>
      <c r="K206" s="71"/>
      <c r="L206" s="18"/>
      <c r="M206" s="18"/>
      <c r="N206" s="18"/>
      <c r="O206" s="18"/>
      <c r="P206" s="18"/>
      <c r="Q206" s="18"/>
      <c r="R206" s="18"/>
      <c r="S206" s="18"/>
      <c r="T206" s="225"/>
      <c r="U206" s="225"/>
      <c r="V206" s="225"/>
      <c r="W206" s="225"/>
      <c r="X206" s="225"/>
      <c r="Y206" s="18"/>
      <c r="Z206" s="18"/>
    </row>
    <row r="207" spans="1:26" s="62" customFormat="1" ht="22.5" customHeight="1" x14ac:dyDescent="0.25">
      <c r="A207" s="225"/>
      <c r="B207" s="623" t="str">
        <f>мандатка!$D$35</f>
        <v>Головний секретар, СС2К</v>
      </c>
      <c r="C207" s="623"/>
      <c r="D207" s="20"/>
      <c r="E207" s="20"/>
      <c r="F207" s="20"/>
      <c r="G207" s="31" t="str">
        <f>мандатка!$H$35</f>
        <v>Нестерова Н.Г.</v>
      </c>
      <c r="H207" s="225"/>
      <c r="I207" s="18"/>
      <c r="J207" s="225"/>
      <c r="K207" s="85"/>
      <c r="L207" s="20"/>
      <c r="M207" s="20"/>
      <c r="N207" s="20"/>
      <c r="O207" s="20"/>
      <c r="P207" s="20"/>
      <c r="Q207" s="20"/>
      <c r="R207" s="20"/>
      <c r="S207" s="20"/>
      <c r="T207" s="20"/>
      <c r="U207" s="225"/>
      <c r="V207" s="225"/>
      <c r="W207" s="225"/>
      <c r="X207" s="225"/>
      <c r="Y207" s="20"/>
      <c r="Z207" s="20"/>
    </row>
    <row r="208" spans="1:26" ht="12.75" customHeight="1" x14ac:dyDescent="0.25">
      <c r="C208" s="18"/>
      <c r="D208" s="18"/>
      <c r="E208" s="18"/>
      <c r="F208" s="18"/>
      <c r="G208" s="18"/>
      <c r="H208" s="18"/>
      <c r="I208" s="18"/>
      <c r="J208" s="585"/>
      <c r="K208" s="585"/>
      <c r="L208" s="585"/>
      <c r="M208" s="585"/>
      <c r="N208" s="58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3:20" ht="15.6" x14ac:dyDescent="0.25">
      <c r="C209" s="18"/>
      <c r="D209" s="18"/>
      <c r="E209" s="18"/>
      <c r="F209" s="74" t="str">
        <f>мандатка!$D$39</f>
        <v>Спортивний суддя національної категорії</v>
      </c>
      <c r="G209" s="18"/>
      <c r="H209" s="66" t="str">
        <f>мандатка!$H$39</f>
        <v>Козік В.О.</v>
      </c>
      <c r="I209" s="62"/>
      <c r="J209" s="73"/>
      <c r="K209" s="86"/>
      <c r="M209" s="73"/>
      <c r="N209" s="64"/>
      <c r="O209" s="73"/>
      <c r="P209" s="62"/>
      <c r="Q209" s="73"/>
      <c r="R209" s="73"/>
      <c r="S209" s="62"/>
      <c r="T209" s="73"/>
    </row>
    <row r="210" spans="3:20" ht="12.75" customHeight="1" x14ac:dyDescent="0.25">
      <c r="C210" s="18"/>
      <c r="D210" s="18"/>
      <c r="E210" s="18"/>
      <c r="F210" s="74"/>
      <c r="G210" s="18"/>
      <c r="H210" s="67"/>
      <c r="I210" s="62"/>
      <c r="J210" s="62"/>
      <c r="K210" s="87"/>
      <c r="M210" s="73"/>
      <c r="N210" s="64"/>
      <c r="O210" s="65"/>
      <c r="P210" s="62"/>
      <c r="Q210" s="65"/>
      <c r="R210" s="65"/>
      <c r="S210" s="62"/>
      <c r="T210" s="65"/>
    </row>
    <row r="211" spans="3:20" ht="15.6" x14ac:dyDescent="0.25">
      <c r="C211" s="18"/>
      <c r="D211" s="18"/>
      <c r="E211" s="18"/>
      <c r="F211" s="74" t="str">
        <f>мандатка!$D$41</f>
        <v>Спортивний суддя національної категорії</v>
      </c>
      <c r="G211" s="18"/>
      <c r="H211" s="66" t="str">
        <f>мандатка!$H$41</f>
        <v>Роздорожнюк А.В.</v>
      </c>
      <c r="I211" s="62"/>
      <c r="J211" s="73"/>
      <c r="K211" s="86"/>
      <c r="M211" s="73"/>
      <c r="N211" s="64"/>
      <c r="O211" s="73"/>
      <c r="P211" s="62"/>
      <c r="Q211" s="73"/>
      <c r="R211" s="73"/>
      <c r="S211" s="62"/>
      <c r="T211" s="73"/>
    </row>
    <row r="212" spans="3:20" ht="12.75" customHeight="1" x14ac:dyDescent="0.25">
      <c r="C212" s="18"/>
      <c r="D212" s="18"/>
      <c r="E212" s="18"/>
      <c r="F212" s="74"/>
      <c r="G212" s="18"/>
      <c r="H212" s="67"/>
      <c r="I212" s="62"/>
      <c r="J212" s="62"/>
      <c r="K212" s="87"/>
      <c r="M212" s="73"/>
      <c r="N212" s="64"/>
      <c r="O212" s="65"/>
      <c r="P212" s="62"/>
      <c r="Q212" s="65"/>
      <c r="R212" s="65"/>
      <c r="S212" s="62"/>
      <c r="T212" s="65"/>
    </row>
    <row r="213" spans="3:20" ht="15.6" x14ac:dyDescent="0.25">
      <c r="C213" s="18"/>
      <c r="D213" s="18"/>
      <c r="E213" s="18"/>
      <c r="F213" s="74" t="str">
        <f>мандатка!$D$43</f>
        <v>Спортивний суддя І категорії</v>
      </c>
      <c r="G213" s="18"/>
      <c r="H213" s="66" t="str">
        <f>мандатка!$H$43</f>
        <v>Трощенко В.О.</v>
      </c>
      <c r="I213" s="62"/>
      <c r="J213" s="73"/>
      <c r="K213" s="86"/>
      <c r="M213" s="73"/>
      <c r="N213" s="64"/>
      <c r="O213" s="73"/>
      <c r="P213" s="62"/>
      <c r="Q213" s="73"/>
      <c r="R213" s="73"/>
      <c r="S213" s="62"/>
      <c r="T213" s="73"/>
    </row>
    <row r="215" spans="3:20" s="239" customFormat="1" x14ac:dyDescent="0.25"/>
  </sheetData>
  <mergeCells count="299">
    <mergeCell ref="A1:J1"/>
    <mergeCell ref="A2:J2"/>
    <mergeCell ref="A3:J3"/>
    <mergeCell ref="C8:E8"/>
    <mergeCell ref="A11:A16"/>
    <mergeCell ref="E11:E16"/>
    <mergeCell ref="F11:F16"/>
    <mergeCell ref="G11:G16"/>
    <mergeCell ref="H11:H16"/>
    <mergeCell ref="I11:I16"/>
    <mergeCell ref="K11:K16"/>
    <mergeCell ref="L11:L16"/>
    <mergeCell ref="O11:O16"/>
    <mergeCell ref="A17:A22"/>
    <mergeCell ref="E17:E22"/>
    <mergeCell ref="F17:F22"/>
    <mergeCell ref="G17:G22"/>
    <mergeCell ref="H17:H22"/>
    <mergeCell ref="I17:I22"/>
    <mergeCell ref="K17:K22"/>
    <mergeCell ref="L17:L22"/>
    <mergeCell ref="O17:O22"/>
    <mergeCell ref="A23:A28"/>
    <mergeCell ref="E23:E28"/>
    <mergeCell ref="F23:F28"/>
    <mergeCell ref="G23:G28"/>
    <mergeCell ref="H23:H28"/>
    <mergeCell ref="I23:I28"/>
    <mergeCell ref="K23:K28"/>
    <mergeCell ref="L23:L28"/>
    <mergeCell ref="O23:O28"/>
    <mergeCell ref="A29:A34"/>
    <mergeCell ref="E29:E34"/>
    <mergeCell ref="F29:F34"/>
    <mergeCell ref="G29:G34"/>
    <mergeCell ref="H29:H34"/>
    <mergeCell ref="I29:I34"/>
    <mergeCell ref="K29:K34"/>
    <mergeCell ref="L29:L34"/>
    <mergeCell ref="O29:O34"/>
    <mergeCell ref="K35:K40"/>
    <mergeCell ref="L35:L40"/>
    <mergeCell ref="O35:O40"/>
    <mergeCell ref="A41:A46"/>
    <mergeCell ref="E41:E46"/>
    <mergeCell ref="F41:F46"/>
    <mergeCell ref="G41:G46"/>
    <mergeCell ref="H41:H46"/>
    <mergeCell ref="I41:I46"/>
    <mergeCell ref="K41:K46"/>
    <mergeCell ref="A35:A40"/>
    <mergeCell ref="E35:E40"/>
    <mergeCell ref="F35:F40"/>
    <mergeCell ref="G35:G40"/>
    <mergeCell ref="H35:H40"/>
    <mergeCell ref="I35:I40"/>
    <mergeCell ref="L41:L46"/>
    <mergeCell ref="O41:O46"/>
    <mergeCell ref="A47:A52"/>
    <mergeCell ref="E47:E52"/>
    <mergeCell ref="F47:F52"/>
    <mergeCell ref="G47:G52"/>
    <mergeCell ref="H47:H52"/>
    <mergeCell ref="I47:I52"/>
    <mergeCell ref="K47:K52"/>
    <mergeCell ref="L47:L52"/>
    <mergeCell ref="O47:O52"/>
    <mergeCell ref="A53:A58"/>
    <mergeCell ref="E53:E58"/>
    <mergeCell ref="F53:F58"/>
    <mergeCell ref="G53:G58"/>
    <mergeCell ref="H53:H58"/>
    <mergeCell ref="I53:I58"/>
    <mergeCell ref="K53:K58"/>
    <mergeCell ref="L53:L58"/>
    <mergeCell ref="O53:O58"/>
    <mergeCell ref="K59:K64"/>
    <mergeCell ref="L59:L64"/>
    <mergeCell ref="O59:O64"/>
    <mergeCell ref="A65:A70"/>
    <mergeCell ref="E65:E70"/>
    <mergeCell ref="F65:F70"/>
    <mergeCell ref="G65:G70"/>
    <mergeCell ref="H65:H70"/>
    <mergeCell ref="I65:I70"/>
    <mergeCell ref="K65:K70"/>
    <mergeCell ref="A59:A64"/>
    <mergeCell ref="E59:E64"/>
    <mergeCell ref="F59:F64"/>
    <mergeCell ref="G59:G64"/>
    <mergeCell ref="H59:H64"/>
    <mergeCell ref="I59:I64"/>
    <mergeCell ref="L65:L70"/>
    <mergeCell ref="O65:O70"/>
    <mergeCell ref="A71:A76"/>
    <mergeCell ref="E71:E76"/>
    <mergeCell ref="F71:F76"/>
    <mergeCell ref="G71:G76"/>
    <mergeCell ref="H71:H76"/>
    <mergeCell ref="I71:I76"/>
    <mergeCell ref="K71:K76"/>
    <mergeCell ref="L71:L76"/>
    <mergeCell ref="O71:O76"/>
    <mergeCell ref="A77:A82"/>
    <mergeCell ref="E77:E82"/>
    <mergeCell ref="F77:F82"/>
    <mergeCell ref="G77:G82"/>
    <mergeCell ref="H77:H82"/>
    <mergeCell ref="I77:I82"/>
    <mergeCell ref="K77:K82"/>
    <mergeCell ref="L77:L82"/>
    <mergeCell ref="O77:O82"/>
    <mergeCell ref="K83:K88"/>
    <mergeCell ref="L83:L88"/>
    <mergeCell ref="O83:O88"/>
    <mergeCell ref="A89:A94"/>
    <mergeCell ref="E89:E94"/>
    <mergeCell ref="F89:F94"/>
    <mergeCell ref="G89:G94"/>
    <mergeCell ref="H89:H94"/>
    <mergeCell ref="I89:I94"/>
    <mergeCell ref="K89:K94"/>
    <mergeCell ref="A83:A88"/>
    <mergeCell ref="E83:E88"/>
    <mergeCell ref="F83:F88"/>
    <mergeCell ref="G83:G88"/>
    <mergeCell ref="H83:H88"/>
    <mergeCell ref="I83:I88"/>
    <mergeCell ref="L89:L94"/>
    <mergeCell ref="O89:O94"/>
    <mergeCell ref="A95:A100"/>
    <mergeCell ref="E95:E100"/>
    <mergeCell ref="F95:F100"/>
    <mergeCell ref="G95:G100"/>
    <mergeCell ref="H95:H100"/>
    <mergeCell ref="I95:I100"/>
    <mergeCell ref="K95:K100"/>
    <mergeCell ref="L95:L100"/>
    <mergeCell ref="O95:O100"/>
    <mergeCell ref="A101:A106"/>
    <mergeCell ref="E101:E106"/>
    <mergeCell ref="F101:F106"/>
    <mergeCell ref="G101:G106"/>
    <mergeCell ref="H101:H106"/>
    <mergeCell ref="I101:I106"/>
    <mergeCell ref="K101:K106"/>
    <mergeCell ref="L101:L106"/>
    <mergeCell ref="O101:O106"/>
    <mergeCell ref="K107:K112"/>
    <mergeCell ref="L107:L112"/>
    <mergeCell ref="O107:O112"/>
    <mergeCell ref="A113:A118"/>
    <mergeCell ref="E113:E118"/>
    <mergeCell ref="F113:F118"/>
    <mergeCell ref="G113:G118"/>
    <mergeCell ref="H113:H118"/>
    <mergeCell ref="I113:I118"/>
    <mergeCell ref="K113:K118"/>
    <mergeCell ref="A107:A112"/>
    <mergeCell ref="E107:E112"/>
    <mergeCell ref="F107:F112"/>
    <mergeCell ref="G107:G112"/>
    <mergeCell ref="H107:H112"/>
    <mergeCell ref="I107:I112"/>
    <mergeCell ref="L113:L118"/>
    <mergeCell ref="O113:O118"/>
    <mergeCell ref="A119:A124"/>
    <mergeCell ref="E119:E124"/>
    <mergeCell ref="F119:F124"/>
    <mergeCell ref="G119:G124"/>
    <mergeCell ref="H119:H124"/>
    <mergeCell ref="I119:I124"/>
    <mergeCell ref="K119:K124"/>
    <mergeCell ref="L119:L124"/>
    <mergeCell ref="O119:O124"/>
    <mergeCell ref="A125:A130"/>
    <mergeCell ref="E125:E130"/>
    <mergeCell ref="F125:F130"/>
    <mergeCell ref="G125:G130"/>
    <mergeCell ref="H125:H130"/>
    <mergeCell ref="I125:I130"/>
    <mergeCell ref="K125:K130"/>
    <mergeCell ref="L125:L130"/>
    <mergeCell ref="O125:O130"/>
    <mergeCell ref="K131:K136"/>
    <mergeCell ref="L131:L136"/>
    <mergeCell ref="O131:O136"/>
    <mergeCell ref="A137:A142"/>
    <mergeCell ref="E137:E142"/>
    <mergeCell ref="F137:F142"/>
    <mergeCell ref="G137:G142"/>
    <mergeCell ref="H137:H142"/>
    <mergeCell ref="I137:I142"/>
    <mergeCell ref="K137:K142"/>
    <mergeCell ref="A131:A136"/>
    <mergeCell ref="E131:E136"/>
    <mergeCell ref="F131:F136"/>
    <mergeCell ref="G131:G136"/>
    <mergeCell ref="H131:H136"/>
    <mergeCell ref="I131:I136"/>
    <mergeCell ref="L137:L142"/>
    <mergeCell ref="O137:O142"/>
    <mergeCell ref="A143:A148"/>
    <mergeCell ref="E143:E148"/>
    <mergeCell ref="F143:F148"/>
    <mergeCell ref="G143:G148"/>
    <mergeCell ref="H143:H148"/>
    <mergeCell ref="I143:I148"/>
    <mergeCell ref="K143:K148"/>
    <mergeCell ref="L143:L148"/>
    <mergeCell ref="O143:O148"/>
    <mergeCell ref="A149:A154"/>
    <mergeCell ref="E149:E154"/>
    <mergeCell ref="F149:F154"/>
    <mergeCell ref="G149:G154"/>
    <mergeCell ref="H149:H154"/>
    <mergeCell ref="I149:I154"/>
    <mergeCell ref="K149:K154"/>
    <mergeCell ref="L149:L154"/>
    <mergeCell ref="O149:O154"/>
    <mergeCell ref="K155:K160"/>
    <mergeCell ref="L155:L160"/>
    <mergeCell ref="O155:O160"/>
    <mergeCell ref="A161:A166"/>
    <mergeCell ref="E161:E166"/>
    <mergeCell ref="F161:F166"/>
    <mergeCell ref="G161:G166"/>
    <mergeCell ref="H161:H166"/>
    <mergeCell ref="I161:I166"/>
    <mergeCell ref="K161:K166"/>
    <mergeCell ref="A155:A160"/>
    <mergeCell ref="E155:E160"/>
    <mergeCell ref="F155:F160"/>
    <mergeCell ref="G155:G160"/>
    <mergeCell ref="H155:H160"/>
    <mergeCell ref="I155:I160"/>
    <mergeCell ref="L161:L166"/>
    <mergeCell ref="O161:O166"/>
    <mergeCell ref="A167:A172"/>
    <mergeCell ref="E167:E172"/>
    <mergeCell ref="F167:F172"/>
    <mergeCell ref="G167:G172"/>
    <mergeCell ref="H167:H172"/>
    <mergeCell ref="I167:I172"/>
    <mergeCell ref="K167:K172"/>
    <mergeCell ref="L167:L172"/>
    <mergeCell ref="O167:O172"/>
    <mergeCell ref="A173:A178"/>
    <mergeCell ref="E173:E178"/>
    <mergeCell ref="F173:F178"/>
    <mergeCell ref="G173:G178"/>
    <mergeCell ref="H173:H178"/>
    <mergeCell ref="I173:I178"/>
    <mergeCell ref="K173:K178"/>
    <mergeCell ref="L173:L178"/>
    <mergeCell ref="O173:O178"/>
    <mergeCell ref="O179:O184"/>
    <mergeCell ref="A185:A190"/>
    <mergeCell ref="E185:E190"/>
    <mergeCell ref="F185:F190"/>
    <mergeCell ref="G185:G190"/>
    <mergeCell ref="H185:H190"/>
    <mergeCell ref="I185:I190"/>
    <mergeCell ref="K185:K190"/>
    <mergeCell ref="A179:A184"/>
    <mergeCell ref="E179:E184"/>
    <mergeCell ref="F179:F184"/>
    <mergeCell ref="G179:G184"/>
    <mergeCell ref="H179:H184"/>
    <mergeCell ref="I179:I184"/>
    <mergeCell ref="L185:L190"/>
    <mergeCell ref="O185:O190"/>
    <mergeCell ref="J208:M208"/>
    <mergeCell ref="C202:D202"/>
    <mergeCell ref="E202:F202"/>
    <mergeCell ref="C203:D203"/>
    <mergeCell ref="E203:F203"/>
    <mergeCell ref="B205:C205"/>
    <mergeCell ref="B207:C207"/>
    <mergeCell ref="K179:K184"/>
    <mergeCell ref="L179:L184"/>
    <mergeCell ref="O191:O196"/>
    <mergeCell ref="A198:B203"/>
    <mergeCell ref="C198:D198"/>
    <mergeCell ref="E198:F198"/>
    <mergeCell ref="C199:D199"/>
    <mergeCell ref="E199:F199"/>
    <mergeCell ref="C200:D200"/>
    <mergeCell ref="E200:F200"/>
    <mergeCell ref="C201:D201"/>
    <mergeCell ref="E201:F201"/>
    <mergeCell ref="A191:A196"/>
    <mergeCell ref="E191:E196"/>
    <mergeCell ref="F191:F196"/>
    <mergeCell ref="G191:G196"/>
    <mergeCell ref="H191:H196"/>
    <mergeCell ref="I191:I196"/>
    <mergeCell ref="K191:K196"/>
    <mergeCell ref="L191:L196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53" fitToHeight="3" orientation="portrait" blackAndWhite="1" verticalDpi="200" r:id="rId1"/>
  <headerFooter alignWithMargins="0"/>
  <rowBreaks count="1" manualBreakCount="1">
    <brk id="112" max="9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  <pageSetUpPr fitToPage="1"/>
  </sheetPr>
  <dimension ref="A1:T330"/>
  <sheetViews>
    <sheetView topLeftCell="A24" zoomScale="70" zoomScaleNormal="70" workbookViewId="0">
      <selection activeCell="A23" sqref="A23:I33"/>
    </sheetView>
  </sheetViews>
  <sheetFormatPr defaultColWidth="9.109375" defaultRowHeight="13.2" x14ac:dyDescent="0.25"/>
  <cols>
    <col min="1" max="1" width="31.88671875" style="470" customWidth="1"/>
    <col min="2" max="9" width="15.109375" style="470" customWidth="1"/>
    <col min="10" max="16384" width="9.109375" style="470"/>
  </cols>
  <sheetData>
    <row r="1" spans="1:20" ht="48" customHeight="1" x14ac:dyDescent="0.25">
      <c r="A1" s="526"/>
      <c r="B1" s="516" t="s">
        <v>215</v>
      </c>
      <c r="C1" s="517">
        <f>$P$6+$P$8*(B2-1)</f>
        <v>0.47916666666666669</v>
      </c>
      <c r="D1" s="516" t="s">
        <v>216</v>
      </c>
      <c r="E1" s="516"/>
      <c r="F1" s="517"/>
      <c r="G1" s="649">
        <f>H7+S$11</f>
        <v>0.56597222222222199</v>
      </c>
      <c r="H1" s="649"/>
      <c r="I1" s="527">
        <f>G1+T$11</f>
        <v>0.57291666666666641</v>
      </c>
      <c r="J1" s="491"/>
      <c r="K1" s="491"/>
      <c r="L1" s="656" t="s">
        <v>206</v>
      </c>
      <c r="M1" s="657"/>
      <c r="N1" s="657"/>
      <c r="O1" s="657"/>
      <c r="P1" s="657"/>
      <c r="Q1" s="657"/>
      <c r="R1" s="658"/>
      <c r="S1" s="491"/>
      <c r="T1" s="528"/>
    </row>
    <row r="2" spans="1:20" ht="48" customHeight="1" x14ac:dyDescent="0.25">
      <c r="A2" s="529" t="s">
        <v>1</v>
      </c>
      <c r="B2" s="514">
        <v>1</v>
      </c>
      <c r="C2" s="650" t="str">
        <f>VLOOKUP($F2,мандатка!B:D,3,0)</f>
        <v>« Освіторіум»</v>
      </c>
      <c r="D2" s="650"/>
      <c r="E2" s="650"/>
      <c r="F2" s="513">
        <f>VLOOKUP($B2,Жереб!H:I,2,0)</f>
        <v>100</v>
      </c>
      <c r="G2" s="651" t="s">
        <v>218</v>
      </c>
      <c r="H2" s="651"/>
      <c r="I2" s="518" t="s">
        <v>219</v>
      </c>
      <c r="J2" s="492"/>
      <c r="K2" s="491"/>
      <c r="L2" s="659"/>
      <c r="M2" s="660"/>
      <c r="N2" s="660"/>
      <c r="O2" s="660"/>
      <c r="P2" s="660"/>
      <c r="Q2" s="660"/>
      <c r="R2" s="661"/>
      <c r="S2" s="491"/>
      <c r="T2" s="528"/>
    </row>
    <row r="3" spans="1:20" ht="48" customHeight="1" x14ac:dyDescent="0.25">
      <c r="A3" s="652" t="s">
        <v>220</v>
      </c>
      <c r="B3" s="493">
        <v>1</v>
      </c>
      <c r="C3" s="493">
        <v>2</v>
      </c>
      <c r="D3" s="493">
        <v>3</v>
      </c>
      <c r="E3" s="493">
        <v>4</v>
      </c>
      <c r="F3" s="493">
        <v>5</v>
      </c>
      <c r="G3" s="493">
        <v>6</v>
      </c>
      <c r="H3" s="493">
        <v>7</v>
      </c>
      <c r="I3" s="525">
        <v>8</v>
      </c>
      <c r="J3" s="491"/>
      <c r="K3" s="491"/>
      <c r="L3" s="494">
        <v>1</v>
      </c>
      <c r="M3" s="494">
        <v>2</v>
      </c>
      <c r="N3" s="494">
        <v>3</v>
      </c>
      <c r="O3" s="494">
        <v>4</v>
      </c>
      <c r="P3" s="494">
        <v>5</v>
      </c>
      <c r="Q3" s="494">
        <v>6</v>
      </c>
      <c r="R3" s="494">
        <v>7</v>
      </c>
      <c r="S3" s="494">
        <v>8</v>
      </c>
      <c r="T3" s="528"/>
    </row>
    <row r="4" spans="1:20" ht="143.25" customHeight="1" x14ac:dyDescent="0.25">
      <c r="A4" s="652"/>
      <c r="B4" s="495" t="str">
        <f>$L$4</f>
        <v>Навісна п-ва через яр</v>
      </c>
      <c r="C4" s="495" t="str">
        <f>$M$4</f>
        <v>П-ва по колоді через яр</v>
      </c>
      <c r="D4" s="495" t="str">
        <f>$N$4</f>
        <v>Рух  по жердинах</v>
      </c>
      <c r="E4" s="495" t="str">
        <f>$O$4</f>
        <v>В'язання вузлів</v>
      </c>
      <c r="F4" s="495" t="str">
        <f>$P$4</f>
        <v>Підйом + спуск по схилу</v>
      </c>
      <c r="G4" s="495" t="str">
        <f>$Q$4</f>
        <v>Крутопохила</v>
      </c>
      <c r="H4" s="495" t="str">
        <f>$R$4</f>
        <v>Паралельки</v>
      </c>
      <c r="I4" s="519" t="str">
        <f>S$4</f>
        <v>Орієнтування</v>
      </c>
      <c r="J4" s="496"/>
      <c r="K4" s="496"/>
      <c r="L4" s="497" t="s">
        <v>192</v>
      </c>
      <c r="M4" s="497" t="s">
        <v>193</v>
      </c>
      <c r="N4" s="497" t="s">
        <v>173</v>
      </c>
      <c r="O4" s="497" t="s">
        <v>187</v>
      </c>
      <c r="P4" s="497" t="s">
        <v>194</v>
      </c>
      <c r="Q4" s="497" t="s">
        <v>297</v>
      </c>
      <c r="R4" s="497" t="s">
        <v>298</v>
      </c>
      <c r="S4" s="497" t="s">
        <v>190</v>
      </c>
      <c r="T4" s="497" t="s">
        <v>221</v>
      </c>
    </row>
    <row r="5" spans="1:20" ht="48" customHeight="1" x14ac:dyDescent="0.25">
      <c r="A5" s="520" t="s">
        <v>222</v>
      </c>
      <c r="B5" s="498">
        <f>$L$5</f>
        <v>5.5555555555555558E-3</v>
      </c>
      <c r="C5" s="498">
        <f>$M$5</f>
        <v>4.8611111111111112E-3</v>
      </c>
      <c r="D5" s="498">
        <f>$N$5</f>
        <v>3.472222222222222E-3</v>
      </c>
      <c r="E5" s="498">
        <f>$O$5</f>
        <v>2.0833333333333333E-3</v>
      </c>
      <c r="F5" s="498">
        <f>$P$5</f>
        <v>4.8611111111111112E-3</v>
      </c>
      <c r="G5" s="498">
        <f>$Q$5</f>
        <v>9.7222222222222224E-3</v>
      </c>
      <c r="H5" s="498">
        <f>$R$5</f>
        <v>8.3333333333333332E-3</v>
      </c>
      <c r="I5" s="521"/>
      <c r="J5" s="499"/>
      <c r="K5" s="499" t="s">
        <v>222</v>
      </c>
      <c r="L5" s="500">
        <v>5.5555555555555558E-3</v>
      </c>
      <c r="M5" s="500">
        <v>4.8611111111111112E-3</v>
      </c>
      <c r="N5" s="500">
        <v>3.472222222222222E-3</v>
      </c>
      <c r="O5" s="500">
        <v>2.0833333333333333E-3</v>
      </c>
      <c r="P5" s="500">
        <v>4.8611111111111112E-3</v>
      </c>
      <c r="Q5" s="500">
        <v>9.7222222222222224E-3</v>
      </c>
      <c r="R5" s="500">
        <v>8.3333333333333332E-3</v>
      </c>
      <c r="S5" s="500"/>
      <c r="T5" s="528"/>
    </row>
    <row r="6" spans="1:20" ht="48" customHeight="1" x14ac:dyDescent="0.25">
      <c r="A6" s="520" t="s">
        <v>223</v>
      </c>
      <c r="B6" s="501">
        <f>$C1+L$11</f>
        <v>0.48125000000000001</v>
      </c>
      <c r="C6" s="501">
        <f t="shared" ref="C6:H6" si="0">B7+M$11</f>
        <v>0.49861111111111112</v>
      </c>
      <c r="D6" s="501">
        <f t="shared" si="0"/>
        <v>0.51041666666666663</v>
      </c>
      <c r="E6" s="501">
        <f t="shared" si="0"/>
        <v>0.51805555555555549</v>
      </c>
      <c r="F6" s="501">
        <f t="shared" si="0"/>
        <v>0.52777777777777768</v>
      </c>
      <c r="G6" s="501">
        <f t="shared" si="0"/>
        <v>0.54236111111111096</v>
      </c>
      <c r="H6" s="501">
        <f t="shared" si="0"/>
        <v>0.55555555555555536</v>
      </c>
      <c r="I6" s="521"/>
      <c r="J6" s="502"/>
      <c r="K6" s="502"/>
      <c r="L6" s="654" t="s">
        <v>224</v>
      </c>
      <c r="M6" s="654"/>
      <c r="N6" s="654"/>
      <c r="O6" s="654"/>
      <c r="P6" s="655">
        <v>0.47916666666666669</v>
      </c>
      <c r="Q6" s="655"/>
      <c r="R6" s="503"/>
      <c r="S6" s="503"/>
      <c r="T6" s="528"/>
    </row>
    <row r="7" spans="1:20" ht="48" customHeight="1" x14ac:dyDescent="0.25">
      <c r="A7" s="520" t="s">
        <v>225</v>
      </c>
      <c r="B7" s="501">
        <f>SUM(B6,B5)</f>
        <v>0.48680555555555555</v>
      </c>
      <c r="C7" s="501">
        <f>SUM(C6,C5)</f>
        <v>0.50347222222222221</v>
      </c>
      <c r="D7" s="501">
        <f>SUM(D6,D5)</f>
        <v>0.51388888888888884</v>
      </c>
      <c r="E7" s="501">
        <f>SUM(E6,E5)</f>
        <v>0.52013888888888882</v>
      </c>
      <c r="F7" s="501">
        <f t="shared" ref="F7:H7" si="1">SUM(F6,F5)</f>
        <v>0.53263888888888877</v>
      </c>
      <c r="G7" s="501">
        <f t="shared" si="1"/>
        <v>0.55208333333333315</v>
      </c>
      <c r="H7" s="501">
        <f t="shared" si="1"/>
        <v>0.56388888888888866</v>
      </c>
      <c r="I7" s="521"/>
      <c r="J7" s="499"/>
      <c r="K7" s="499"/>
      <c r="L7" s="654"/>
      <c r="M7" s="654"/>
      <c r="N7" s="654"/>
      <c r="O7" s="654"/>
      <c r="P7" s="655"/>
      <c r="Q7" s="655"/>
      <c r="R7" s="503"/>
      <c r="S7" s="503"/>
      <c r="T7" s="528"/>
    </row>
    <row r="8" spans="1:20" ht="48" customHeight="1" x14ac:dyDescent="0.25">
      <c r="A8" s="520" t="s">
        <v>226</v>
      </c>
      <c r="B8" s="504"/>
      <c r="C8" s="504"/>
      <c r="D8" s="504"/>
      <c r="E8" s="504"/>
      <c r="F8" s="504"/>
      <c r="G8" s="532"/>
      <c r="H8" s="504"/>
      <c r="I8" s="521"/>
      <c r="J8" s="499"/>
      <c r="K8" s="499"/>
      <c r="L8" s="654" t="s">
        <v>227</v>
      </c>
      <c r="M8" s="654"/>
      <c r="N8" s="654"/>
      <c r="O8" s="654"/>
      <c r="P8" s="655">
        <v>1.3888888888888888E-2</v>
      </c>
      <c r="Q8" s="655"/>
      <c r="R8" s="655"/>
      <c r="S8" s="655"/>
      <c r="T8" s="528"/>
    </row>
    <row r="9" spans="1:20" ht="48" customHeight="1" x14ac:dyDescent="0.25">
      <c r="A9" s="520" t="s">
        <v>228</v>
      </c>
      <c r="B9" s="505"/>
      <c r="C9" s="493"/>
      <c r="D9" s="493"/>
      <c r="E9" s="493"/>
      <c r="F9" s="493"/>
      <c r="G9" s="493"/>
      <c r="H9" s="493"/>
      <c r="I9" s="522"/>
      <c r="J9" s="506"/>
      <c r="K9" s="506"/>
      <c r="L9" s="653" t="s">
        <v>229</v>
      </c>
      <c r="M9" s="653"/>
      <c r="N9" s="653"/>
      <c r="O9" s="653"/>
      <c r="P9" s="653"/>
      <c r="Q9" s="653"/>
      <c r="R9" s="653"/>
      <c r="S9" s="507"/>
      <c r="T9" s="528"/>
    </row>
    <row r="10" spans="1:20" ht="48" customHeight="1" x14ac:dyDescent="0.25">
      <c r="A10" s="523" t="s">
        <v>230</v>
      </c>
      <c r="B10" s="508"/>
      <c r="C10" s="508"/>
      <c r="D10" s="508"/>
      <c r="E10" s="508"/>
      <c r="F10" s="508"/>
      <c r="G10" s="508"/>
      <c r="H10" s="515"/>
      <c r="I10" s="524"/>
      <c r="J10" s="506"/>
      <c r="K10" s="506"/>
      <c r="L10" s="509" t="s">
        <v>231</v>
      </c>
      <c r="M10" s="509" t="s">
        <v>232</v>
      </c>
      <c r="N10" s="509" t="s">
        <v>233</v>
      </c>
      <c r="O10" s="509" t="s">
        <v>234</v>
      </c>
      <c r="P10" s="509" t="s">
        <v>235</v>
      </c>
      <c r="Q10" s="509" t="s">
        <v>236</v>
      </c>
      <c r="R10" s="510" t="s">
        <v>237</v>
      </c>
      <c r="S10" s="509" t="s">
        <v>238</v>
      </c>
      <c r="T10" s="509" t="s">
        <v>219</v>
      </c>
    </row>
    <row r="11" spans="1:20" ht="48" customHeight="1" thickBot="1" x14ac:dyDescent="0.3">
      <c r="A11" s="645" t="s">
        <v>239</v>
      </c>
      <c r="B11" s="646"/>
      <c r="C11" s="646"/>
      <c r="D11" s="646"/>
      <c r="E11" s="646"/>
      <c r="F11" s="646"/>
      <c r="G11" s="646"/>
      <c r="H11" s="647"/>
      <c r="I11" s="648"/>
      <c r="J11" s="491"/>
      <c r="K11" s="491"/>
      <c r="L11" s="511">
        <v>2.0833333333333333E-3</v>
      </c>
      <c r="M11" s="511">
        <v>1.1805555555555555E-2</v>
      </c>
      <c r="N11" s="511">
        <v>6.9444444444444441E-3</v>
      </c>
      <c r="O11" s="511">
        <v>4.1666666666666666E-3</v>
      </c>
      <c r="P11" s="511">
        <v>7.6388888888888886E-3</v>
      </c>
      <c r="Q11" s="511">
        <v>9.7222222222222224E-3</v>
      </c>
      <c r="R11" s="511">
        <v>3.472222222222222E-3</v>
      </c>
      <c r="S11" s="511">
        <v>2.0833333333333333E-3</v>
      </c>
      <c r="T11" s="512">
        <v>6.9444444444444441E-3</v>
      </c>
    </row>
    <row r="12" spans="1:20" ht="48" customHeight="1" x14ac:dyDescent="0.25">
      <c r="A12" s="526"/>
      <c r="B12" s="516" t="s">
        <v>215</v>
      </c>
      <c r="C12" s="517">
        <f>$P$6+$P$8*(B13-1)</f>
        <v>0.49305555555555558</v>
      </c>
      <c r="D12" s="516" t="s">
        <v>216</v>
      </c>
      <c r="E12" s="516"/>
      <c r="F12" s="517"/>
      <c r="G12" s="649">
        <f>H18+S$11</f>
        <v>0.57986111111111083</v>
      </c>
      <c r="H12" s="649"/>
      <c r="I12" s="527">
        <f>G12+T$11</f>
        <v>0.58680555555555525</v>
      </c>
    </row>
    <row r="13" spans="1:20" ht="48" customHeight="1" x14ac:dyDescent="0.25">
      <c r="A13" s="529" t="s">
        <v>1</v>
      </c>
      <c r="B13" s="514">
        <f>B2+1</f>
        <v>2</v>
      </c>
      <c r="C13" s="650" t="str">
        <f>VLOOKUP($F13,мандатка!B:D,3,0)</f>
        <v>Вертикаль ЦДЮТ</v>
      </c>
      <c r="D13" s="650"/>
      <c r="E13" s="650"/>
      <c r="F13" s="513">
        <f>VLOOKUP($B13,Жереб!H:I,2,0)</f>
        <v>110</v>
      </c>
      <c r="G13" s="651" t="s">
        <v>218</v>
      </c>
      <c r="H13" s="651"/>
      <c r="I13" s="518" t="s">
        <v>219</v>
      </c>
    </row>
    <row r="14" spans="1:20" ht="48" customHeight="1" x14ac:dyDescent="0.25">
      <c r="A14" s="652" t="s">
        <v>220</v>
      </c>
      <c r="B14" s="493">
        <v>1</v>
      </c>
      <c r="C14" s="493">
        <v>2</v>
      </c>
      <c r="D14" s="493">
        <v>3</v>
      </c>
      <c r="E14" s="493">
        <v>4</v>
      </c>
      <c r="F14" s="493">
        <v>5</v>
      </c>
      <c r="G14" s="493">
        <v>6</v>
      </c>
      <c r="H14" s="493">
        <v>7</v>
      </c>
      <c r="I14" s="525">
        <v>8</v>
      </c>
    </row>
    <row r="15" spans="1:20" ht="143.25" customHeight="1" x14ac:dyDescent="0.25">
      <c r="A15" s="652"/>
      <c r="B15" s="495" t="str">
        <f>$L$4</f>
        <v>Навісна п-ва через яр</v>
      </c>
      <c r="C15" s="495" t="str">
        <f>$M$4</f>
        <v>П-ва по колоді через яр</v>
      </c>
      <c r="D15" s="495" t="str">
        <f>$N$4</f>
        <v>Рух  по жердинах</v>
      </c>
      <c r="E15" s="495" t="str">
        <f>$O$4</f>
        <v>В'язання вузлів</v>
      </c>
      <c r="F15" s="495" t="str">
        <f>$P$4</f>
        <v>Підйом + спуск по схилу</v>
      </c>
      <c r="G15" s="495" t="str">
        <f>$Q$4</f>
        <v>Крутопохила</v>
      </c>
      <c r="H15" s="495" t="str">
        <f>$R$4</f>
        <v>Паралельки</v>
      </c>
      <c r="I15" s="519" t="str">
        <f>S$4</f>
        <v>Орієнтування</v>
      </c>
    </row>
    <row r="16" spans="1:20" ht="48" customHeight="1" x14ac:dyDescent="0.25">
      <c r="A16" s="520" t="s">
        <v>222</v>
      </c>
      <c r="B16" s="498">
        <f>$L$5</f>
        <v>5.5555555555555558E-3</v>
      </c>
      <c r="C16" s="498">
        <f>$M$5</f>
        <v>4.8611111111111112E-3</v>
      </c>
      <c r="D16" s="498">
        <f>$N$5</f>
        <v>3.472222222222222E-3</v>
      </c>
      <c r="E16" s="498">
        <f>$O$5</f>
        <v>2.0833333333333333E-3</v>
      </c>
      <c r="F16" s="498">
        <f>$P$5</f>
        <v>4.8611111111111112E-3</v>
      </c>
      <c r="G16" s="498">
        <f>$Q$5</f>
        <v>9.7222222222222224E-3</v>
      </c>
      <c r="H16" s="498">
        <f>$R$5</f>
        <v>8.3333333333333332E-3</v>
      </c>
      <c r="I16" s="521"/>
    </row>
    <row r="17" spans="1:9" ht="48" customHeight="1" x14ac:dyDescent="0.25">
      <c r="A17" s="520" t="s">
        <v>223</v>
      </c>
      <c r="B17" s="501">
        <f>$C12+L$11</f>
        <v>0.49513888888888891</v>
      </c>
      <c r="C17" s="501">
        <f t="shared" ref="C17:H17" si="2">B18+M$11</f>
        <v>0.51249999999999996</v>
      </c>
      <c r="D17" s="501">
        <f t="shared" si="2"/>
        <v>0.52430555555555547</v>
      </c>
      <c r="E17" s="501">
        <f t="shared" si="2"/>
        <v>0.53194444444444433</v>
      </c>
      <c r="F17" s="501">
        <f t="shared" si="2"/>
        <v>0.54166666666666652</v>
      </c>
      <c r="G17" s="501">
        <f t="shared" si="2"/>
        <v>0.5562499999999998</v>
      </c>
      <c r="H17" s="501">
        <f t="shared" si="2"/>
        <v>0.5694444444444442</v>
      </c>
      <c r="I17" s="521"/>
    </row>
    <row r="18" spans="1:9" ht="48" customHeight="1" x14ac:dyDescent="0.25">
      <c r="A18" s="520" t="s">
        <v>225</v>
      </c>
      <c r="B18" s="501">
        <f>SUM(B17,B16)</f>
        <v>0.50069444444444444</v>
      </c>
      <c r="C18" s="501">
        <f>SUM(C17,C16)</f>
        <v>0.51736111111111105</v>
      </c>
      <c r="D18" s="501">
        <f>SUM(D17,D16)</f>
        <v>0.52777777777777768</v>
      </c>
      <c r="E18" s="501">
        <f>SUM(E17,E16)</f>
        <v>0.53402777777777766</v>
      </c>
      <c r="F18" s="501">
        <f t="shared" ref="F18:H18" si="3">SUM(F17,F16)</f>
        <v>0.54652777777777761</v>
      </c>
      <c r="G18" s="501">
        <f t="shared" si="3"/>
        <v>0.56597222222222199</v>
      </c>
      <c r="H18" s="501">
        <f t="shared" si="3"/>
        <v>0.5777777777777775</v>
      </c>
      <c r="I18" s="521"/>
    </row>
    <row r="19" spans="1:9" ht="48" customHeight="1" x14ac:dyDescent="0.25">
      <c r="A19" s="520" t="s">
        <v>226</v>
      </c>
      <c r="B19" s="504"/>
      <c r="C19" s="504"/>
      <c r="D19" s="504"/>
      <c r="E19" s="504"/>
      <c r="F19" s="504"/>
      <c r="G19" s="532"/>
      <c r="H19" s="504"/>
      <c r="I19" s="521"/>
    </row>
    <row r="20" spans="1:9" ht="48" customHeight="1" x14ac:dyDescent="0.25">
      <c r="A20" s="520" t="s">
        <v>228</v>
      </c>
      <c r="B20" s="505"/>
      <c r="C20" s="493"/>
      <c r="D20" s="493"/>
      <c r="E20" s="493"/>
      <c r="F20" s="493"/>
      <c r="G20" s="493"/>
      <c r="H20" s="493"/>
      <c r="I20" s="522"/>
    </row>
    <row r="21" spans="1:9" ht="48" customHeight="1" x14ac:dyDescent="0.25">
      <c r="A21" s="523" t="s">
        <v>230</v>
      </c>
      <c r="B21" s="508"/>
      <c r="C21" s="508"/>
      <c r="D21" s="508"/>
      <c r="E21" s="508"/>
      <c r="F21" s="508"/>
      <c r="G21" s="508"/>
      <c r="H21" s="515"/>
      <c r="I21" s="524"/>
    </row>
    <row r="22" spans="1:9" ht="48" customHeight="1" thickBot="1" x14ac:dyDescent="0.3">
      <c r="A22" s="645" t="s">
        <v>239</v>
      </c>
      <c r="B22" s="646"/>
      <c r="C22" s="646"/>
      <c r="D22" s="646"/>
      <c r="E22" s="646"/>
      <c r="F22" s="646"/>
      <c r="G22" s="646"/>
      <c r="H22" s="647"/>
      <c r="I22" s="648"/>
    </row>
    <row r="23" spans="1:9" ht="48" customHeight="1" x14ac:dyDescent="0.25">
      <c r="A23" s="526"/>
      <c r="B23" s="516" t="s">
        <v>215</v>
      </c>
      <c r="C23" s="517">
        <f>$P$6+$P$8*(B24-1)</f>
        <v>0.50694444444444442</v>
      </c>
      <c r="D23" s="516" t="s">
        <v>216</v>
      </c>
      <c r="E23" s="516"/>
      <c r="F23" s="517"/>
      <c r="G23" s="649">
        <f>H29+S$11</f>
        <v>0.59374999999999967</v>
      </c>
      <c r="H23" s="649"/>
      <c r="I23" s="527">
        <f>G23+T$11</f>
        <v>0.60069444444444409</v>
      </c>
    </row>
    <row r="24" spans="1:9" ht="48" customHeight="1" x14ac:dyDescent="0.25">
      <c r="A24" s="529" t="s">
        <v>1</v>
      </c>
      <c r="B24" s="514">
        <f>B13+1</f>
        <v>3</v>
      </c>
      <c r="C24" s="650" t="str">
        <f>VLOOKUP($F24,мандатка!B:D,3,0)</f>
        <v>КЗ " Центр туризму" ЗОР</v>
      </c>
      <c r="D24" s="650"/>
      <c r="E24" s="650"/>
      <c r="F24" s="513">
        <f>VLOOKUP($B24,Жереб!H:I,2,0)</f>
        <v>120</v>
      </c>
      <c r="G24" s="651" t="s">
        <v>218</v>
      </c>
      <c r="H24" s="651"/>
      <c r="I24" s="518" t="s">
        <v>219</v>
      </c>
    </row>
    <row r="25" spans="1:9" ht="48" customHeight="1" x14ac:dyDescent="0.25">
      <c r="A25" s="652" t="s">
        <v>220</v>
      </c>
      <c r="B25" s="493">
        <v>1</v>
      </c>
      <c r="C25" s="493">
        <v>2</v>
      </c>
      <c r="D25" s="493">
        <v>3</v>
      </c>
      <c r="E25" s="493">
        <v>4</v>
      </c>
      <c r="F25" s="493">
        <v>5</v>
      </c>
      <c r="G25" s="493">
        <v>6</v>
      </c>
      <c r="H25" s="493">
        <v>7</v>
      </c>
      <c r="I25" s="525">
        <v>8</v>
      </c>
    </row>
    <row r="26" spans="1:9" ht="143.25" customHeight="1" x14ac:dyDescent="0.25">
      <c r="A26" s="652"/>
      <c r="B26" s="495" t="str">
        <f>$L$4</f>
        <v>Навісна п-ва через яр</v>
      </c>
      <c r="C26" s="495" t="str">
        <f>$M$4</f>
        <v>П-ва по колоді через яр</v>
      </c>
      <c r="D26" s="495" t="str">
        <f>$N$4</f>
        <v>Рух  по жердинах</v>
      </c>
      <c r="E26" s="495" t="str">
        <f>$O$4</f>
        <v>В'язання вузлів</v>
      </c>
      <c r="F26" s="495" t="str">
        <f>$P$4</f>
        <v>Підйом + спуск по схилу</v>
      </c>
      <c r="G26" s="495" t="str">
        <f>$Q$4</f>
        <v>Крутопохила</v>
      </c>
      <c r="H26" s="495" t="str">
        <f>$R$4</f>
        <v>Паралельки</v>
      </c>
      <c r="I26" s="519" t="str">
        <f>S$4</f>
        <v>Орієнтування</v>
      </c>
    </row>
    <row r="27" spans="1:9" ht="48" customHeight="1" x14ac:dyDescent="0.25">
      <c r="A27" s="520" t="s">
        <v>222</v>
      </c>
      <c r="B27" s="498">
        <f>$L$5</f>
        <v>5.5555555555555558E-3</v>
      </c>
      <c r="C27" s="498">
        <f>$M$5</f>
        <v>4.8611111111111112E-3</v>
      </c>
      <c r="D27" s="498">
        <f>$N$5</f>
        <v>3.472222222222222E-3</v>
      </c>
      <c r="E27" s="498">
        <f>$O$5</f>
        <v>2.0833333333333333E-3</v>
      </c>
      <c r="F27" s="498">
        <f>$P$5</f>
        <v>4.8611111111111112E-3</v>
      </c>
      <c r="G27" s="498">
        <f>$Q$5</f>
        <v>9.7222222222222224E-3</v>
      </c>
      <c r="H27" s="498">
        <f>$R$5</f>
        <v>8.3333333333333332E-3</v>
      </c>
      <c r="I27" s="521"/>
    </row>
    <row r="28" spans="1:9" ht="48" customHeight="1" x14ac:dyDescent="0.25">
      <c r="A28" s="520" t="s">
        <v>223</v>
      </c>
      <c r="B28" s="501">
        <f>$C23+L$11</f>
        <v>0.50902777777777775</v>
      </c>
      <c r="C28" s="501">
        <f t="shared" ref="C28:H28" si="4">B29+M$11</f>
        <v>0.5263888888888888</v>
      </c>
      <c r="D28" s="501">
        <f t="shared" si="4"/>
        <v>0.53819444444444431</v>
      </c>
      <c r="E28" s="501">
        <f t="shared" si="4"/>
        <v>0.54583333333333317</v>
      </c>
      <c r="F28" s="501">
        <f t="shared" si="4"/>
        <v>0.55555555555555536</v>
      </c>
      <c r="G28" s="501">
        <f t="shared" si="4"/>
        <v>0.57013888888888864</v>
      </c>
      <c r="H28" s="501">
        <f t="shared" si="4"/>
        <v>0.58333333333333304</v>
      </c>
      <c r="I28" s="521"/>
    </row>
    <row r="29" spans="1:9" ht="48" customHeight="1" x14ac:dyDescent="0.25">
      <c r="A29" s="520" t="s">
        <v>225</v>
      </c>
      <c r="B29" s="501">
        <f>SUM(B28,B27)</f>
        <v>0.51458333333333328</v>
      </c>
      <c r="C29" s="501">
        <f>SUM(C28,C27)</f>
        <v>0.53124999999999989</v>
      </c>
      <c r="D29" s="501">
        <f>SUM(D28,D27)</f>
        <v>0.54166666666666652</v>
      </c>
      <c r="E29" s="501">
        <f>SUM(E28,E27)</f>
        <v>0.5479166666666665</v>
      </c>
      <c r="F29" s="501">
        <f t="shared" ref="F29:H29" si="5">SUM(F28,F27)</f>
        <v>0.56041666666666645</v>
      </c>
      <c r="G29" s="501">
        <f t="shared" si="5"/>
        <v>0.57986111111111083</v>
      </c>
      <c r="H29" s="501">
        <f t="shared" si="5"/>
        <v>0.59166666666666634</v>
      </c>
      <c r="I29" s="521"/>
    </row>
    <row r="30" spans="1:9" ht="48" customHeight="1" x14ac:dyDescent="0.25">
      <c r="A30" s="520" t="s">
        <v>226</v>
      </c>
      <c r="B30" s="504"/>
      <c r="C30" s="504"/>
      <c r="D30" s="504"/>
      <c r="E30" s="504"/>
      <c r="F30" s="504"/>
      <c r="G30" s="532"/>
      <c r="H30" s="504"/>
      <c r="I30" s="521"/>
    </row>
    <row r="31" spans="1:9" ht="48" customHeight="1" x14ac:dyDescent="0.25">
      <c r="A31" s="520" t="s">
        <v>228</v>
      </c>
      <c r="B31" s="505"/>
      <c r="C31" s="493"/>
      <c r="D31" s="493"/>
      <c r="E31" s="493"/>
      <c r="F31" s="493"/>
      <c r="G31" s="493"/>
      <c r="H31" s="493"/>
      <c r="I31" s="522"/>
    </row>
    <row r="32" spans="1:9" ht="48" customHeight="1" x14ac:dyDescent="0.25">
      <c r="A32" s="523" t="s">
        <v>230</v>
      </c>
      <c r="B32" s="508"/>
      <c r="C32" s="508"/>
      <c r="D32" s="508"/>
      <c r="E32" s="508"/>
      <c r="F32" s="508"/>
      <c r="G32" s="508"/>
      <c r="H32" s="515"/>
      <c r="I32" s="524"/>
    </row>
    <row r="33" spans="1:9" ht="48" customHeight="1" thickBot="1" x14ac:dyDescent="0.3">
      <c r="A33" s="645" t="s">
        <v>239</v>
      </c>
      <c r="B33" s="646"/>
      <c r="C33" s="646"/>
      <c r="D33" s="646"/>
      <c r="E33" s="646"/>
      <c r="F33" s="646"/>
      <c r="G33" s="646"/>
      <c r="H33" s="647"/>
      <c r="I33" s="648"/>
    </row>
    <row r="34" spans="1:9" ht="48" hidden="1" customHeight="1" x14ac:dyDescent="0.25">
      <c r="A34" s="526"/>
      <c r="B34" s="516" t="s">
        <v>215</v>
      </c>
      <c r="C34" s="517">
        <f>$P$6+$P$8*(B35-1)</f>
        <v>0.52083333333333337</v>
      </c>
      <c r="D34" s="516" t="s">
        <v>216</v>
      </c>
      <c r="E34" s="516"/>
      <c r="F34" s="517"/>
      <c r="G34" s="649">
        <f>H40+S$11</f>
        <v>0.60763888888888862</v>
      </c>
      <c r="H34" s="649"/>
      <c r="I34" s="527">
        <f>G34+T$11</f>
        <v>0.61458333333333304</v>
      </c>
    </row>
    <row r="35" spans="1:9" ht="48" hidden="1" customHeight="1" x14ac:dyDescent="0.25">
      <c r="A35" s="529" t="s">
        <v>1</v>
      </c>
      <c r="B35" s="514">
        <f>B24+1</f>
        <v>4</v>
      </c>
      <c r="C35" s="650" t="e">
        <f>VLOOKUP($F35,мандатка!B:D,3,0)</f>
        <v>#N/A</v>
      </c>
      <c r="D35" s="650"/>
      <c r="E35" s="650"/>
      <c r="F35" s="513" t="e">
        <f>VLOOKUP($B35,Жереб!H:I,2,0)</f>
        <v>#N/A</v>
      </c>
      <c r="G35" s="651" t="s">
        <v>218</v>
      </c>
      <c r="H35" s="651"/>
      <c r="I35" s="518" t="s">
        <v>219</v>
      </c>
    </row>
    <row r="36" spans="1:9" ht="48" hidden="1" customHeight="1" x14ac:dyDescent="0.25">
      <c r="A36" s="652" t="s">
        <v>220</v>
      </c>
      <c r="B36" s="493">
        <v>1</v>
      </c>
      <c r="C36" s="493">
        <v>2</v>
      </c>
      <c r="D36" s="493">
        <v>3</v>
      </c>
      <c r="E36" s="493">
        <v>4</v>
      </c>
      <c r="F36" s="493">
        <v>5</v>
      </c>
      <c r="G36" s="493">
        <v>6</v>
      </c>
      <c r="H36" s="493">
        <v>7</v>
      </c>
      <c r="I36" s="525">
        <v>8</v>
      </c>
    </row>
    <row r="37" spans="1:9" ht="143.25" hidden="1" customHeight="1" x14ac:dyDescent="0.25">
      <c r="A37" s="652"/>
      <c r="B37" s="495" t="str">
        <f>$L$4</f>
        <v>Навісна п-ва через яр</v>
      </c>
      <c r="C37" s="495" t="str">
        <f>$M$4</f>
        <v>П-ва по колоді через яр</v>
      </c>
      <c r="D37" s="495" t="str">
        <f>$N$4</f>
        <v>Рух  по жердинах</v>
      </c>
      <c r="E37" s="495" t="str">
        <f>$O$4</f>
        <v>В'язання вузлів</v>
      </c>
      <c r="F37" s="495" t="str">
        <f>$P$4</f>
        <v>Підйом + спуск по схилу</v>
      </c>
      <c r="G37" s="495" t="str">
        <f>$Q$4</f>
        <v>Крутопохила</v>
      </c>
      <c r="H37" s="495" t="str">
        <f>$R$4</f>
        <v>Паралельки</v>
      </c>
      <c r="I37" s="519" t="str">
        <f>S$4</f>
        <v>Орієнтування</v>
      </c>
    </row>
    <row r="38" spans="1:9" ht="48" hidden="1" customHeight="1" x14ac:dyDescent="0.25">
      <c r="A38" s="520" t="s">
        <v>222</v>
      </c>
      <c r="B38" s="498">
        <f>$L$5</f>
        <v>5.5555555555555558E-3</v>
      </c>
      <c r="C38" s="498">
        <f>$M$5</f>
        <v>4.8611111111111112E-3</v>
      </c>
      <c r="D38" s="498">
        <f>$N$5</f>
        <v>3.472222222222222E-3</v>
      </c>
      <c r="E38" s="498">
        <f>$O$5</f>
        <v>2.0833333333333333E-3</v>
      </c>
      <c r="F38" s="498">
        <f>$P$5</f>
        <v>4.8611111111111112E-3</v>
      </c>
      <c r="G38" s="498">
        <f>$Q$5</f>
        <v>9.7222222222222224E-3</v>
      </c>
      <c r="H38" s="498">
        <f>$R$5</f>
        <v>8.3333333333333332E-3</v>
      </c>
      <c r="I38" s="521"/>
    </row>
    <row r="39" spans="1:9" ht="48" hidden="1" customHeight="1" x14ac:dyDescent="0.25">
      <c r="A39" s="520" t="s">
        <v>223</v>
      </c>
      <c r="B39" s="501">
        <f>$C34+L$11</f>
        <v>0.5229166666666667</v>
      </c>
      <c r="C39" s="501">
        <f t="shared" ref="C39:H39" si="6">B40+M$11</f>
        <v>0.54027777777777775</v>
      </c>
      <c r="D39" s="501">
        <f t="shared" si="6"/>
        <v>0.55208333333333326</v>
      </c>
      <c r="E39" s="501">
        <f t="shared" si="6"/>
        <v>0.55972222222222212</v>
      </c>
      <c r="F39" s="501">
        <f t="shared" si="6"/>
        <v>0.56944444444444431</v>
      </c>
      <c r="G39" s="501">
        <f t="shared" si="6"/>
        <v>0.58402777777777759</v>
      </c>
      <c r="H39" s="501">
        <f t="shared" si="6"/>
        <v>0.59722222222222199</v>
      </c>
      <c r="I39" s="521"/>
    </row>
    <row r="40" spans="1:9" ht="48" hidden="1" customHeight="1" x14ac:dyDescent="0.25">
      <c r="A40" s="520" t="s">
        <v>225</v>
      </c>
      <c r="B40" s="501">
        <f>SUM(B39,B38)</f>
        <v>0.52847222222222223</v>
      </c>
      <c r="C40" s="501">
        <f>SUM(C39,C38)</f>
        <v>0.54513888888888884</v>
      </c>
      <c r="D40" s="501">
        <f>SUM(D39,D38)</f>
        <v>0.55555555555555547</v>
      </c>
      <c r="E40" s="501">
        <f>SUM(E39,E38)</f>
        <v>0.56180555555555545</v>
      </c>
      <c r="F40" s="501">
        <f t="shared" ref="F40:H40" si="7">SUM(F39,F38)</f>
        <v>0.5743055555555554</v>
      </c>
      <c r="G40" s="501">
        <f t="shared" si="7"/>
        <v>0.59374999999999978</v>
      </c>
      <c r="H40" s="501">
        <f t="shared" si="7"/>
        <v>0.60555555555555529</v>
      </c>
      <c r="I40" s="521"/>
    </row>
    <row r="41" spans="1:9" ht="48" hidden="1" customHeight="1" x14ac:dyDescent="0.25">
      <c r="A41" s="520" t="s">
        <v>226</v>
      </c>
      <c r="B41" s="504"/>
      <c r="C41" s="504"/>
      <c r="D41" s="504"/>
      <c r="E41" s="504"/>
      <c r="F41" s="504"/>
      <c r="G41" s="504"/>
      <c r="H41" s="504"/>
      <c r="I41" s="521"/>
    </row>
    <row r="42" spans="1:9" ht="48" hidden="1" customHeight="1" x14ac:dyDescent="0.25">
      <c r="A42" s="520" t="s">
        <v>228</v>
      </c>
      <c r="B42" s="505"/>
      <c r="C42" s="493"/>
      <c r="D42" s="493"/>
      <c r="E42" s="493"/>
      <c r="F42" s="493"/>
      <c r="G42" s="493"/>
      <c r="H42" s="493"/>
      <c r="I42" s="522"/>
    </row>
    <row r="43" spans="1:9" ht="48" hidden="1" customHeight="1" x14ac:dyDescent="0.25">
      <c r="A43" s="523" t="s">
        <v>230</v>
      </c>
      <c r="B43" s="508"/>
      <c r="C43" s="508"/>
      <c r="D43" s="508"/>
      <c r="E43" s="508"/>
      <c r="F43" s="508"/>
      <c r="G43" s="508"/>
      <c r="H43" s="515"/>
      <c r="I43" s="524"/>
    </row>
    <row r="44" spans="1:9" ht="48" hidden="1" customHeight="1" thickBot="1" x14ac:dyDescent="0.3">
      <c r="A44" s="645" t="s">
        <v>239</v>
      </c>
      <c r="B44" s="646"/>
      <c r="C44" s="646"/>
      <c r="D44" s="646"/>
      <c r="E44" s="646"/>
      <c r="F44" s="646"/>
      <c r="G44" s="646"/>
      <c r="H44" s="647"/>
      <c r="I44" s="648"/>
    </row>
    <row r="45" spans="1:9" ht="48" hidden="1" customHeight="1" x14ac:dyDescent="0.25">
      <c r="A45" s="526"/>
      <c r="B45" s="516" t="s">
        <v>215</v>
      </c>
      <c r="C45" s="517">
        <f>$P$6+$P$8*(B46-1)</f>
        <v>0.53472222222222221</v>
      </c>
      <c r="D45" s="516" t="s">
        <v>216</v>
      </c>
      <c r="E45" s="516"/>
      <c r="F45" s="517"/>
      <c r="G45" s="649">
        <f>H51+S$11</f>
        <v>0.62152777777777746</v>
      </c>
      <c r="H45" s="649"/>
      <c r="I45" s="527">
        <f>G45+T$11</f>
        <v>0.62847222222222188</v>
      </c>
    </row>
    <row r="46" spans="1:9" ht="48" hidden="1" customHeight="1" x14ac:dyDescent="0.25">
      <c r="A46" s="529" t="s">
        <v>1</v>
      </c>
      <c r="B46" s="514">
        <f>B35+1</f>
        <v>5</v>
      </c>
      <c r="C46" s="650" t="e">
        <f>VLOOKUP($F46,мандатка!B:D,3,0)</f>
        <v>#N/A</v>
      </c>
      <c r="D46" s="650"/>
      <c r="E46" s="650"/>
      <c r="F46" s="513" t="e">
        <f>VLOOKUP($B46,Жереб!H:I,2,0)</f>
        <v>#N/A</v>
      </c>
      <c r="G46" s="651" t="s">
        <v>218</v>
      </c>
      <c r="H46" s="651"/>
      <c r="I46" s="518" t="s">
        <v>219</v>
      </c>
    </row>
    <row r="47" spans="1:9" ht="48" hidden="1" customHeight="1" x14ac:dyDescent="0.25">
      <c r="A47" s="652" t="s">
        <v>220</v>
      </c>
      <c r="B47" s="493">
        <v>1</v>
      </c>
      <c r="C47" s="493">
        <v>2</v>
      </c>
      <c r="D47" s="493">
        <v>3</v>
      </c>
      <c r="E47" s="493">
        <v>4</v>
      </c>
      <c r="F47" s="493">
        <v>5</v>
      </c>
      <c r="G47" s="493">
        <v>6</v>
      </c>
      <c r="H47" s="493">
        <v>7</v>
      </c>
      <c r="I47" s="525">
        <v>8</v>
      </c>
    </row>
    <row r="48" spans="1:9" ht="143.25" hidden="1" customHeight="1" x14ac:dyDescent="0.25">
      <c r="A48" s="652"/>
      <c r="B48" s="495" t="str">
        <f>$L$4</f>
        <v>Навісна п-ва через яр</v>
      </c>
      <c r="C48" s="495" t="str">
        <f>$M$4</f>
        <v>П-ва по колоді через яр</v>
      </c>
      <c r="D48" s="495" t="str">
        <f>$N$4</f>
        <v>Рух  по жердинах</v>
      </c>
      <c r="E48" s="495" t="str">
        <f>$O$4</f>
        <v>В'язання вузлів</v>
      </c>
      <c r="F48" s="495" t="str">
        <f>$P$4</f>
        <v>Підйом + спуск по схилу</v>
      </c>
      <c r="G48" s="495" t="str">
        <f>$Q$4</f>
        <v>Крутопохила</v>
      </c>
      <c r="H48" s="495" t="str">
        <f>$R$4</f>
        <v>Паралельки</v>
      </c>
      <c r="I48" s="519" t="str">
        <f>S$4</f>
        <v>Орієнтування</v>
      </c>
    </row>
    <row r="49" spans="1:9" ht="48" hidden="1" customHeight="1" x14ac:dyDescent="0.25">
      <c r="A49" s="520" t="s">
        <v>222</v>
      </c>
      <c r="B49" s="498">
        <f>$L$5</f>
        <v>5.5555555555555558E-3</v>
      </c>
      <c r="C49" s="498">
        <f>$M$5</f>
        <v>4.8611111111111112E-3</v>
      </c>
      <c r="D49" s="498">
        <f>$N$5</f>
        <v>3.472222222222222E-3</v>
      </c>
      <c r="E49" s="498">
        <f>$O$5</f>
        <v>2.0833333333333333E-3</v>
      </c>
      <c r="F49" s="498">
        <f>$P$5</f>
        <v>4.8611111111111112E-3</v>
      </c>
      <c r="G49" s="498">
        <f>$Q$5</f>
        <v>9.7222222222222224E-3</v>
      </c>
      <c r="H49" s="498">
        <f>$R$5</f>
        <v>8.3333333333333332E-3</v>
      </c>
      <c r="I49" s="521"/>
    </row>
    <row r="50" spans="1:9" ht="48" hidden="1" customHeight="1" x14ac:dyDescent="0.25">
      <c r="A50" s="520" t="s">
        <v>223</v>
      </c>
      <c r="B50" s="501">
        <f>$C45+L$11</f>
        <v>0.53680555555555554</v>
      </c>
      <c r="C50" s="501">
        <f t="shared" ref="C50:H50" si="8">B51+M$11</f>
        <v>0.55416666666666659</v>
      </c>
      <c r="D50" s="501">
        <f t="shared" si="8"/>
        <v>0.5659722222222221</v>
      </c>
      <c r="E50" s="501">
        <f t="shared" si="8"/>
        <v>0.57361111111111096</v>
      </c>
      <c r="F50" s="501">
        <f t="shared" si="8"/>
        <v>0.58333333333333315</v>
      </c>
      <c r="G50" s="501">
        <f t="shared" si="8"/>
        <v>0.59791666666666643</v>
      </c>
      <c r="H50" s="501">
        <f t="shared" si="8"/>
        <v>0.61111111111111083</v>
      </c>
      <c r="I50" s="521"/>
    </row>
    <row r="51" spans="1:9" ht="48" hidden="1" customHeight="1" x14ac:dyDescent="0.25">
      <c r="A51" s="520" t="s">
        <v>225</v>
      </c>
      <c r="B51" s="501">
        <f>SUM(B50,B49)</f>
        <v>0.54236111111111107</v>
      </c>
      <c r="C51" s="501">
        <f>SUM(C50,C49)</f>
        <v>0.55902777777777768</v>
      </c>
      <c r="D51" s="501">
        <f>SUM(D50,D49)</f>
        <v>0.56944444444444431</v>
      </c>
      <c r="E51" s="501">
        <f>SUM(E50,E49)</f>
        <v>0.57569444444444429</v>
      </c>
      <c r="F51" s="501">
        <f t="shared" ref="F51:H51" si="9">SUM(F50,F49)</f>
        <v>0.58819444444444424</v>
      </c>
      <c r="G51" s="501">
        <f t="shared" si="9"/>
        <v>0.60763888888888862</v>
      </c>
      <c r="H51" s="501">
        <f t="shared" si="9"/>
        <v>0.61944444444444413</v>
      </c>
      <c r="I51" s="521"/>
    </row>
    <row r="52" spans="1:9" ht="48" hidden="1" customHeight="1" x14ac:dyDescent="0.25">
      <c r="A52" s="520" t="s">
        <v>226</v>
      </c>
      <c r="B52" s="504"/>
      <c r="C52" s="504"/>
      <c r="D52" s="504"/>
      <c r="E52" s="504"/>
      <c r="F52" s="504"/>
      <c r="G52" s="504"/>
      <c r="H52" s="504"/>
      <c r="I52" s="521"/>
    </row>
    <row r="53" spans="1:9" ht="48" hidden="1" customHeight="1" x14ac:dyDescent="0.25">
      <c r="A53" s="520" t="s">
        <v>228</v>
      </c>
      <c r="B53" s="505"/>
      <c r="C53" s="493"/>
      <c r="D53" s="493"/>
      <c r="E53" s="493"/>
      <c r="F53" s="493"/>
      <c r="G53" s="493"/>
      <c r="H53" s="493"/>
      <c r="I53" s="522"/>
    </row>
    <row r="54" spans="1:9" ht="48" hidden="1" customHeight="1" x14ac:dyDescent="0.25">
      <c r="A54" s="523" t="s">
        <v>230</v>
      </c>
      <c r="B54" s="508"/>
      <c r="C54" s="508"/>
      <c r="D54" s="508"/>
      <c r="E54" s="508"/>
      <c r="F54" s="508"/>
      <c r="G54" s="508"/>
      <c r="H54" s="515"/>
      <c r="I54" s="524"/>
    </row>
    <row r="55" spans="1:9" ht="48" hidden="1" customHeight="1" thickBot="1" x14ac:dyDescent="0.3">
      <c r="A55" s="645" t="s">
        <v>239</v>
      </c>
      <c r="B55" s="646"/>
      <c r="C55" s="646"/>
      <c r="D55" s="646"/>
      <c r="E55" s="646"/>
      <c r="F55" s="646"/>
      <c r="G55" s="646"/>
      <c r="H55" s="647"/>
      <c r="I55" s="648"/>
    </row>
    <row r="56" spans="1:9" ht="48" hidden="1" customHeight="1" x14ac:dyDescent="0.25">
      <c r="A56" s="526"/>
      <c r="B56" s="516" t="s">
        <v>215</v>
      </c>
      <c r="C56" s="517">
        <f>$P$6+$P$8*(B57-1)</f>
        <v>0.54861111111111116</v>
      </c>
      <c r="D56" s="516" t="s">
        <v>216</v>
      </c>
      <c r="E56" s="516"/>
      <c r="F56" s="517"/>
      <c r="G56" s="649">
        <f>H62+S$11</f>
        <v>0.63541666666666641</v>
      </c>
      <c r="H56" s="649"/>
      <c r="I56" s="527">
        <f>G56+T$11</f>
        <v>0.64236111111111083</v>
      </c>
    </row>
    <row r="57" spans="1:9" ht="48" hidden="1" customHeight="1" x14ac:dyDescent="0.25">
      <c r="A57" s="529" t="s">
        <v>1</v>
      </c>
      <c r="B57" s="514">
        <f>B46+1</f>
        <v>6</v>
      </c>
      <c r="C57" s="650" t="e">
        <f>VLOOKUP($F57,мандатка!B:D,3,0)</f>
        <v>#N/A</v>
      </c>
      <c r="D57" s="650"/>
      <c r="E57" s="650"/>
      <c r="F57" s="513" t="e">
        <f>VLOOKUP($B57,Жереб!H:I,2,0)</f>
        <v>#N/A</v>
      </c>
      <c r="G57" s="651" t="s">
        <v>218</v>
      </c>
      <c r="H57" s="651"/>
      <c r="I57" s="518" t="s">
        <v>219</v>
      </c>
    </row>
    <row r="58" spans="1:9" ht="48" hidden="1" customHeight="1" x14ac:dyDescent="0.25">
      <c r="A58" s="652" t="s">
        <v>220</v>
      </c>
      <c r="B58" s="493">
        <v>1</v>
      </c>
      <c r="C58" s="493">
        <v>2</v>
      </c>
      <c r="D58" s="493">
        <v>3</v>
      </c>
      <c r="E58" s="493">
        <v>4</v>
      </c>
      <c r="F58" s="493">
        <v>5</v>
      </c>
      <c r="G58" s="493">
        <v>6</v>
      </c>
      <c r="H58" s="493">
        <v>7</v>
      </c>
      <c r="I58" s="525">
        <v>8</v>
      </c>
    </row>
    <row r="59" spans="1:9" ht="143.25" hidden="1" customHeight="1" x14ac:dyDescent="0.25">
      <c r="A59" s="652"/>
      <c r="B59" s="495" t="str">
        <f>$L$4</f>
        <v>Навісна п-ва через яр</v>
      </c>
      <c r="C59" s="495" t="str">
        <f>$M$4</f>
        <v>П-ва по колоді через яр</v>
      </c>
      <c r="D59" s="495" t="str">
        <f>$N$4</f>
        <v>Рух  по жердинах</v>
      </c>
      <c r="E59" s="495" t="str">
        <f>$O$4</f>
        <v>В'язання вузлів</v>
      </c>
      <c r="F59" s="495" t="str">
        <f>$P$4</f>
        <v>Підйом + спуск по схилу</v>
      </c>
      <c r="G59" s="495" t="str">
        <f>$Q$4</f>
        <v>Крутопохила</v>
      </c>
      <c r="H59" s="495" t="str">
        <f>$R$4</f>
        <v>Паралельки</v>
      </c>
      <c r="I59" s="519" t="str">
        <f>S$4</f>
        <v>Орієнтування</v>
      </c>
    </row>
    <row r="60" spans="1:9" ht="48" hidden="1" customHeight="1" x14ac:dyDescent="0.25">
      <c r="A60" s="520" t="s">
        <v>222</v>
      </c>
      <c r="B60" s="498">
        <f>$L$5</f>
        <v>5.5555555555555558E-3</v>
      </c>
      <c r="C60" s="498">
        <f>$M$5</f>
        <v>4.8611111111111112E-3</v>
      </c>
      <c r="D60" s="498">
        <f>$N$5</f>
        <v>3.472222222222222E-3</v>
      </c>
      <c r="E60" s="498">
        <f>$O$5</f>
        <v>2.0833333333333333E-3</v>
      </c>
      <c r="F60" s="498">
        <f>$P$5</f>
        <v>4.8611111111111112E-3</v>
      </c>
      <c r="G60" s="498">
        <f>$Q$5</f>
        <v>9.7222222222222224E-3</v>
      </c>
      <c r="H60" s="498">
        <f>$R$5</f>
        <v>8.3333333333333332E-3</v>
      </c>
      <c r="I60" s="521"/>
    </row>
    <row r="61" spans="1:9" ht="48" hidden="1" customHeight="1" x14ac:dyDescent="0.25">
      <c r="A61" s="520" t="s">
        <v>223</v>
      </c>
      <c r="B61" s="501">
        <f>$C56+L$11</f>
        <v>0.55069444444444449</v>
      </c>
      <c r="C61" s="501">
        <f t="shared" ref="C61:H61" si="10">B62+M$11</f>
        <v>0.56805555555555554</v>
      </c>
      <c r="D61" s="501">
        <f t="shared" si="10"/>
        <v>0.57986111111111105</v>
      </c>
      <c r="E61" s="501">
        <f t="shared" si="10"/>
        <v>0.58749999999999991</v>
      </c>
      <c r="F61" s="501">
        <f t="shared" si="10"/>
        <v>0.5972222222222221</v>
      </c>
      <c r="G61" s="501">
        <f t="shared" si="10"/>
        <v>0.61180555555555538</v>
      </c>
      <c r="H61" s="501">
        <f t="shared" si="10"/>
        <v>0.62499999999999978</v>
      </c>
      <c r="I61" s="521"/>
    </row>
    <row r="62" spans="1:9" ht="48" hidden="1" customHeight="1" x14ac:dyDescent="0.25">
      <c r="A62" s="520" t="s">
        <v>225</v>
      </c>
      <c r="B62" s="501">
        <f>SUM(B61,B60)</f>
        <v>0.55625000000000002</v>
      </c>
      <c r="C62" s="501">
        <f>SUM(C61,C60)</f>
        <v>0.57291666666666663</v>
      </c>
      <c r="D62" s="501">
        <f>SUM(D61,D60)</f>
        <v>0.58333333333333326</v>
      </c>
      <c r="E62" s="501">
        <f>SUM(E61,E60)</f>
        <v>0.58958333333333324</v>
      </c>
      <c r="F62" s="501">
        <f t="shared" ref="F62:H62" si="11">SUM(F61,F60)</f>
        <v>0.60208333333333319</v>
      </c>
      <c r="G62" s="501">
        <f t="shared" si="11"/>
        <v>0.62152777777777757</v>
      </c>
      <c r="H62" s="501">
        <f t="shared" si="11"/>
        <v>0.63333333333333308</v>
      </c>
      <c r="I62" s="521"/>
    </row>
    <row r="63" spans="1:9" ht="48" hidden="1" customHeight="1" x14ac:dyDescent="0.25">
      <c r="A63" s="520" t="s">
        <v>226</v>
      </c>
      <c r="B63" s="504"/>
      <c r="C63" s="504"/>
      <c r="D63" s="504"/>
      <c r="E63" s="504"/>
      <c r="F63" s="504"/>
      <c r="G63" s="504"/>
      <c r="H63" s="504"/>
      <c r="I63" s="521"/>
    </row>
    <row r="64" spans="1:9" ht="48" hidden="1" customHeight="1" x14ac:dyDescent="0.25">
      <c r="A64" s="520" t="s">
        <v>228</v>
      </c>
      <c r="B64" s="505"/>
      <c r="C64" s="493"/>
      <c r="D64" s="493"/>
      <c r="E64" s="493"/>
      <c r="F64" s="493"/>
      <c r="G64" s="493"/>
      <c r="H64" s="493"/>
      <c r="I64" s="522"/>
    </row>
    <row r="65" spans="1:9" ht="48" hidden="1" customHeight="1" x14ac:dyDescent="0.25">
      <c r="A65" s="523" t="s">
        <v>230</v>
      </c>
      <c r="B65" s="508"/>
      <c r="C65" s="508"/>
      <c r="D65" s="508"/>
      <c r="E65" s="508"/>
      <c r="F65" s="508"/>
      <c r="G65" s="508"/>
      <c r="H65" s="515"/>
      <c r="I65" s="524"/>
    </row>
    <row r="66" spans="1:9" ht="48" hidden="1" customHeight="1" thickBot="1" x14ac:dyDescent="0.3">
      <c r="A66" s="645" t="s">
        <v>239</v>
      </c>
      <c r="B66" s="646"/>
      <c r="C66" s="646"/>
      <c r="D66" s="646"/>
      <c r="E66" s="646"/>
      <c r="F66" s="646"/>
      <c r="G66" s="646"/>
      <c r="H66" s="647"/>
      <c r="I66" s="648"/>
    </row>
    <row r="67" spans="1:9" ht="48" hidden="1" customHeight="1" x14ac:dyDescent="0.25">
      <c r="A67" s="526"/>
      <c r="B67" s="516" t="s">
        <v>215</v>
      </c>
      <c r="C67" s="517">
        <f>$P$6+$P$8*(B68-1)</f>
        <v>0.5625</v>
      </c>
      <c r="D67" s="516" t="s">
        <v>216</v>
      </c>
      <c r="E67" s="516"/>
      <c r="F67" s="517"/>
      <c r="G67" s="649">
        <f>H73+S$11</f>
        <v>0.64930555555555525</v>
      </c>
      <c r="H67" s="649"/>
      <c r="I67" s="527">
        <f>G67+T$11</f>
        <v>0.65624999999999967</v>
      </c>
    </row>
    <row r="68" spans="1:9" ht="48" hidden="1" customHeight="1" x14ac:dyDescent="0.25">
      <c r="A68" s="529" t="s">
        <v>1</v>
      </c>
      <c r="B68" s="514">
        <f>B57+1</f>
        <v>7</v>
      </c>
      <c r="C68" s="650" t="e">
        <f>VLOOKUP($F68,мандатка!B:D,3,0)</f>
        <v>#N/A</v>
      </c>
      <c r="D68" s="650"/>
      <c r="E68" s="650"/>
      <c r="F68" s="513" t="e">
        <f>VLOOKUP($B68,Жереб!H:I,2,0)</f>
        <v>#N/A</v>
      </c>
      <c r="G68" s="651" t="s">
        <v>218</v>
      </c>
      <c r="H68" s="651"/>
      <c r="I68" s="518" t="s">
        <v>219</v>
      </c>
    </row>
    <row r="69" spans="1:9" ht="48" hidden="1" customHeight="1" x14ac:dyDescent="0.25">
      <c r="A69" s="652" t="s">
        <v>220</v>
      </c>
      <c r="B69" s="493">
        <v>1</v>
      </c>
      <c r="C69" s="493">
        <v>2</v>
      </c>
      <c r="D69" s="493">
        <v>3</v>
      </c>
      <c r="E69" s="493">
        <v>4</v>
      </c>
      <c r="F69" s="493">
        <v>5</v>
      </c>
      <c r="G69" s="493">
        <v>6</v>
      </c>
      <c r="H69" s="493">
        <v>7</v>
      </c>
      <c r="I69" s="525">
        <v>8</v>
      </c>
    </row>
    <row r="70" spans="1:9" ht="143.25" hidden="1" customHeight="1" x14ac:dyDescent="0.25">
      <c r="A70" s="652"/>
      <c r="B70" s="495" t="str">
        <f>$L$4</f>
        <v>Навісна п-ва через яр</v>
      </c>
      <c r="C70" s="495" t="str">
        <f>$M$4</f>
        <v>П-ва по колоді через яр</v>
      </c>
      <c r="D70" s="495" t="str">
        <f>$N$4</f>
        <v>Рух  по жердинах</v>
      </c>
      <c r="E70" s="495" t="str">
        <f>$O$4</f>
        <v>В'язання вузлів</v>
      </c>
      <c r="F70" s="495" t="str">
        <f>$P$4</f>
        <v>Підйом + спуск по схилу</v>
      </c>
      <c r="G70" s="495" t="str">
        <f>$Q$4</f>
        <v>Крутопохила</v>
      </c>
      <c r="H70" s="495" t="str">
        <f>$R$4</f>
        <v>Паралельки</v>
      </c>
      <c r="I70" s="519" t="str">
        <f>S$4</f>
        <v>Орієнтування</v>
      </c>
    </row>
    <row r="71" spans="1:9" ht="48" hidden="1" customHeight="1" x14ac:dyDescent="0.25">
      <c r="A71" s="520" t="s">
        <v>222</v>
      </c>
      <c r="B71" s="498">
        <f>$L$5</f>
        <v>5.5555555555555558E-3</v>
      </c>
      <c r="C71" s="498">
        <f>$M$5</f>
        <v>4.8611111111111112E-3</v>
      </c>
      <c r="D71" s="498">
        <f>$N$5</f>
        <v>3.472222222222222E-3</v>
      </c>
      <c r="E71" s="498">
        <f>$O$5</f>
        <v>2.0833333333333333E-3</v>
      </c>
      <c r="F71" s="498">
        <f>$P$5</f>
        <v>4.8611111111111112E-3</v>
      </c>
      <c r="G71" s="498">
        <f>$Q$5</f>
        <v>9.7222222222222224E-3</v>
      </c>
      <c r="H71" s="498">
        <f>$R$5</f>
        <v>8.3333333333333332E-3</v>
      </c>
      <c r="I71" s="521"/>
    </row>
    <row r="72" spans="1:9" ht="48" hidden="1" customHeight="1" x14ac:dyDescent="0.25">
      <c r="A72" s="520" t="s">
        <v>223</v>
      </c>
      <c r="B72" s="501">
        <f>$C67+L$11</f>
        <v>0.56458333333333333</v>
      </c>
      <c r="C72" s="501">
        <f t="shared" ref="C72:H72" si="12">B73+M$11</f>
        <v>0.58194444444444438</v>
      </c>
      <c r="D72" s="501">
        <f t="shared" si="12"/>
        <v>0.59374999999999989</v>
      </c>
      <c r="E72" s="501">
        <f t="shared" si="12"/>
        <v>0.60138888888888875</v>
      </c>
      <c r="F72" s="501">
        <f t="shared" si="12"/>
        <v>0.61111111111111094</v>
      </c>
      <c r="G72" s="501">
        <f t="shared" si="12"/>
        <v>0.62569444444444422</v>
      </c>
      <c r="H72" s="501">
        <f t="shared" si="12"/>
        <v>0.63888888888888862</v>
      </c>
      <c r="I72" s="521"/>
    </row>
    <row r="73" spans="1:9" ht="48" hidden="1" customHeight="1" x14ac:dyDescent="0.25">
      <c r="A73" s="520" t="s">
        <v>225</v>
      </c>
      <c r="B73" s="501">
        <f>SUM(B72,B71)</f>
        <v>0.57013888888888886</v>
      </c>
      <c r="C73" s="501">
        <f>SUM(C72,C71)</f>
        <v>0.58680555555555547</v>
      </c>
      <c r="D73" s="501">
        <f>SUM(D72,D71)</f>
        <v>0.5972222222222221</v>
      </c>
      <c r="E73" s="501">
        <f>SUM(E72,E71)</f>
        <v>0.60347222222222208</v>
      </c>
      <c r="F73" s="501">
        <f t="shared" ref="F73:H73" si="13">SUM(F72,F71)</f>
        <v>0.61597222222222203</v>
      </c>
      <c r="G73" s="501">
        <f t="shared" si="13"/>
        <v>0.63541666666666641</v>
      </c>
      <c r="H73" s="501">
        <f t="shared" si="13"/>
        <v>0.64722222222222192</v>
      </c>
      <c r="I73" s="521"/>
    </row>
    <row r="74" spans="1:9" ht="48" hidden="1" customHeight="1" x14ac:dyDescent="0.25">
      <c r="A74" s="520" t="s">
        <v>226</v>
      </c>
      <c r="B74" s="504"/>
      <c r="C74" s="504"/>
      <c r="D74" s="504"/>
      <c r="E74" s="504"/>
      <c r="F74" s="504"/>
      <c r="G74" s="504"/>
      <c r="H74" s="504"/>
      <c r="I74" s="521"/>
    </row>
    <row r="75" spans="1:9" ht="48" hidden="1" customHeight="1" x14ac:dyDescent="0.25">
      <c r="A75" s="520" t="s">
        <v>228</v>
      </c>
      <c r="B75" s="505"/>
      <c r="C75" s="493"/>
      <c r="D75" s="493"/>
      <c r="E75" s="493"/>
      <c r="F75" s="493"/>
      <c r="G75" s="493"/>
      <c r="H75" s="493"/>
      <c r="I75" s="522"/>
    </row>
    <row r="76" spans="1:9" ht="48" hidden="1" customHeight="1" x14ac:dyDescent="0.25">
      <c r="A76" s="523" t="s">
        <v>230</v>
      </c>
      <c r="B76" s="508"/>
      <c r="C76" s="508"/>
      <c r="D76" s="508"/>
      <c r="E76" s="508"/>
      <c r="F76" s="508"/>
      <c r="G76" s="508"/>
      <c r="H76" s="515"/>
      <c r="I76" s="524"/>
    </row>
    <row r="77" spans="1:9" ht="48" hidden="1" customHeight="1" thickBot="1" x14ac:dyDescent="0.3">
      <c r="A77" s="645" t="s">
        <v>239</v>
      </c>
      <c r="B77" s="646"/>
      <c r="C77" s="646"/>
      <c r="D77" s="646"/>
      <c r="E77" s="646"/>
      <c r="F77" s="646"/>
      <c r="G77" s="646"/>
      <c r="H77" s="647"/>
      <c r="I77" s="648"/>
    </row>
    <row r="78" spans="1:9" ht="48" hidden="1" customHeight="1" x14ac:dyDescent="0.25">
      <c r="A78" s="526"/>
      <c r="B78" s="516" t="s">
        <v>215</v>
      </c>
      <c r="C78" s="517">
        <f>$P$6+$P$8*(B79-1)</f>
        <v>0.57638888888888884</v>
      </c>
      <c r="D78" s="516" t="s">
        <v>216</v>
      </c>
      <c r="E78" s="516"/>
      <c r="F78" s="517"/>
      <c r="G78" s="649">
        <f>H84+S$11</f>
        <v>0.66319444444444409</v>
      </c>
      <c r="H78" s="649"/>
      <c r="I78" s="527">
        <f>G78+T$11</f>
        <v>0.67013888888888851</v>
      </c>
    </row>
    <row r="79" spans="1:9" ht="48" hidden="1" customHeight="1" x14ac:dyDescent="0.25">
      <c r="A79" s="529" t="s">
        <v>1</v>
      </c>
      <c r="B79" s="514">
        <f>B68+1</f>
        <v>8</v>
      </c>
      <c r="C79" s="650" t="e">
        <f>VLOOKUP($F79,мандатка!B:D,3,0)</f>
        <v>#N/A</v>
      </c>
      <c r="D79" s="650"/>
      <c r="E79" s="650"/>
      <c r="F79" s="513" t="e">
        <f>VLOOKUP($B79,Жереб!H:I,2,0)</f>
        <v>#N/A</v>
      </c>
      <c r="G79" s="651" t="s">
        <v>218</v>
      </c>
      <c r="H79" s="651"/>
      <c r="I79" s="518" t="s">
        <v>219</v>
      </c>
    </row>
    <row r="80" spans="1:9" ht="48" hidden="1" customHeight="1" x14ac:dyDescent="0.25">
      <c r="A80" s="652" t="s">
        <v>220</v>
      </c>
      <c r="B80" s="493">
        <v>1</v>
      </c>
      <c r="C80" s="493">
        <v>2</v>
      </c>
      <c r="D80" s="493">
        <v>3</v>
      </c>
      <c r="E80" s="493">
        <v>4</v>
      </c>
      <c r="F80" s="493">
        <v>5</v>
      </c>
      <c r="G80" s="493">
        <v>6</v>
      </c>
      <c r="H80" s="493">
        <v>7</v>
      </c>
      <c r="I80" s="525">
        <v>8</v>
      </c>
    </row>
    <row r="81" spans="1:9" ht="143.25" hidden="1" customHeight="1" x14ac:dyDescent="0.25">
      <c r="A81" s="652"/>
      <c r="B81" s="495" t="str">
        <f>$L$4</f>
        <v>Навісна п-ва через яр</v>
      </c>
      <c r="C81" s="495" t="str">
        <f>$M$4</f>
        <v>П-ва по колоді через яр</v>
      </c>
      <c r="D81" s="495" t="str">
        <f>$N$4</f>
        <v>Рух  по жердинах</v>
      </c>
      <c r="E81" s="495" t="str">
        <f>$O$4</f>
        <v>В'язання вузлів</v>
      </c>
      <c r="F81" s="495" t="str">
        <f>$P$4</f>
        <v>Підйом + спуск по схилу</v>
      </c>
      <c r="G81" s="495" t="str">
        <f>$Q$4</f>
        <v>Крутопохила</v>
      </c>
      <c r="H81" s="495" t="str">
        <f>$R$4</f>
        <v>Паралельки</v>
      </c>
      <c r="I81" s="519" t="str">
        <f>S$4</f>
        <v>Орієнтування</v>
      </c>
    </row>
    <row r="82" spans="1:9" ht="48" hidden="1" customHeight="1" x14ac:dyDescent="0.25">
      <c r="A82" s="520" t="s">
        <v>222</v>
      </c>
      <c r="B82" s="498">
        <f>$L$5</f>
        <v>5.5555555555555558E-3</v>
      </c>
      <c r="C82" s="498">
        <f>$M$5</f>
        <v>4.8611111111111112E-3</v>
      </c>
      <c r="D82" s="498">
        <f>$N$5</f>
        <v>3.472222222222222E-3</v>
      </c>
      <c r="E82" s="498">
        <f>$O$5</f>
        <v>2.0833333333333333E-3</v>
      </c>
      <c r="F82" s="498">
        <f>$P$5</f>
        <v>4.8611111111111112E-3</v>
      </c>
      <c r="G82" s="498">
        <f>$Q$5</f>
        <v>9.7222222222222224E-3</v>
      </c>
      <c r="H82" s="498">
        <f>$R$5</f>
        <v>8.3333333333333332E-3</v>
      </c>
      <c r="I82" s="521"/>
    </row>
    <row r="83" spans="1:9" ht="48" hidden="1" customHeight="1" x14ac:dyDescent="0.25">
      <c r="A83" s="520" t="s">
        <v>223</v>
      </c>
      <c r="B83" s="501">
        <f>$C78+L$11</f>
        <v>0.57847222222222217</v>
      </c>
      <c r="C83" s="501">
        <f t="shared" ref="C83:H83" si="14">B84+M$11</f>
        <v>0.59583333333333321</v>
      </c>
      <c r="D83" s="501">
        <f t="shared" si="14"/>
        <v>0.60763888888888873</v>
      </c>
      <c r="E83" s="501">
        <f t="shared" si="14"/>
        <v>0.61527777777777759</v>
      </c>
      <c r="F83" s="501">
        <f t="shared" si="14"/>
        <v>0.62499999999999978</v>
      </c>
      <c r="G83" s="501">
        <f t="shared" si="14"/>
        <v>0.63958333333333306</v>
      </c>
      <c r="H83" s="501">
        <f t="shared" si="14"/>
        <v>0.65277777777777746</v>
      </c>
      <c r="I83" s="521"/>
    </row>
    <row r="84" spans="1:9" ht="48" hidden="1" customHeight="1" x14ac:dyDescent="0.25">
      <c r="A84" s="520" t="s">
        <v>225</v>
      </c>
      <c r="B84" s="501">
        <f>SUM(B83,B82)</f>
        <v>0.5840277777777777</v>
      </c>
      <c r="C84" s="501">
        <f>SUM(C83,C82)</f>
        <v>0.60069444444444431</v>
      </c>
      <c r="D84" s="501">
        <f>SUM(D83,D82)</f>
        <v>0.61111111111111094</v>
      </c>
      <c r="E84" s="501">
        <f>SUM(E83,E82)</f>
        <v>0.61736111111111092</v>
      </c>
      <c r="F84" s="501">
        <f t="shared" ref="F84:H84" si="15">SUM(F83,F82)</f>
        <v>0.62986111111111087</v>
      </c>
      <c r="G84" s="501">
        <f t="shared" si="15"/>
        <v>0.64930555555555525</v>
      </c>
      <c r="H84" s="501">
        <f t="shared" si="15"/>
        <v>0.66111111111111076</v>
      </c>
      <c r="I84" s="521"/>
    </row>
    <row r="85" spans="1:9" ht="48" hidden="1" customHeight="1" x14ac:dyDescent="0.25">
      <c r="A85" s="520" t="s">
        <v>226</v>
      </c>
      <c r="B85" s="504"/>
      <c r="C85" s="504"/>
      <c r="D85" s="504"/>
      <c r="E85" s="504"/>
      <c r="F85" s="504"/>
      <c r="G85" s="504"/>
      <c r="H85" s="504"/>
      <c r="I85" s="521"/>
    </row>
    <row r="86" spans="1:9" ht="48" hidden="1" customHeight="1" x14ac:dyDescent="0.25">
      <c r="A86" s="520" t="s">
        <v>228</v>
      </c>
      <c r="B86" s="505"/>
      <c r="C86" s="493"/>
      <c r="D86" s="493"/>
      <c r="E86" s="493"/>
      <c r="F86" s="493"/>
      <c r="G86" s="493"/>
      <c r="H86" s="493"/>
      <c r="I86" s="522"/>
    </row>
    <row r="87" spans="1:9" ht="48" hidden="1" customHeight="1" x14ac:dyDescent="0.25">
      <c r="A87" s="523" t="s">
        <v>230</v>
      </c>
      <c r="B87" s="508"/>
      <c r="C87" s="508"/>
      <c r="D87" s="508"/>
      <c r="E87" s="508"/>
      <c r="F87" s="508"/>
      <c r="G87" s="508"/>
      <c r="H87" s="515"/>
      <c r="I87" s="524"/>
    </row>
    <row r="88" spans="1:9" ht="48" hidden="1" customHeight="1" thickBot="1" x14ac:dyDescent="0.3">
      <c r="A88" s="645" t="s">
        <v>239</v>
      </c>
      <c r="B88" s="646"/>
      <c r="C88" s="646"/>
      <c r="D88" s="646"/>
      <c r="E88" s="646"/>
      <c r="F88" s="646"/>
      <c r="G88" s="646"/>
      <c r="H88" s="647"/>
      <c r="I88" s="648"/>
    </row>
    <row r="89" spans="1:9" ht="48" hidden="1" customHeight="1" x14ac:dyDescent="0.25">
      <c r="A89" s="526"/>
      <c r="B89" s="516" t="s">
        <v>215</v>
      </c>
      <c r="C89" s="517">
        <f>$P$6+$P$8*(B90-1)</f>
        <v>0.59027777777777779</v>
      </c>
      <c r="D89" s="516" t="s">
        <v>216</v>
      </c>
      <c r="E89" s="516"/>
      <c r="F89" s="517"/>
      <c r="G89" s="649">
        <f>H95+S$11</f>
        <v>0.67708333333333304</v>
      </c>
      <c r="H89" s="649"/>
      <c r="I89" s="527">
        <f>G89+T$11</f>
        <v>0.68402777777777746</v>
      </c>
    </row>
    <row r="90" spans="1:9" ht="48" hidden="1" customHeight="1" x14ac:dyDescent="0.25">
      <c r="A90" s="529" t="s">
        <v>1</v>
      </c>
      <c r="B90" s="514">
        <f>B79+1</f>
        <v>9</v>
      </c>
      <c r="C90" s="650" t="e">
        <f>VLOOKUP($F90,мандатка!B:D,3,0)</f>
        <v>#N/A</v>
      </c>
      <c r="D90" s="650"/>
      <c r="E90" s="650"/>
      <c r="F90" s="513" t="e">
        <f>VLOOKUP($B90,Жереб!H:I,2,0)</f>
        <v>#N/A</v>
      </c>
      <c r="G90" s="651" t="s">
        <v>218</v>
      </c>
      <c r="H90" s="651"/>
      <c r="I90" s="518" t="s">
        <v>219</v>
      </c>
    </row>
    <row r="91" spans="1:9" ht="48" hidden="1" customHeight="1" x14ac:dyDescent="0.25">
      <c r="A91" s="652" t="s">
        <v>220</v>
      </c>
      <c r="B91" s="493">
        <v>1</v>
      </c>
      <c r="C91" s="493">
        <v>2</v>
      </c>
      <c r="D91" s="493">
        <v>3</v>
      </c>
      <c r="E91" s="493">
        <v>4</v>
      </c>
      <c r="F91" s="493">
        <v>5</v>
      </c>
      <c r="G91" s="493">
        <v>6</v>
      </c>
      <c r="H91" s="493">
        <v>7</v>
      </c>
      <c r="I91" s="525">
        <v>8</v>
      </c>
    </row>
    <row r="92" spans="1:9" ht="143.25" hidden="1" customHeight="1" x14ac:dyDescent="0.25">
      <c r="A92" s="652"/>
      <c r="B92" s="495" t="str">
        <f>$L$4</f>
        <v>Навісна п-ва через яр</v>
      </c>
      <c r="C92" s="495" t="str">
        <f>$M$4</f>
        <v>П-ва по колоді через яр</v>
      </c>
      <c r="D92" s="495" t="str">
        <f>$N$4</f>
        <v>Рух  по жердинах</v>
      </c>
      <c r="E92" s="495" t="str">
        <f>$O$4</f>
        <v>В'язання вузлів</v>
      </c>
      <c r="F92" s="495" t="str">
        <f>$P$4</f>
        <v>Підйом + спуск по схилу</v>
      </c>
      <c r="G92" s="495" t="str">
        <f>$Q$4</f>
        <v>Крутопохила</v>
      </c>
      <c r="H92" s="495" t="str">
        <f>$R$4</f>
        <v>Паралельки</v>
      </c>
      <c r="I92" s="519" t="str">
        <f>S$4</f>
        <v>Орієнтування</v>
      </c>
    </row>
    <row r="93" spans="1:9" ht="48" hidden="1" customHeight="1" x14ac:dyDescent="0.25">
      <c r="A93" s="520" t="s">
        <v>222</v>
      </c>
      <c r="B93" s="498">
        <f>$L$5</f>
        <v>5.5555555555555558E-3</v>
      </c>
      <c r="C93" s="498">
        <f>$M$5</f>
        <v>4.8611111111111112E-3</v>
      </c>
      <c r="D93" s="498">
        <f>$N$5</f>
        <v>3.472222222222222E-3</v>
      </c>
      <c r="E93" s="498">
        <f>$O$5</f>
        <v>2.0833333333333333E-3</v>
      </c>
      <c r="F93" s="498">
        <f>$P$5</f>
        <v>4.8611111111111112E-3</v>
      </c>
      <c r="G93" s="498">
        <f>$Q$5</f>
        <v>9.7222222222222224E-3</v>
      </c>
      <c r="H93" s="498">
        <f>$R$5</f>
        <v>8.3333333333333332E-3</v>
      </c>
      <c r="I93" s="521"/>
    </row>
    <row r="94" spans="1:9" ht="48" hidden="1" customHeight="1" x14ac:dyDescent="0.25">
      <c r="A94" s="520" t="s">
        <v>223</v>
      </c>
      <c r="B94" s="501">
        <f>$C89+L$11</f>
        <v>0.59236111111111112</v>
      </c>
      <c r="C94" s="501">
        <f t="shared" ref="C94:H94" si="16">B95+M$11</f>
        <v>0.60972222222222217</v>
      </c>
      <c r="D94" s="501">
        <f t="shared" si="16"/>
        <v>0.62152777777777768</v>
      </c>
      <c r="E94" s="501">
        <f t="shared" si="16"/>
        <v>0.62916666666666654</v>
      </c>
      <c r="F94" s="501">
        <f t="shared" si="16"/>
        <v>0.63888888888888873</v>
      </c>
      <c r="G94" s="501">
        <f t="shared" si="16"/>
        <v>0.65347222222222201</v>
      </c>
      <c r="H94" s="501">
        <f t="shared" si="16"/>
        <v>0.66666666666666641</v>
      </c>
      <c r="I94" s="521"/>
    </row>
    <row r="95" spans="1:9" ht="48" hidden="1" customHeight="1" x14ac:dyDescent="0.25">
      <c r="A95" s="520" t="s">
        <v>225</v>
      </c>
      <c r="B95" s="501">
        <f>SUM(B94,B93)</f>
        <v>0.59791666666666665</v>
      </c>
      <c r="C95" s="501">
        <f>SUM(C94,C93)</f>
        <v>0.61458333333333326</v>
      </c>
      <c r="D95" s="501">
        <f>SUM(D94,D93)</f>
        <v>0.62499999999999989</v>
      </c>
      <c r="E95" s="501">
        <f>SUM(E94,E93)</f>
        <v>0.63124999999999987</v>
      </c>
      <c r="F95" s="501">
        <f t="shared" ref="F95:H95" si="17">SUM(F94,F93)</f>
        <v>0.64374999999999982</v>
      </c>
      <c r="G95" s="501">
        <f t="shared" si="17"/>
        <v>0.6631944444444442</v>
      </c>
      <c r="H95" s="501">
        <f t="shared" si="17"/>
        <v>0.67499999999999971</v>
      </c>
      <c r="I95" s="521"/>
    </row>
    <row r="96" spans="1:9" ht="48" hidden="1" customHeight="1" x14ac:dyDescent="0.25">
      <c r="A96" s="520" t="s">
        <v>226</v>
      </c>
      <c r="B96" s="504"/>
      <c r="C96" s="504"/>
      <c r="D96" s="504"/>
      <c r="E96" s="504"/>
      <c r="F96" s="504"/>
      <c r="G96" s="504"/>
      <c r="H96" s="504"/>
      <c r="I96" s="521"/>
    </row>
    <row r="97" spans="1:9" ht="48" hidden="1" customHeight="1" x14ac:dyDescent="0.25">
      <c r="A97" s="520" t="s">
        <v>228</v>
      </c>
      <c r="B97" s="505"/>
      <c r="C97" s="493"/>
      <c r="D97" s="493"/>
      <c r="E97" s="493"/>
      <c r="F97" s="493"/>
      <c r="G97" s="493"/>
      <c r="H97" s="493"/>
      <c r="I97" s="522"/>
    </row>
    <row r="98" spans="1:9" ht="48" hidden="1" customHeight="1" x14ac:dyDescent="0.25">
      <c r="A98" s="523" t="s">
        <v>230</v>
      </c>
      <c r="B98" s="508"/>
      <c r="C98" s="508"/>
      <c r="D98" s="508"/>
      <c r="E98" s="508"/>
      <c r="F98" s="508"/>
      <c r="G98" s="508"/>
      <c r="H98" s="515"/>
      <c r="I98" s="524"/>
    </row>
    <row r="99" spans="1:9" ht="48" hidden="1" customHeight="1" thickBot="1" x14ac:dyDescent="0.3">
      <c r="A99" s="645" t="s">
        <v>239</v>
      </c>
      <c r="B99" s="646"/>
      <c r="C99" s="646"/>
      <c r="D99" s="646"/>
      <c r="E99" s="646"/>
      <c r="F99" s="646"/>
      <c r="G99" s="646"/>
      <c r="H99" s="647"/>
      <c r="I99" s="648"/>
    </row>
    <row r="100" spans="1:9" ht="48" hidden="1" customHeight="1" x14ac:dyDescent="0.25">
      <c r="A100" s="526"/>
      <c r="B100" s="516" t="s">
        <v>215</v>
      </c>
      <c r="C100" s="517">
        <f>$P$6+$P$8*(B101-1)</f>
        <v>0.60416666666666674</v>
      </c>
      <c r="D100" s="516" t="s">
        <v>216</v>
      </c>
      <c r="E100" s="516"/>
      <c r="F100" s="517"/>
      <c r="G100" s="649">
        <f>H106+S$11</f>
        <v>0.69097222222222199</v>
      </c>
      <c r="H100" s="649"/>
      <c r="I100" s="527">
        <f>G100+T$11</f>
        <v>0.69791666666666641</v>
      </c>
    </row>
    <row r="101" spans="1:9" ht="48" hidden="1" customHeight="1" x14ac:dyDescent="0.25">
      <c r="A101" s="529" t="s">
        <v>1</v>
      </c>
      <c r="B101" s="514">
        <f>B90+1</f>
        <v>10</v>
      </c>
      <c r="C101" s="650" t="e">
        <f>VLOOKUP($F101,мандатка!B:D,3,0)</f>
        <v>#N/A</v>
      </c>
      <c r="D101" s="650"/>
      <c r="E101" s="650"/>
      <c r="F101" s="513" t="e">
        <f>VLOOKUP($B101,Жереб!H:I,2,0)</f>
        <v>#N/A</v>
      </c>
      <c r="G101" s="651" t="s">
        <v>218</v>
      </c>
      <c r="H101" s="651"/>
      <c r="I101" s="518" t="s">
        <v>219</v>
      </c>
    </row>
    <row r="102" spans="1:9" ht="48" hidden="1" customHeight="1" x14ac:dyDescent="0.25">
      <c r="A102" s="652" t="s">
        <v>220</v>
      </c>
      <c r="B102" s="493">
        <v>1</v>
      </c>
      <c r="C102" s="493">
        <v>2</v>
      </c>
      <c r="D102" s="493">
        <v>3</v>
      </c>
      <c r="E102" s="493">
        <v>4</v>
      </c>
      <c r="F102" s="493">
        <v>5</v>
      </c>
      <c r="G102" s="493">
        <v>6</v>
      </c>
      <c r="H102" s="493">
        <v>7</v>
      </c>
      <c r="I102" s="525">
        <v>8</v>
      </c>
    </row>
    <row r="103" spans="1:9" ht="143.25" hidden="1" customHeight="1" x14ac:dyDescent="0.25">
      <c r="A103" s="652"/>
      <c r="B103" s="495" t="str">
        <f>$L$4</f>
        <v>Навісна п-ва через яр</v>
      </c>
      <c r="C103" s="495" t="str">
        <f>$M$4</f>
        <v>П-ва по колоді через яр</v>
      </c>
      <c r="D103" s="495" t="str">
        <f>$N$4</f>
        <v>Рух  по жердинах</v>
      </c>
      <c r="E103" s="495" t="str">
        <f>$O$4</f>
        <v>В'язання вузлів</v>
      </c>
      <c r="F103" s="495" t="str">
        <f>$P$4</f>
        <v>Підйом + спуск по схилу</v>
      </c>
      <c r="G103" s="495" t="str">
        <f>$Q$4</f>
        <v>Крутопохила</v>
      </c>
      <c r="H103" s="495" t="str">
        <f>$R$4</f>
        <v>Паралельки</v>
      </c>
      <c r="I103" s="519" t="str">
        <f>S$4</f>
        <v>Орієнтування</v>
      </c>
    </row>
    <row r="104" spans="1:9" ht="48" hidden="1" customHeight="1" x14ac:dyDescent="0.25">
      <c r="A104" s="520" t="s">
        <v>222</v>
      </c>
      <c r="B104" s="498">
        <f>$L$5</f>
        <v>5.5555555555555558E-3</v>
      </c>
      <c r="C104" s="498">
        <f>$M$5</f>
        <v>4.8611111111111112E-3</v>
      </c>
      <c r="D104" s="498">
        <f>$N$5</f>
        <v>3.472222222222222E-3</v>
      </c>
      <c r="E104" s="498">
        <f>$O$5</f>
        <v>2.0833333333333333E-3</v>
      </c>
      <c r="F104" s="498">
        <f>$P$5</f>
        <v>4.8611111111111112E-3</v>
      </c>
      <c r="G104" s="498">
        <f>$Q$5</f>
        <v>9.7222222222222224E-3</v>
      </c>
      <c r="H104" s="498">
        <f>$R$5</f>
        <v>8.3333333333333332E-3</v>
      </c>
      <c r="I104" s="521"/>
    </row>
    <row r="105" spans="1:9" ht="48" hidden="1" customHeight="1" x14ac:dyDescent="0.25">
      <c r="A105" s="520" t="s">
        <v>223</v>
      </c>
      <c r="B105" s="501">
        <f>$C100+L$11</f>
        <v>0.60625000000000007</v>
      </c>
      <c r="C105" s="501">
        <f t="shared" ref="C105:H105" si="18">B106+M$11</f>
        <v>0.62361111111111112</v>
      </c>
      <c r="D105" s="501">
        <f t="shared" si="18"/>
        <v>0.63541666666666663</v>
      </c>
      <c r="E105" s="501">
        <f t="shared" si="18"/>
        <v>0.64305555555555549</v>
      </c>
      <c r="F105" s="501">
        <f t="shared" si="18"/>
        <v>0.65277777777777768</v>
      </c>
      <c r="G105" s="501">
        <f t="shared" si="18"/>
        <v>0.66736111111111096</v>
      </c>
      <c r="H105" s="501">
        <f t="shared" si="18"/>
        <v>0.68055555555555536</v>
      </c>
      <c r="I105" s="521"/>
    </row>
    <row r="106" spans="1:9" ht="48" hidden="1" customHeight="1" x14ac:dyDescent="0.25">
      <c r="A106" s="520" t="s">
        <v>225</v>
      </c>
      <c r="B106" s="501">
        <f>SUM(B105,B104)</f>
        <v>0.6118055555555556</v>
      </c>
      <c r="C106" s="501">
        <f>SUM(C105,C104)</f>
        <v>0.62847222222222221</v>
      </c>
      <c r="D106" s="501">
        <f>SUM(D105,D104)</f>
        <v>0.63888888888888884</v>
      </c>
      <c r="E106" s="501">
        <f>SUM(E105,E104)</f>
        <v>0.64513888888888882</v>
      </c>
      <c r="F106" s="501">
        <f t="shared" ref="F106:H106" si="19">SUM(F105,F104)</f>
        <v>0.65763888888888877</v>
      </c>
      <c r="G106" s="501">
        <f t="shared" si="19"/>
        <v>0.67708333333333315</v>
      </c>
      <c r="H106" s="501">
        <f t="shared" si="19"/>
        <v>0.68888888888888866</v>
      </c>
      <c r="I106" s="521"/>
    </row>
    <row r="107" spans="1:9" ht="48" hidden="1" customHeight="1" x14ac:dyDescent="0.25">
      <c r="A107" s="520" t="s">
        <v>226</v>
      </c>
      <c r="B107" s="504"/>
      <c r="C107" s="504"/>
      <c r="D107" s="504"/>
      <c r="E107" s="504"/>
      <c r="F107" s="504"/>
      <c r="G107" s="504"/>
      <c r="H107" s="504"/>
      <c r="I107" s="521"/>
    </row>
    <row r="108" spans="1:9" ht="48" hidden="1" customHeight="1" x14ac:dyDescent="0.25">
      <c r="A108" s="520" t="s">
        <v>228</v>
      </c>
      <c r="B108" s="505"/>
      <c r="C108" s="493"/>
      <c r="D108" s="493"/>
      <c r="E108" s="493"/>
      <c r="F108" s="493"/>
      <c r="G108" s="493"/>
      <c r="H108" s="493"/>
      <c r="I108" s="522"/>
    </row>
    <row r="109" spans="1:9" ht="48" hidden="1" customHeight="1" x14ac:dyDescent="0.25">
      <c r="A109" s="523" t="s">
        <v>230</v>
      </c>
      <c r="B109" s="508"/>
      <c r="C109" s="508"/>
      <c r="D109" s="508"/>
      <c r="E109" s="508"/>
      <c r="F109" s="508"/>
      <c r="G109" s="508"/>
      <c r="H109" s="515"/>
      <c r="I109" s="524"/>
    </row>
    <row r="110" spans="1:9" ht="48" hidden="1" customHeight="1" thickBot="1" x14ac:dyDescent="0.3">
      <c r="A110" s="645" t="s">
        <v>239</v>
      </c>
      <c r="B110" s="646"/>
      <c r="C110" s="646"/>
      <c r="D110" s="646"/>
      <c r="E110" s="646"/>
      <c r="F110" s="646"/>
      <c r="G110" s="646"/>
      <c r="H110" s="647"/>
      <c r="I110" s="648"/>
    </row>
    <row r="111" spans="1:9" ht="48" hidden="1" customHeight="1" x14ac:dyDescent="0.25">
      <c r="A111" s="526"/>
      <c r="B111" s="516" t="s">
        <v>215</v>
      </c>
      <c r="C111" s="517">
        <f>$P$6+$P$8*(B112-1)</f>
        <v>0.61805555555555558</v>
      </c>
      <c r="D111" s="516" t="s">
        <v>216</v>
      </c>
      <c r="E111" s="516"/>
      <c r="F111" s="517"/>
      <c r="G111" s="649">
        <f>H117+S$11</f>
        <v>0.70486111111111083</v>
      </c>
      <c r="H111" s="649"/>
      <c r="I111" s="527">
        <f>G111+T$11</f>
        <v>0.71180555555555525</v>
      </c>
    </row>
    <row r="112" spans="1:9" ht="48" hidden="1" customHeight="1" x14ac:dyDescent="0.25">
      <c r="A112" s="529" t="s">
        <v>1</v>
      </c>
      <c r="B112" s="514">
        <f>B101+1</f>
        <v>11</v>
      </c>
      <c r="C112" s="650" t="e">
        <f>VLOOKUP($F112,мандатка!B:D,3,0)</f>
        <v>#N/A</v>
      </c>
      <c r="D112" s="650"/>
      <c r="E112" s="650"/>
      <c r="F112" s="513" t="e">
        <f>VLOOKUP($B112,Жереб!H:I,2,0)</f>
        <v>#N/A</v>
      </c>
      <c r="G112" s="651" t="s">
        <v>218</v>
      </c>
      <c r="H112" s="651"/>
      <c r="I112" s="518" t="s">
        <v>219</v>
      </c>
    </row>
    <row r="113" spans="1:9" ht="48" hidden="1" customHeight="1" x14ac:dyDescent="0.25">
      <c r="A113" s="652" t="s">
        <v>220</v>
      </c>
      <c r="B113" s="493">
        <v>1</v>
      </c>
      <c r="C113" s="493">
        <v>2</v>
      </c>
      <c r="D113" s="493">
        <v>3</v>
      </c>
      <c r="E113" s="493">
        <v>4</v>
      </c>
      <c r="F113" s="493">
        <v>5</v>
      </c>
      <c r="G113" s="493">
        <v>6</v>
      </c>
      <c r="H113" s="493">
        <v>7</v>
      </c>
      <c r="I113" s="525">
        <v>8</v>
      </c>
    </row>
    <row r="114" spans="1:9" ht="143.25" hidden="1" customHeight="1" x14ac:dyDescent="0.25">
      <c r="A114" s="652"/>
      <c r="B114" s="495" t="str">
        <f>$L$4</f>
        <v>Навісна п-ва через яр</v>
      </c>
      <c r="C114" s="495" t="str">
        <f>$M$4</f>
        <v>П-ва по колоді через яр</v>
      </c>
      <c r="D114" s="495" t="str">
        <f>$N$4</f>
        <v>Рух  по жердинах</v>
      </c>
      <c r="E114" s="495" t="str">
        <f>$O$4</f>
        <v>В'язання вузлів</v>
      </c>
      <c r="F114" s="495" t="str">
        <f>$P$4</f>
        <v>Підйом + спуск по схилу</v>
      </c>
      <c r="G114" s="495" t="str">
        <f>$Q$4</f>
        <v>Крутопохила</v>
      </c>
      <c r="H114" s="495" t="str">
        <f>$R$4</f>
        <v>Паралельки</v>
      </c>
      <c r="I114" s="519" t="str">
        <f>S$4</f>
        <v>Орієнтування</v>
      </c>
    </row>
    <row r="115" spans="1:9" ht="48" hidden="1" customHeight="1" x14ac:dyDescent="0.25">
      <c r="A115" s="520" t="s">
        <v>222</v>
      </c>
      <c r="B115" s="498">
        <f>$L$5</f>
        <v>5.5555555555555558E-3</v>
      </c>
      <c r="C115" s="498">
        <f>$M$5</f>
        <v>4.8611111111111112E-3</v>
      </c>
      <c r="D115" s="498">
        <f>$N$5</f>
        <v>3.472222222222222E-3</v>
      </c>
      <c r="E115" s="498">
        <f>$O$5</f>
        <v>2.0833333333333333E-3</v>
      </c>
      <c r="F115" s="498">
        <f>$P$5</f>
        <v>4.8611111111111112E-3</v>
      </c>
      <c r="G115" s="498">
        <f>$Q$5</f>
        <v>9.7222222222222224E-3</v>
      </c>
      <c r="H115" s="498">
        <f>$R$5</f>
        <v>8.3333333333333332E-3</v>
      </c>
      <c r="I115" s="521"/>
    </row>
    <row r="116" spans="1:9" ht="48" hidden="1" customHeight="1" x14ac:dyDescent="0.25">
      <c r="A116" s="520" t="s">
        <v>223</v>
      </c>
      <c r="B116" s="501">
        <f>$C111+L$11</f>
        <v>0.62013888888888891</v>
      </c>
      <c r="C116" s="501">
        <f t="shared" ref="C116:H116" si="20">B117+M$11</f>
        <v>0.63749999999999996</v>
      </c>
      <c r="D116" s="501">
        <f t="shared" si="20"/>
        <v>0.64930555555555547</v>
      </c>
      <c r="E116" s="501">
        <f t="shared" si="20"/>
        <v>0.65694444444444433</v>
      </c>
      <c r="F116" s="501">
        <f t="shared" si="20"/>
        <v>0.66666666666666652</v>
      </c>
      <c r="G116" s="501">
        <f t="shared" si="20"/>
        <v>0.6812499999999998</v>
      </c>
      <c r="H116" s="501">
        <f t="shared" si="20"/>
        <v>0.6944444444444442</v>
      </c>
      <c r="I116" s="521"/>
    </row>
    <row r="117" spans="1:9" ht="48" hidden="1" customHeight="1" x14ac:dyDescent="0.25">
      <c r="A117" s="520" t="s">
        <v>225</v>
      </c>
      <c r="B117" s="501">
        <f>SUM(B116,B115)</f>
        <v>0.62569444444444444</v>
      </c>
      <c r="C117" s="501">
        <f>SUM(C116,C115)</f>
        <v>0.64236111111111105</v>
      </c>
      <c r="D117" s="501">
        <f>SUM(D116,D115)</f>
        <v>0.65277777777777768</v>
      </c>
      <c r="E117" s="501">
        <f>SUM(E116,E115)</f>
        <v>0.65902777777777766</v>
      </c>
      <c r="F117" s="501">
        <f t="shared" ref="F117:H117" si="21">SUM(F116,F115)</f>
        <v>0.67152777777777761</v>
      </c>
      <c r="G117" s="501">
        <f t="shared" si="21"/>
        <v>0.69097222222222199</v>
      </c>
      <c r="H117" s="501">
        <f t="shared" si="21"/>
        <v>0.7027777777777775</v>
      </c>
      <c r="I117" s="521"/>
    </row>
    <row r="118" spans="1:9" ht="48" hidden="1" customHeight="1" x14ac:dyDescent="0.25">
      <c r="A118" s="520" t="s">
        <v>226</v>
      </c>
      <c r="B118" s="504"/>
      <c r="C118" s="504"/>
      <c r="D118" s="504"/>
      <c r="E118" s="504"/>
      <c r="F118" s="504"/>
      <c r="G118" s="504"/>
      <c r="H118" s="504"/>
      <c r="I118" s="521"/>
    </row>
    <row r="119" spans="1:9" ht="48" hidden="1" customHeight="1" x14ac:dyDescent="0.25">
      <c r="A119" s="520" t="s">
        <v>228</v>
      </c>
      <c r="B119" s="505"/>
      <c r="C119" s="493"/>
      <c r="D119" s="493"/>
      <c r="E119" s="493"/>
      <c r="F119" s="493"/>
      <c r="G119" s="493"/>
      <c r="H119" s="493"/>
      <c r="I119" s="522"/>
    </row>
    <row r="120" spans="1:9" ht="48" hidden="1" customHeight="1" x14ac:dyDescent="0.25">
      <c r="A120" s="523" t="s">
        <v>230</v>
      </c>
      <c r="B120" s="508"/>
      <c r="C120" s="508"/>
      <c r="D120" s="508"/>
      <c r="E120" s="508"/>
      <c r="F120" s="508"/>
      <c r="G120" s="508"/>
      <c r="H120" s="515"/>
      <c r="I120" s="524"/>
    </row>
    <row r="121" spans="1:9" ht="48" hidden="1" customHeight="1" thickBot="1" x14ac:dyDescent="0.3">
      <c r="A121" s="645" t="s">
        <v>239</v>
      </c>
      <c r="B121" s="646"/>
      <c r="C121" s="646"/>
      <c r="D121" s="646"/>
      <c r="E121" s="646"/>
      <c r="F121" s="646"/>
      <c r="G121" s="646"/>
      <c r="H121" s="647"/>
      <c r="I121" s="648"/>
    </row>
    <row r="122" spans="1:9" ht="48" hidden="1" customHeight="1" x14ac:dyDescent="0.25">
      <c r="A122" s="526"/>
      <c r="B122" s="516" t="s">
        <v>215</v>
      </c>
      <c r="C122" s="517">
        <f>$P$6+$P$8*(B123-1)</f>
        <v>0.63194444444444442</v>
      </c>
      <c r="D122" s="516" t="s">
        <v>216</v>
      </c>
      <c r="E122" s="516"/>
      <c r="F122" s="517"/>
      <c r="G122" s="649">
        <f>H128+S$11</f>
        <v>0.71874999999999967</v>
      </c>
      <c r="H122" s="649"/>
      <c r="I122" s="527">
        <f>G122+T$11</f>
        <v>0.72569444444444409</v>
      </c>
    </row>
    <row r="123" spans="1:9" ht="48" hidden="1" customHeight="1" x14ac:dyDescent="0.25">
      <c r="A123" s="529" t="s">
        <v>1</v>
      </c>
      <c r="B123" s="514">
        <f>B112+1</f>
        <v>12</v>
      </c>
      <c r="C123" s="650" t="e">
        <f>VLOOKUP($F123,мандатка!B:D,3,0)</f>
        <v>#N/A</v>
      </c>
      <c r="D123" s="650"/>
      <c r="E123" s="650"/>
      <c r="F123" s="513" t="e">
        <f>VLOOKUP($B123,Жереб!H:I,2,0)</f>
        <v>#N/A</v>
      </c>
      <c r="G123" s="651" t="s">
        <v>218</v>
      </c>
      <c r="H123" s="651"/>
      <c r="I123" s="518" t="s">
        <v>219</v>
      </c>
    </row>
    <row r="124" spans="1:9" ht="48" hidden="1" customHeight="1" x14ac:dyDescent="0.25">
      <c r="A124" s="652" t="s">
        <v>220</v>
      </c>
      <c r="B124" s="493">
        <v>1</v>
      </c>
      <c r="C124" s="493">
        <v>2</v>
      </c>
      <c r="D124" s="493">
        <v>3</v>
      </c>
      <c r="E124" s="493">
        <v>4</v>
      </c>
      <c r="F124" s="493">
        <v>5</v>
      </c>
      <c r="G124" s="493">
        <v>6</v>
      </c>
      <c r="H124" s="493">
        <v>7</v>
      </c>
      <c r="I124" s="525">
        <v>8</v>
      </c>
    </row>
    <row r="125" spans="1:9" ht="143.25" hidden="1" customHeight="1" x14ac:dyDescent="0.25">
      <c r="A125" s="652"/>
      <c r="B125" s="495" t="str">
        <f>$L$4</f>
        <v>Навісна п-ва через яр</v>
      </c>
      <c r="C125" s="495" t="str">
        <f>$M$4</f>
        <v>П-ва по колоді через яр</v>
      </c>
      <c r="D125" s="495" t="str">
        <f>$N$4</f>
        <v>Рух  по жердинах</v>
      </c>
      <c r="E125" s="495" t="str">
        <f>$O$4</f>
        <v>В'язання вузлів</v>
      </c>
      <c r="F125" s="495" t="str">
        <f>$P$4</f>
        <v>Підйом + спуск по схилу</v>
      </c>
      <c r="G125" s="495" t="str">
        <f>$Q$4</f>
        <v>Крутопохила</v>
      </c>
      <c r="H125" s="495" t="str">
        <f>$R$4</f>
        <v>Паралельки</v>
      </c>
      <c r="I125" s="519" t="str">
        <f>S$4</f>
        <v>Орієнтування</v>
      </c>
    </row>
    <row r="126" spans="1:9" ht="48" hidden="1" customHeight="1" x14ac:dyDescent="0.25">
      <c r="A126" s="520" t="s">
        <v>222</v>
      </c>
      <c r="B126" s="498">
        <f>$L$5</f>
        <v>5.5555555555555558E-3</v>
      </c>
      <c r="C126" s="498">
        <f>$M$5</f>
        <v>4.8611111111111112E-3</v>
      </c>
      <c r="D126" s="498">
        <f>$N$5</f>
        <v>3.472222222222222E-3</v>
      </c>
      <c r="E126" s="498">
        <f>$O$5</f>
        <v>2.0833333333333333E-3</v>
      </c>
      <c r="F126" s="498">
        <f>$P$5</f>
        <v>4.8611111111111112E-3</v>
      </c>
      <c r="G126" s="498">
        <f>$Q$5</f>
        <v>9.7222222222222224E-3</v>
      </c>
      <c r="H126" s="498">
        <f>$R$5</f>
        <v>8.3333333333333332E-3</v>
      </c>
      <c r="I126" s="521"/>
    </row>
    <row r="127" spans="1:9" ht="48" hidden="1" customHeight="1" x14ac:dyDescent="0.25">
      <c r="A127" s="520" t="s">
        <v>223</v>
      </c>
      <c r="B127" s="501">
        <f>$C122+L$11</f>
        <v>0.63402777777777775</v>
      </c>
      <c r="C127" s="501">
        <f t="shared" ref="C127:H127" si="22">B128+M$11</f>
        <v>0.6513888888888888</v>
      </c>
      <c r="D127" s="501">
        <f t="shared" si="22"/>
        <v>0.66319444444444431</v>
      </c>
      <c r="E127" s="501">
        <f t="shared" si="22"/>
        <v>0.67083333333333317</v>
      </c>
      <c r="F127" s="501">
        <f t="shared" si="22"/>
        <v>0.68055555555555536</v>
      </c>
      <c r="G127" s="501">
        <f t="shared" si="22"/>
        <v>0.69513888888888864</v>
      </c>
      <c r="H127" s="501">
        <f t="shared" si="22"/>
        <v>0.70833333333333304</v>
      </c>
      <c r="I127" s="521"/>
    </row>
    <row r="128" spans="1:9" ht="48" hidden="1" customHeight="1" x14ac:dyDescent="0.25">
      <c r="A128" s="520" t="s">
        <v>225</v>
      </c>
      <c r="B128" s="501">
        <f>SUM(B127,B126)</f>
        <v>0.63958333333333328</v>
      </c>
      <c r="C128" s="501">
        <f>SUM(C127,C126)</f>
        <v>0.65624999999999989</v>
      </c>
      <c r="D128" s="501">
        <f>SUM(D127,D126)</f>
        <v>0.66666666666666652</v>
      </c>
      <c r="E128" s="501">
        <f>SUM(E127,E126)</f>
        <v>0.6729166666666665</v>
      </c>
      <c r="F128" s="501">
        <f t="shared" ref="F128:H128" si="23">SUM(F127,F126)</f>
        <v>0.68541666666666645</v>
      </c>
      <c r="G128" s="501">
        <f t="shared" si="23"/>
        <v>0.70486111111111083</v>
      </c>
      <c r="H128" s="501">
        <f t="shared" si="23"/>
        <v>0.71666666666666634</v>
      </c>
      <c r="I128" s="521"/>
    </row>
    <row r="129" spans="1:9" ht="48" hidden="1" customHeight="1" x14ac:dyDescent="0.25">
      <c r="A129" s="520" t="s">
        <v>226</v>
      </c>
      <c r="B129" s="504"/>
      <c r="C129" s="504"/>
      <c r="D129" s="504"/>
      <c r="E129" s="504"/>
      <c r="F129" s="504"/>
      <c r="G129" s="504"/>
      <c r="H129" s="504"/>
      <c r="I129" s="521"/>
    </row>
    <row r="130" spans="1:9" ht="48" hidden="1" customHeight="1" x14ac:dyDescent="0.25">
      <c r="A130" s="520" t="s">
        <v>228</v>
      </c>
      <c r="B130" s="505"/>
      <c r="C130" s="493"/>
      <c r="D130" s="493"/>
      <c r="E130" s="493"/>
      <c r="F130" s="493"/>
      <c r="G130" s="493"/>
      <c r="H130" s="493"/>
      <c r="I130" s="522"/>
    </row>
    <row r="131" spans="1:9" ht="48" hidden="1" customHeight="1" x14ac:dyDescent="0.25">
      <c r="A131" s="523" t="s">
        <v>230</v>
      </c>
      <c r="B131" s="508"/>
      <c r="C131" s="508"/>
      <c r="D131" s="508"/>
      <c r="E131" s="508"/>
      <c r="F131" s="508"/>
      <c r="G131" s="508"/>
      <c r="H131" s="515"/>
      <c r="I131" s="524"/>
    </row>
    <row r="132" spans="1:9" ht="48" hidden="1" customHeight="1" thickBot="1" x14ac:dyDescent="0.3">
      <c r="A132" s="645" t="s">
        <v>239</v>
      </c>
      <c r="B132" s="646"/>
      <c r="C132" s="646"/>
      <c r="D132" s="646"/>
      <c r="E132" s="646"/>
      <c r="F132" s="646"/>
      <c r="G132" s="646"/>
      <c r="H132" s="647"/>
      <c r="I132" s="648"/>
    </row>
    <row r="133" spans="1:9" ht="48" hidden="1" customHeight="1" x14ac:dyDescent="0.25">
      <c r="A133" s="526"/>
      <c r="B133" s="516" t="s">
        <v>215</v>
      </c>
      <c r="C133" s="517">
        <f>$P$6+$P$8*(B134-1)</f>
        <v>0.64583333333333337</v>
      </c>
      <c r="D133" s="516" t="s">
        <v>216</v>
      </c>
      <c r="E133" s="516"/>
      <c r="F133" s="517"/>
      <c r="G133" s="649">
        <f>H139+S$11</f>
        <v>0.73263888888888862</v>
      </c>
      <c r="H133" s="649"/>
      <c r="I133" s="527">
        <f>G133+T$11</f>
        <v>0.73958333333333304</v>
      </c>
    </row>
    <row r="134" spans="1:9" ht="48" hidden="1" customHeight="1" x14ac:dyDescent="0.25">
      <c r="A134" s="529" t="s">
        <v>1</v>
      </c>
      <c r="B134" s="514">
        <f>B123+1</f>
        <v>13</v>
      </c>
      <c r="C134" s="650" t="e">
        <f>VLOOKUP($F134,мандатка!B:D,3,0)</f>
        <v>#N/A</v>
      </c>
      <c r="D134" s="650"/>
      <c r="E134" s="650"/>
      <c r="F134" s="513" t="e">
        <f>VLOOKUP($B134,Жереб!H:I,2,0)</f>
        <v>#N/A</v>
      </c>
      <c r="G134" s="651" t="s">
        <v>218</v>
      </c>
      <c r="H134" s="651"/>
      <c r="I134" s="518" t="s">
        <v>219</v>
      </c>
    </row>
    <row r="135" spans="1:9" ht="48" hidden="1" customHeight="1" x14ac:dyDescent="0.25">
      <c r="A135" s="652" t="s">
        <v>220</v>
      </c>
      <c r="B135" s="493">
        <v>1</v>
      </c>
      <c r="C135" s="493">
        <v>2</v>
      </c>
      <c r="D135" s="493">
        <v>3</v>
      </c>
      <c r="E135" s="493">
        <v>4</v>
      </c>
      <c r="F135" s="493">
        <v>5</v>
      </c>
      <c r="G135" s="493">
        <v>6</v>
      </c>
      <c r="H135" s="493">
        <v>7</v>
      </c>
      <c r="I135" s="525">
        <v>8</v>
      </c>
    </row>
    <row r="136" spans="1:9" ht="143.25" hidden="1" customHeight="1" x14ac:dyDescent="0.25">
      <c r="A136" s="652"/>
      <c r="B136" s="495" t="str">
        <f>$L$4</f>
        <v>Навісна п-ва через яр</v>
      </c>
      <c r="C136" s="495" t="str">
        <f>$M$4</f>
        <v>П-ва по колоді через яр</v>
      </c>
      <c r="D136" s="495" t="str">
        <f>$N$4</f>
        <v>Рух  по жердинах</v>
      </c>
      <c r="E136" s="495" t="str">
        <f>$O$4</f>
        <v>В'язання вузлів</v>
      </c>
      <c r="F136" s="495" t="str">
        <f>$P$4</f>
        <v>Підйом + спуск по схилу</v>
      </c>
      <c r="G136" s="495" t="str">
        <f>$Q$4</f>
        <v>Крутопохила</v>
      </c>
      <c r="H136" s="495" t="str">
        <f>$R$4</f>
        <v>Паралельки</v>
      </c>
      <c r="I136" s="519" t="str">
        <f>S$4</f>
        <v>Орієнтування</v>
      </c>
    </row>
    <row r="137" spans="1:9" ht="48" hidden="1" customHeight="1" x14ac:dyDescent="0.25">
      <c r="A137" s="520" t="s">
        <v>222</v>
      </c>
      <c r="B137" s="498">
        <f>$L$5</f>
        <v>5.5555555555555558E-3</v>
      </c>
      <c r="C137" s="498">
        <f>$M$5</f>
        <v>4.8611111111111112E-3</v>
      </c>
      <c r="D137" s="498">
        <f>$N$5</f>
        <v>3.472222222222222E-3</v>
      </c>
      <c r="E137" s="498">
        <f>$O$5</f>
        <v>2.0833333333333333E-3</v>
      </c>
      <c r="F137" s="498">
        <f>$P$5</f>
        <v>4.8611111111111112E-3</v>
      </c>
      <c r="G137" s="498">
        <f>$Q$5</f>
        <v>9.7222222222222224E-3</v>
      </c>
      <c r="H137" s="498">
        <f>$R$5</f>
        <v>8.3333333333333332E-3</v>
      </c>
      <c r="I137" s="521"/>
    </row>
    <row r="138" spans="1:9" ht="48" hidden="1" customHeight="1" x14ac:dyDescent="0.25">
      <c r="A138" s="520" t="s">
        <v>223</v>
      </c>
      <c r="B138" s="501">
        <f>$C133+L$11</f>
        <v>0.6479166666666667</v>
      </c>
      <c r="C138" s="501">
        <f t="shared" ref="C138:H138" si="24">B139+M$11</f>
        <v>0.66527777777777775</v>
      </c>
      <c r="D138" s="501">
        <f t="shared" si="24"/>
        <v>0.67708333333333326</v>
      </c>
      <c r="E138" s="501">
        <f t="shared" si="24"/>
        <v>0.68472222222222212</v>
      </c>
      <c r="F138" s="501">
        <f t="shared" si="24"/>
        <v>0.69444444444444431</v>
      </c>
      <c r="G138" s="501">
        <f t="shared" si="24"/>
        <v>0.70902777777777759</v>
      </c>
      <c r="H138" s="501">
        <f t="shared" si="24"/>
        <v>0.72222222222222199</v>
      </c>
      <c r="I138" s="521"/>
    </row>
    <row r="139" spans="1:9" ht="48" hidden="1" customHeight="1" x14ac:dyDescent="0.25">
      <c r="A139" s="520" t="s">
        <v>225</v>
      </c>
      <c r="B139" s="501">
        <f>SUM(B138,B137)</f>
        <v>0.65347222222222223</v>
      </c>
      <c r="C139" s="501">
        <f>SUM(C138,C137)</f>
        <v>0.67013888888888884</v>
      </c>
      <c r="D139" s="501">
        <f>SUM(D138,D137)</f>
        <v>0.68055555555555547</v>
      </c>
      <c r="E139" s="501">
        <f>SUM(E138,E137)</f>
        <v>0.68680555555555545</v>
      </c>
      <c r="F139" s="501">
        <f t="shared" ref="F139:H139" si="25">SUM(F138,F137)</f>
        <v>0.6993055555555554</v>
      </c>
      <c r="G139" s="501">
        <f t="shared" si="25"/>
        <v>0.71874999999999978</v>
      </c>
      <c r="H139" s="501">
        <f t="shared" si="25"/>
        <v>0.73055555555555529</v>
      </c>
      <c r="I139" s="521"/>
    </row>
    <row r="140" spans="1:9" ht="48" hidden="1" customHeight="1" x14ac:dyDescent="0.25">
      <c r="A140" s="520" t="s">
        <v>226</v>
      </c>
      <c r="B140" s="504"/>
      <c r="C140" s="504"/>
      <c r="D140" s="504"/>
      <c r="E140" s="504"/>
      <c r="F140" s="504"/>
      <c r="G140" s="504"/>
      <c r="H140" s="504"/>
      <c r="I140" s="521"/>
    </row>
    <row r="141" spans="1:9" ht="48" hidden="1" customHeight="1" x14ac:dyDescent="0.25">
      <c r="A141" s="520" t="s">
        <v>228</v>
      </c>
      <c r="B141" s="505"/>
      <c r="C141" s="493"/>
      <c r="D141" s="493"/>
      <c r="E141" s="493"/>
      <c r="F141" s="493"/>
      <c r="G141" s="493"/>
      <c r="H141" s="493"/>
      <c r="I141" s="522"/>
    </row>
    <row r="142" spans="1:9" ht="48" hidden="1" customHeight="1" x14ac:dyDescent="0.25">
      <c r="A142" s="523" t="s">
        <v>230</v>
      </c>
      <c r="B142" s="508"/>
      <c r="C142" s="508"/>
      <c r="D142" s="508"/>
      <c r="E142" s="508"/>
      <c r="F142" s="508"/>
      <c r="G142" s="508"/>
      <c r="H142" s="515"/>
      <c r="I142" s="524"/>
    </row>
    <row r="143" spans="1:9" ht="48" hidden="1" customHeight="1" thickBot="1" x14ac:dyDescent="0.3">
      <c r="A143" s="645" t="s">
        <v>239</v>
      </c>
      <c r="B143" s="646"/>
      <c r="C143" s="646"/>
      <c r="D143" s="646"/>
      <c r="E143" s="646"/>
      <c r="F143" s="646"/>
      <c r="G143" s="646"/>
      <c r="H143" s="647"/>
      <c r="I143" s="648"/>
    </row>
    <row r="144" spans="1:9" ht="48" hidden="1" customHeight="1" x14ac:dyDescent="0.25">
      <c r="A144" s="526"/>
      <c r="B144" s="516" t="s">
        <v>215</v>
      </c>
      <c r="C144" s="517">
        <f>$P$6+$P$8*(B145-1)</f>
        <v>0.65972222222222221</v>
      </c>
      <c r="D144" s="516" t="s">
        <v>216</v>
      </c>
      <c r="E144" s="516"/>
      <c r="F144" s="517"/>
      <c r="G144" s="649">
        <f>H150+S$11</f>
        <v>0.74652777777777746</v>
      </c>
      <c r="H144" s="649"/>
      <c r="I144" s="527">
        <f>G144+T$11</f>
        <v>0.75347222222222188</v>
      </c>
    </row>
    <row r="145" spans="1:9" ht="48" hidden="1" customHeight="1" x14ac:dyDescent="0.25">
      <c r="A145" s="529" t="s">
        <v>1</v>
      </c>
      <c r="B145" s="514">
        <f>B134+1</f>
        <v>14</v>
      </c>
      <c r="C145" s="650" t="e">
        <f>VLOOKUP($F145,мандатка!B:D,3,0)</f>
        <v>#N/A</v>
      </c>
      <c r="D145" s="650"/>
      <c r="E145" s="650"/>
      <c r="F145" s="513" t="e">
        <f>VLOOKUP($B145,Жереб!H:I,2,0)</f>
        <v>#N/A</v>
      </c>
      <c r="G145" s="651" t="s">
        <v>218</v>
      </c>
      <c r="H145" s="651"/>
      <c r="I145" s="518" t="s">
        <v>219</v>
      </c>
    </row>
    <row r="146" spans="1:9" ht="48" hidden="1" customHeight="1" x14ac:dyDescent="0.25">
      <c r="A146" s="652" t="s">
        <v>220</v>
      </c>
      <c r="B146" s="493">
        <v>1</v>
      </c>
      <c r="C146" s="493">
        <v>2</v>
      </c>
      <c r="D146" s="493">
        <v>3</v>
      </c>
      <c r="E146" s="493">
        <v>4</v>
      </c>
      <c r="F146" s="493">
        <v>5</v>
      </c>
      <c r="G146" s="493">
        <v>6</v>
      </c>
      <c r="H146" s="493">
        <v>7</v>
      </c>
      <c r="I146" s="525">
        <v>8</v>
      </c>
    </row>
    <row r="147" spans="1:9" ht="143.25" hidden="1" customHeight="1" x14ac:dyDescent="0.25">
      <c r="A147" s="652"/>
      <c r="B147" s="495" t="str">
        <f>$L$4</f>
        <v>Навісна п-ва через яр</v>
      </c>
      <c r="C147" s="495" t="str">
        <f>$M$4</f>
        <v>П-ва по колоді через яр</v>
      </c>
      <c r="D147" s="495" t="str">
        <f>$N$4</f>
        <v>Рух  по жердинах</v>
      </c>
      <c r="E147" s="495" t="str">
        <f>$O$4</f>
        <v>В'язання вузлів</v>
      </c>
      <c r="F147" s="495" t="str">
        <f>$P$4</f>
        <v>Підйом + спуск по схилу</v>
      </c>
      <c r="G147" s="495" t="str">
        <f>$Q$4</f>
        <v>Крутопохила</v>
      </c>
      <c r="H147" s="495" t="str">
        <f>$R$4</f>
        <v>Паралельки</v>
      </c>
      <c r="I147" s="519" t="str">
        <f>S$4</f>
        <v>Орієнтування</v>
      </c>
    </row>
    <row r="148" spans="1:9" ht="48" hidden="1" customHeight="1" x14ac:dyDescent="0.25">
      <c r="A148" s="520" t="s">
        <v>222</v>
      </c>
      <c r="B148" s="498">
        <f>$L$5</f>
        <v>5.5555555555555558E-3</v>
      </c>
      <c r="C148" s="498">
        <f>$M$5</f>
        <v>4.8611111111111112E-3</v>
      </c>
      <c r="D148" s="498">
        <f>$N$5</f>
        <v>3.472222222222222E-3</v>
      </c>
      <c r="E148" s="498">
        <f>$O$5</f>
        <v>2.0833333333333333E-3</v>
      </c>
      <c r="F148" s="498">
        <f>$P$5</f>
        <v>4.8611111111111112E-3</v>
      </c>
      <c r="G148" s="498">
        <f>$Q$5</f>
        <v>9.7222222222222224E-3</v>
      </c>
      <c r="H148" s="498">
        <f>$R$5</f>
        <v>8.3333333333333332E-3</v>
      </c>
      <c r="I148" s="521"/>
    </row>
    <row r="149" spans="1:9" ht="48" hidden="1" customHeight="1" x14ac:dyDescent="0.25">
      <c r="A149" s="520" t="s">
        <v>223</v>
      </c>
      <c r="B149" s="501">
        <f>$C144+L$11</f>
        <v>0.66180555555555554</v>
      </c>
      <c r="C149" s="501">
        <f t="shared" ref="C149:H149" si="26">B150+M$11</f>
        <v>0.67916666666666659</v>
      </c>
      <c r="D149" s="501">
        <f t="shared" si="26"/>
        <v>0.6909722222222221</v>
      </c>
      <c r="E149" s="501">
        <f t="shared" si="26"/>
        <v>0.69861111111111096</v>
      </c>
      <c r="F149" s="501">
        <f t="shared" si="26"/>
        <v>0.70833333333333315</v>
      </c>
      <c r="G149" s="501">
        <f t="shared" si="26"/>
        <v>0.72291666666666643</v>
      </c>
      <c r="H149" s="501">
        <f t="shared" si="26"/>
        <v>0.73611111111111083</v>
      </c>
      <c r="I149" s="521"/>
    </row>
    <row r="150" spans="1:9" ht="48" hidden="1" customHeight="1" x14ac:dyDescent="0.25">
      <c r="A150" s="520" t="s">
        <v>225</v>
      </c>
      <c r="B150" s="501">
        <f>SUM(B149,B148)</f>
        <v>0.66736111111111107</v>
      </c>
      <c r="C150" s="501">
        <f>SUM(C149,C148)</f>
        <v>0.68402777777777768</v>
      </c>
      <c r="D150" s="501">
        <f>SUM(D149,D148)</f>
        <v>0.69444444444444431</v>
      </c>
      <c r="E150" s="501">
        <f>SUM(E149,E148)</f>
        <v>0.70069444444444429</v>
      </c>
      <c r="F150" s="501">
        <f t="shared" ref="F150:H150" si="27">SUM(F149,F148)</f>
        <v>0.71319444444444424</v>
      </c>
      <c r="G150" s="501">
        <f t="shared" si="27"/>
        <v>0.73263888888888862</v>
      </c>
      <c r="H150" s="501">
        <f t="shared" si="27"/>
        <v>0.74444444444444413</v>
      </c>
      <c r="I150" s="521"/>
    </row>
    <row r="151" spans="1:9" ht="48" hidden="1" customHeight="1" x14ac:dyDescent="0.25">
      <c r="A151" s="520" t="s">
        <v>226</v>
      </c>
      <c r="B151" s="504"/>
      <c r="C151" s="504"/>
      <c r="D151" s="504"/>
      <c r="E151" s="504"/>
      <c r="F151" s="504"/>
      <c r="G151" s="504"/>
      <c r="H151" s="504"/>
      <c r="I151" s="521"/>
    </row>
    <row r="152" spans="1:9" ht="48" hidden="1" customHeight="1" x14ac:dyDescent="0.25">
      <c r="A152" s="520" t="s">
        <v>228</v>
      </c>
      <c r="B152" s="505"/>
      <c r="C152" s="493"/>
      <c r="D152" s="493"/>
      <c r="E152" s="493"/>
      <c r="F152" s="493"/>
      <c r="G152" s="493"/>
      <c r="H152" s="493"/>
      <c r="I152" s="522"/>
    </row>
    <row r="153" spans="1:9" ht="48" hidden="1" customHeight="1" x14ac:dyDescent="0.25">
      <c r="A153" s="523" t="s">
        <v>230</v>
      </c>
      <c r="B153" s="508"/>
      <c r="C153" s="508"/>
      <c r="D153" s="508"/>
      <c r="E153" s="508"/>
      <c r="F153" s="508"/>
      <c r="G153" s="508"/>
      <c r="H153" s="515"/>
      <c r="I153" s="524"/>
    </row>
    <row r="154" spans="1:9" ht="48" hidden="1" customHeight="1" thickBot="1" x14ac:dyDescent="0.3">
      <c r="A154" s="645" t="s">
        <v>239</v>
      </c>
      <c r="B154" s="646"/>
      <c r="C154" s="646"/>
      <c r="D154" s="646"/>
      <c r="E154" s="646"/>
      <c r="F154" s="646"/>
      <c r="G154" s="646"/>
      <c r="H154" s="647"/>
      <c r="I154" s="648"/>
    </row>
    <row r="155" spans="1:9" ht="48" hidden="1" customHeight="1" x14ac:dyDescent="0.25">
      <c r="A155" s="526"/>
      <c r="B155" s="516" t="s">
        <v>215</v>
      </c>
      <c r="C155" s="517">
        <f>$P$6+$P$8*(B156-1)</f>
        <v>0.67361111111111116</v>
      </c>
      <c r="D155" s="516" t="s">
        <v>216</v>
      </c>
      <c r="E155" s="516"/>
      <c r="F155" s="517"/>
      <c r="G155" s="649">
        <f>H161+S$11</f>
        <v>0.76041666666666641</v>
      </c>
      <c r="H155" s="649"/>
      <c r="I155" s="527">
        <f>G155+T$11</f>
        <v>0.76736111111111083</v>
      </c>
    </row>
    <row r="156" spans="1:9" ht="48" hidden="1" customHeight="1" x14ac:dyDescent="0.25">
      <c r="A156" s="529" t="s">
        <v>1</v>
      </c>
      <c r="B156" s="514">
        <f>B145+1</f>
        <v>15</v>
      </c>
      <c r="C156" s="650" t="e">
        <f>VLOOKUP($F156,мандатка!B:D,3,0)</f>
        <v>#N/A</v>
      </c>
      <c r="D156" s="650"/>
      <c r="E156" s="650"/>
      <c r="F156" s="513" t="e">
        <f>VLOOKUP($B156,Жереб!H:I,2,0)</f>
        <v>#N/A</v>
      </c>
      <c r="G156" s="651" t="s">
        <v>218</v>
      </c>
      <c r="H156" s="651"/>
      <c r="I156" s="518" t="s">
        <v>219</v>
      </c>
    </row>
    <row r="157" spans="1:9" ht="48" hidden="1" customHeight="1" x14ac:dyDescent="0.25">
      <c r="A157" s="652" t="s">
        <v>220</v>
      </c>
      <c r="B157" s="493">
        <v>1</v>
      </c>
      <c r="C157" s="493">
        <v>2</v>
      </c>
      <c r="D157" s="493">
        <v>3</v>
      </c>
      <c r="E157" s="493">
        <v>4</v>
      </c>
      <c r="F157" s="493">
        <v>5</v>
      </c>
      <c r="G157" s="493">
        <v>6</v>
      </c>
      <c r="H157" s="493">
        <v>7</v>
      </c>
      <c r="I157" s="525">
        <v>8</v>
      </c>
    </row>
    <row r="158" spans="1:9" ht="143.25" hidden="1" customHeight="1" x14ac:dyDescent="0.25">
      <c r="A158" s="652"/>
      <c r="B158" s="495" t="str">
        <f>$L$4</f>
        <v>Навісна п-ва через яр</v>
      </c>
      <c r="C158" s="495" t="str">
        <f>$M$4</f>
        <v>П-ва по колоді через яр</v>
      </c>
      <c r="D158" s="495" t="str">
        <f>$N$4</f>
        <v>Рух  по жердинах</v>
      </c>
      <c r="E158" s="495" t="str">
        <f>$O$4</f>
        <v>В'язання вузлів</v>
      </c>
      <c r="F158" s="495" t="str">
        <f>$P$4</f>
        <v>Підйом + спуск по схилу</v>
      </c>
      <c r="G158" s="495" t="str">
        <f>$Q$4</f>
        <v>Крутопохила</v>
      </c>
      <c r="H158" s="495" t="str">
        <f>$R$4</f>
        <v>Паралельки</v>
      </c>
      <c r="I158" s="519" t="str">
        <f>S$4</f>
        <v>Орієнтування</v>
      </c>
    </row>
    <row r="159" spans="1:9" ht="48" hidden="1" customHeight="1" x14ac:dyDescent="0.25">
      <c r="A159" s="520" t="s">
        <v>222</v>
      </c>
      <c r="B159" s="498">
        <f>$L$5</f>
        <v>5.5555555555555558E-3</v>
      </c>
      <c r="C159" s="498">
        <f>$M$5</f>
        <v>4.8611111111111112E-3</v>
      </c>
      <c r="D159" s="498">
        <f>$N$5</f>
        <v>3.472222222222222E-3</v>
      </c>
      <c r="E159" s="498">
        <f>$O$5</f>
        <v>2.0833333333333333E-3</v>
      </c>
      <c r="F159" s="498">
        <f>$P$5</f>
        <v>4.8611111111111112E-3</v>
      </c>
      <c r="G159" s="498">
        <f>$Q$5</f>
        <v>9.7222222222222224E-3</v>
      </c>
      <c r="H159" s="498">
        <f>$R$5</f>
        <v>8.3333333333333332E-3</v>
      </c>
      <c r="I159" s="521"/>
    </row>
    <row r="160" spans="1:9" ht="48" hidden="1" customHeight="1" x14ac:dyDescent="0.25">
      <c r="A160" s="520" t="s">
        <v>223</v>
      </c>
      <c r="B160" s="501">
        <f>$C155+L$11</f>
        <v>0.67569444444444449</v>
      </c>
      <c r="C160" s="501">
        <f t="shared" ref="C160:H160" si="28">B161+M$11</f>
        <v>0.69305555555555554</v>
      </c>
      <c r="D160" s="501">
        <f t="shared" si="28"/>
        <v>0.70486111111111105</v>
      </c>
      <c r="E160" s="501">
        <f t="shared" si="28"/>
        <v>0.71249999999999991</v>
      </c>
      <c r="F160" s="501">
        <f t="shared" si="28"/>
        <v>0.7222222222222221</v>
      </c>
      <c r="G160" s="501">
        <f t="shared" si="28"/>
        <v>0.73680555555555538</v>
      </c>
      <c r="H160" s="501">
        <f t="shared" si="28"/>
        <v>0.74999999999999978</v>
      </c>
      <c r="I160" s="521"/>
    </row>
    <row r="161" spans="1:9" ht="48" hidden="1" customHeight="1" x14ac:dyDescent="0.25">
      <c r="A161" s="520" t="s">
        <v>225</v>
      </c>
      <c r="B161" s="501">
        <f>SUM(B160,B159)</f>
        <v>0.68125000000000002</v>
      </c>
      <c r="C161" s="501">
        <f>SUM(C160,C159)</f>
        <v>0.69791666666666663</v>
      </c>
      <c r="D161" s="501">
        <f>SUM(D160,D159)</f>
        <v>0.70833333333333326</v>
      </c>
      <c r="E161" s="501">
        <f>SUM(E160,E159)</f>
        <v>0.71458333333333324</v>
      </c>
      <c r="F161" s="501">
        <f t="shared" ref="F161:H161" si="29">SUM(F160,F159)</f>
        <v>0.72708333333333319</v>
      </c>
      <c r="G161" s="501">
        <f t="shared" si="29"/>
        <v>0.74652777777777757</v>
      </c>
      <c r="H161" s="501">
        <f t="shared" si="29"/>
        <v>0.75833333333333308</v>
      </c>
      <c r="I161" s="521"/>
    </row>
    <row r="162" spans="1:9" ht="48" hidden="1" customHeight="1" x14ac:dyDescent="0.25">
      <c r="A162" s="520" t="s">
        <v>226</v>
      </c>
      <c r="B162" s="504"/>
      <c r="C162" s="504"/>
      <c r="D162" s="504"/>
      <c r="E162" s="504"/>
      <c r="F162" s="504"/>
      <c r="G162" s="504"/>
      <c r="H162" s="504"/>
      <c r="I162" s="521"/>
    </row>
    <row r="163" spans="1:9" ht="48" hidden="1" customHeight="1" x14ac:dyDescent="0.25">
      <c r="A163" s="520" t="s">
        <v>228</v>
      </c>
      <c r="B163" s="505"/>
      <c r="C163" s="493"/>
      <c r="D163" s="493"/>
      <c r="E163" s="493"/>
      <c r="F163" s="493"/>
      <c r="G163" s="493"/>
      <c r="H163" s="493"/>
      <c r="I163" s="522"/>
    </row>
    <row r="164" spans="1:9" ht="48" hidden="1" customHeight="1" x14ac:dyDescent="0.25">
      <c r="A164" s="523" t="s">
        <v>230</v>
      </c>
      <c r="B164" s="508"/>
      <c r="C164" s="508"/>
      <c r="D164" s="508"/>
      <c r="E164" s="508"/>
      <c r="F164" s="508"/>
      <c r="G164" s="508"/>
      <c r="H164" s="515"/>
      <c r="I164" s="524"/>
    </row>
    <row r="165" spans="1:9" ht="48" hidden="1" customHeight="1" thickBot="1" x14ac:dyDescent="0.3">
      <c r="A165" s="645" t="s">
        <v>239</v>
      </c>
      <c r="B165" s="646"/>
      <c r="C165" s="646"/>
      <c r="D165" s="646"/>
      <c r="E165" s="646"/>
      <c r="F165" s="646"/>
      <c r="G165" s="646"/>
      <c r="H165" s="647"/>
      <c r="I165" s="648"/>
    </row>
    <row r="166" spans="1:9" ht="48" hidden="1" customHeight="1" x14ac:dyDescent="0.25">
      <c r="A166" s="526"/>
      <c r="B166" s="516" t="s">
        <v>215</v>
      </c>
      <c r="C166" s="517">
        <f>$P$6+$P$8*(B167-1)</f>
        <v>0.6875</v>
      </c>
      <c r="D166" s="516" t="s">
        <v>216</v>
      </c>
      <c r="E166" s="516"/>
      <c r="F166" s="517"/>
      <c r="G166" s="649">
        <f>H172+S$11</f>
        <v>0.77430555555555525</v>
      </c>
      <c r="H166" s="649"/>
      <c r="I166" s="527">
        <f>G166+T$11</f>
        <v>0.78124999999999967</v>
      </c>
    </row>
    <row r="167" spans="1:9" ht="48" hidden="1" customHeight="1" x14ac:dyDescent="0.25">
      <c r="A167" s="529" t="s">
        <v>1</v>
      </c>
      <c r="B167" s="514">
        <f>B156+1</f>
        <v>16</v>
      </c>
      <c r="C167" s="650" t="e">
        <f>VLOOKUP($F167,мандатка!B:D,3,0)</f>
        <v>#N/A</v>
      </c>
      <c r="D167" s="650"/>
      <c r="E167" s="650"/>
      <c r="F167" s="513" t="e">
        <f>VLOOKUP($B167,Жереб!H:I,2,0)</f>
        <v>#N/A</v>
      </c>
      <c r="G167" s="651" t="s">
        <v>218</v>
      </c>
      <c r="H167" s="651"/>
      <c r="I167" s="518" t="s">
        <v>219</v>
      </c>
    </row>
    <row r="168" spans="1:9" ht="48" hidden="1" customHeight="1" x14ac:dyDescent="0.25">
      <c r="A168" s="652" t="s">
        <v>220</v>
      </c>
      <c r="B168" s="493">
        <v>1</v>
      </c>
      <c r="C168" s="493">
        <v>2</v>
      </c>
      <c r="D168" s="493">
        <v>3</v>
      </c>
      <c r="E168" s="493">
        <v>4</v>
      </c>
      <c r="F168" s="493">
        <v>5</v>
      </c>
      <c r="G168" s="493">
        <v>6</v>
      </c>
      <c r="H168" s="493">
        <v>7</v>
      </c>
      <c r="I168" s="525">
        <v>8</v>
      </c>
    </row>
    <row r="169" spans="1:9" ht="143.25" hidden="1" customHeight="1" x14ac:dyDescent="0.25">
      <c r="A169" s="652"/>
      <c r="B169" s="495" t="str">
        <f>$L$4</f>
        <v>Навісна п-ва через яр</v>
      </c>
      <c r="C169" s="495" t="str">
        <f>$M$4</f>
        <v>П-ва по колоді через яр</v>
      </c>
      <c r="D169" s="495" t="str">
        <f>$N$4</f>
        <v>Рух  по жердинах</v>
      </c>
      <c r="E169" s="495" t="str">
        <f>$O$4</f>
        <v>В'язання вузлів</v>
      </c>
      <c r="F169" s="495" t="str">
        <f>$P$4</f>
        <v>Підйом + спуск по схилу</v>
      </c>
      <c r="G169" s="495" t="str">
        <f>$Q$4</f>
        <v>Крутопохила</v>
      </c>
      <c r="H169" s="495" t="str">
        <f>$R$4</f>
        <v>Паралельки</v>
      </c>
      <c r="I169" s="519" t="str">
        <f>S$4</f>
        <v>Орієнтування</v>
      </c>
    </row>
    <row r="170" spans="1:9" ht="48" hidden="1" customHeight="1" x14ac:dyDescent="0.25">
      <c r="A170" s="520" t="s">
        <v>222</v>
      </c>
      <c r="B170" s="498">
        <f>$L$5</f>
        <v>5.5555555555555558E-3</v>
      </c>
      <c r="C170" s="498">
        <f>$M$5</f>
        <v>4.8611111111111112E-3</v>
      </c>
      <c r="D170" s="498">
        <f>$N$5</f>
        <v>3.472222222222222E-3</v>
      </c>
      <c r="E170" s="498">
        <f>$O$5</f>
        <v>2.0833333333333333E-3</v>
      </c>
      <c r="F170" s="498">
        <f>$P$5</f>
        <v>4.8611111111111112E-3</v>
      </c>
      <c r="G170" s="498">
        <f>$Q$5</f>
        <v>9.7222222222222224E-3</v>
      </c>
      <c r="H170" s="498">
        <f>$R$5</f>
        <v>8.3333333333333332E-3</v>
      </c>
      <c r="I170" s="521"/>
    </row>
    <row r="171" spans="1:9" ht="48" hidden="1" customHeight="1" x14ac:dyDescent="0.25">
      <c r="A171" s="520" t="s">
        <v>223</v>
      </c>
      <c r="B171" s="501">
        <f>$C166+L$11</f>
        <v>0.68958333333333333</v>
      </c>
      <c r="C171" s="501">
        <f t="shared" ref="C171:H171" si="30">B172+M$11</f>
        <v>0.70694444444444438</v>
      </c>
      <c r="D171" s="501">
        <f t="shared" si="30"/>
        <v>0.71874999999999989</v>
      </c>
      <c r="E171" s="501">
        <f t="shared" si="30"/>
        <v>0.72638888888888875</v>
      </c>
      <c r="F171" s="501">
        <f t="shared" si="30"/>
        <v>0.73611111111111094</v>
      </c>
      <c r="G171" s="501">
        <f t="shared" si="30"/>
        <v>0.75069444444444422</v>
      </c>
      <c r="H171" s="501">
        <f t="shared" si="30"/>
        <v>0.76388888888888862</v>
      </c>
      <c r="I171" s="521"/>
    </row>
    <row r="172" spans="1:9" ht="48" hidden="1" customHeight="1" x14ac:dyDescent="0.25">
      <c r="A172" s="520" t="s">
        <v>225</v>
      </c>
      <c r="B172" s="501">
        <f>SUM(B171,B170)</f>
        <v>0.69513888888888886</v>
      </c>
      <c r="C172" s="501">
        <f>SUM(C171,C170)</f>
        <v>0.71180555555555547</v>
      </c>
      <c r="D172" s="501">
        <f>SUM(D171,D170)</f>
        <v>0.7222222222222221</v>
      </c>
      <c r="E172" s="501">
        <f>SUM(E171,E170)</f>
        <v>0.72847222222222208</v>
      </c>
      <c r="F172" s="501">
        <f t="shared" ref="F172:H172" si="31">SUM(F171,F170)</f>
        <v>0.74097222222222203</v>
      </c>
      <c r="G172" s="501">
        <f t="shared" si="31"/>
        <v>0.76041666666666641</v>
      </c>
      <c r="H172" s="501">
        <f t="shared" si="31"/>
        <v>0.77222222222222192</v>
      </c>
      <c r="I172" s="521"/>
    </row>
    <row r="173" spans="1:9" ht="48" hidden="1" customHeight="1" x14ac:dyDescent="0.25">
      <c r="A173" s="520" t="s">
        <v>226</v>
      </c>
      <c r="B173" s="504"/>
      <c r="C173" s="504"/>
      <c r="D173" s="504"/>
      <c r="E173" s="504"/>
      <c r="F173" s="504"/>
      <c r="G173" s="504"/>
      <c r="H173" s="504"/>
      <c r="I173" s="521"/>
    </row>
    <row r="174" spans="1:9" ht="48" hidden="1" customHeight="1" x14ac:dyDescent="0.25">
      <c r="A174" s="520" t="s">
        <v>228</v>
      </c>
      <c r="B174" s="505"/>
      <c r="C174" s="493"/>
      <c r="D174" s="493"/>
      <c r="E174" s="493"/>
      <c r="F174" s="493"/>
      <c r="G174" s="493"/>
      <c r="H174" s="493"/>
      <c r="I174" s="522"/>
    </row>
    <row r="175" spans="1:9" ht="48" hidden="1" customHeight="1" x14ac:dyDescent="0.25">
      <c r="A175" s="523" t="s">
        <v>230</v>
      </c>
      <c r="B175" s="508"/>
      <c r="C175" s="508"/>
      <c r="D175" s="508"/>
      <c r="E175" s="508"/>
      <c r="F175" s="508"/>
      <c r="G175" s="508"/>
      <c r="H175" s="515"/>
      <c r="I175" s="524"/>
    </row>
    <row r="176" spans="1:9" ht="48" hidden="1" customHeight="1" thickBot="1" x14ac:dyDescent="0.3">
      <c r="A176" s="645" t="s">
        <v>239</v>
      </c>
      <c r="B176" s="646"/>
      <c r="C176" s="646"/>
      <c r="D176" s="646"/>
      <c r="E176" s="646"/>
      <c r="F176" s="646"/>
      <c r="G176" s="646"/>
      <c r="H176" s="647"/>
      <c r="I176" s="648"/>
    </row>
    <row r="177" spans="1:9" ht="48" hidden="1" customHeight="1" x14ac:dyDescent="0.25">
      <c r="A177" s="526"/>
      <c r="B177" s="516" t="s">
        <v>215</v>
      </c>
      <c r="C177" s="517">
        <f>$P$6+$P$8*(B178-1)</f>
        <v>0.70138888888888884</v>
      </c>
      <c r="D177" s="516" t="s">
        <v>216</v>
      </c>
      <c r="E177" s="516"/>
      <c r="F177" s="517"/>
      <c r="G177" s="649">
        <f>H183+S$11</f>
        <v>0.78819444444444409</v>
      </c>
      <c r="H177" s="649"/>
      <c r="I177" s="527">
        <f>G177+T$11</f>
        <v>0.79513888888888851</v>
      </c>
    </row>
    <row r="178" spans="1:9" ht="48" hidden="1" customHeight="1" x14ac:dyDescent="0.25">
      <c r="A178" s="529" t="s">
        <v>1</v>
      </c>
      <c r="B178" s="514">
        <f>B167+1</f>
        <v>17</v>
      </c>
      <c r="C178" s="650" t="e">
        <f>VLOOKUP($F178,мандатка!B:D,3,0)</f>
        <v>#N/A</v>
      </c>
      <c r="D178" s="650"/>
      <c r="E178" s="650"/>
      <c r="F178" s="513" t="e">
        <f>VLOOKUP($B178,Жереб!H:I,2,0)</f>
        <v>#N/A</v>
      </c>
      <c r="G178" s="651" t="s">
        <v>218</v>
      </c>
      <c r="H178" s="651"/>
      <c r="I178" s="518" t="s">
        <v>219</v>
      </c>
    </row>
    <row r="179" spans="1:9" ht="48" hidden="1" customHeight="1" x14ac:dyDescent="0.25">
      <c r="A179" s="652" t="s">
        <v>220</v>
      </c>
      <c r="B179" s="493">
        <v>1</v>
      </c>
      <c r="C179" s="493">
        <v>2</v>
      </c>
      <c r="D179" s="493">
        <v>3</v>
      </c>
      <c r="E179" s="493">
        <v>4</v>
      </c>
      <c r="F179" s="493">
        <v>5</v>
      </c>
      <c r="G179" s="493">
        <v>6</v>
      </c>
      <c r="H179" s="493">
        <v>7</v>
      </c>
      <c r="I179" s="525">
        <v>8</v>
      </c>
    </row>
    <row r="180" spans="1:9" ht="143.25" hidden="1" customHeight="1" x14ac:dyDescent="0.25">
      <c r="A180" s="652"/>
      <c r="B180" s="495" t="str">
        <f>$L$4</f>
        <v>Навісна п-ва через яр</v>
      </c>
      <c r="C180" s="495" t="str">
        <f>$M$4</f>
        <v>П-ва по колоді через яр</v>
      </c>
      <c r="D180" s="495" t="str">
        <f>$N$4</f>
        <v>Рух  по жердинах</v>
      </c>
      <c r="E180" s="495" t="str">
        <f>$O$4</f>
        <v>В'язання вузлів</v>
      </c>
      <c r="F180" s="495" t="str">
        <f>$P$4</f>
        <v>Підйом + спуск по схилу</v>
      </c>
      <c r="G180" s="495" t="str">
        <f>$Q$4</f>
        <v>Крутопохила</v>
      </c>
      <c r="H180" s="495" t="str">
        <f>$R$4</f>
        <v>Паралельки</v>
      </c>
      <c r="I180" s="519" t="str">
        <f>S$4</f>
        <v>Орієнтування</v>
      </c>
    </row>
    <row r="181" spans="1:9" ht="48" hidden="1" customHeight="1" x14ac:dyDescent="0.25">
      <c r="A181" s="520" t="s">
        <v>222</v>
      </c>
      <c r="B181" s="498">
        <f>$L$5</f>
        <v>5.5555555555555558E-3</v>
      </c>
      <c r="C181" s="498">
        <f>$M$5</f>
        <v>4.8611111111111112E-3</v>
      </c>
      <c r="D181" s="498">
        <f>$N$5</f>
        <v>3.472222222222222E-3</v>
      </c>
      <c r="E181" s="498">
        <f>$O$5</f>
        <v>2.0833333333333333E-3</v>
      </c>
      <c r="F181" s="498">
        <f>$P$5</f>
        <v>4.8611111111111112E-3</v>
      </c>
      <c r="G181" s="498">
        <f>$Q$5</f>
        <v>9.7222222222222224E-3</v>
      </c>
      <c r="H181" s="498">
        <f>$R$5</f>
        <v>8.3333333333333332E-3</v>
      </c>
      <c r="I181" s="521"/>
    </row>
    <row r="182" spans="1:9" ht="48" hidden="1" customHeight="1" x14ac:dyDescent="0.25">
      <c r="A182" s="520" t="s">
        <v>223</v>
      </c>
      <c r="B182" s="501">
        <f>$C177+L$11</f>
        <v>0.70347222222222217</v>
      </c>
      <c r="C182" s="501">
        <f t="shared" ref="C182:H182" si="32">B183+M$11</f>
        <v>0.72083333333333321</v>
      </c>
      <c r="D182" s="501">
        <f t="shared" si="32"/>
        <v>0.73263888888888873</v>
      </c>
      <c r="E182" s="501">
        <f t="shared" si="32"/>
        <v>0.74027777777777759</v>
      </c>
      <c r="F182" s="501">
        <f t="shared" si="32"/>
        <v>0.74999999999999978</v>
      </c>
      <c r="G182" s="501">
        <f t="shared" si="32"/>
        <v>0.76458333333333306</v>
      </c>
      <c r="H182" s="501">
        <f t="shared" si="32"/>
        <v>0.77777777777777746</v>
      </c>
      <c r="I182" s="521"/>
    </row>
    <row r="183" spans="1:9" ht="48" hidden="1" customHeight="1" x14ac:dyDescent="0.25">
      <c r="A183" s="520" t="s">
        <v>225</v>
      </c>
      <c r="B183" s="501">
        <f>SUM(B182,B181)</f>
        <v>0.7090277777777777</v>
      </c>
      <c r="C183" s="501">
        <f>SUM(C182,C181)</f>
        <v>0.72569444444444431</v>
      </c>
      <c r="D183" s="501">
        <f>SUM(D182,D181)</f>
        <v>0.73611111111111094</v>
      </c>
      <c r="E183" s="501">
        <f>SUM(E182,E181)</f>
        <v>0.74236111111111092</v>
      </c>
      <c r="F183" s="501">
        <f t="shared" ref="F183:H183" si="33">SUM(F182,F181)</f>
        <v>0.75486111111111087</v>
      </c>
      <c r="G183" s="501">
        <f t="shared" si="33"/>
        <v>0.77430555555555525</v>
      </c>
      <c r="H183" s="501">
        <f t="shared" si="33"/>
        <v>0.78611111111111076</v>
      </c>
      <c r="I183" s="521"/>
    </row>
    <row r="184" spans="1:9" ht="48" hidden="1" customHeight="1" x14ac:dyDescent="0.25">
      <c r="A184" s="520" t="s">
        <v>226</v>
      </c>
      <c r="B184" s="504"/>
      <c r="C184" s="504"/>
      <c r="D184" s="504"/>
      <c r="E184" s="504"/>
      <c r="F184" s="504"/>
      <c r="G184" s="504"/>
      <c r="H184" s="504"/>
      <c r="I184" s="521"/>
    </row>
    <row r="185" spans="1:9" ht="48" hidden="1" customHeight="1" x14ac:dyDescent="0.25">
      <c r="A185" s="520" t="s">
        <v>228</v>
      </c>
      <c r="B185" s="505"/>
      <c r="C185" s="493"/>
      <c r="D185" s="493"/>
      <c r="E185" s="493"/>
      <c r="F185" s="493"/>
      <c r="G185" s="493"/>
      <c r="H185" s="493"/>
      <c r="I185" s="522"/>
    </row>
    <row r="186" spans="1:9" ht="48" hidden="1" customHeight="1" x14ac:dyDescent="0.25">
      <c r="A186" s="523" t="s">
        <v>230</v>
      </c>
      <c r="B186" s="508"/>
      <c r="C186" s="508"/>
      <c r="D186" s="508"/>
      <c r="E186" s="508"/>
      <c r="F186" s="508"/>
      <c r="G186" s="508"/>
      <c r="H186" s="515"/>
      <c r="I186" s="524"/>
    </row>
    <row r="187" spans="1:9" ht="48" hidden="1" customHeight="1" thickBot="1" x14ac:dyDescent="0.3">
      <c r="A187" s="645" t="s">
        <v>239</v>
      </c>
      <c r="B187" s="646"/>
      <c r="C187" s="646"/>
      <c r="D187" s="646"/>
      <c r="E187" s="646"/>
      <c r="F187" s="646"/>
      <c r="G187" s="646"/>
      <c r="H187" s="647"/>
      <c r="I187" s="648"/>
    </row>
    <row r="188" spans="1:9" ht="48" hidden="1" customHeight="1" x14ac:dyDescent="0.25">
      <c r="A188" s="526"/>
      <c r="B188" s="516" t="s">
        <v>215</v>
      </c>
      <c r="C188" s="517">
        <f>$P$6+$P$8*(B189-1)</f>
        <v>0.71527777777777779</v>
      </c>
      <c r="D188" s="516" t="s">
        <v>216</v>
      </c>
      <c r="E188" s="516"/>
      <c r="F188" s="517"/>
      <c r="G188" s="649">
        <f>H194+S$11</f>
        <v>0.80208333333333304</v>
      </c>
      <c r="H188" s="649"/>
      <c r="I188" s="527">
        <f>G188+T$11</f>
        <v>0.80902777777777746</v>
      </c>
    </row>
    <row r="189" spans="1:9" ht="48" hidden="1" customHeight="1" x14ac:dyDescent="0.25">
      <c r="A189" s="529" t="s">
        <v>1</v>
      </c>
      <c r="B189" s="514">
        <f>B178+1</f>
        <v>18</v>
      </c>
      <c r="C189" s="650" t="e">
        <f>VLOOKUP($F189,мандатка!B:D,3,0)</f>
        <v>#N/A</v>
      </c>
      <c r="D189" s="650"/>
      <c r="E189" s="650"/>
      <c r="F189" s="513" t="e">
        <f>VLOOKUP($B189,Жереб!H:I,2,0)</f>
        <v>#N/A</v>
      </c>
      <c r="G189" s="651" t="s">
        <v>218</v>
      </c>
      <c r="H189" s="651"/>
      <c r="I189" s="518" t="s">
        <v>219</v>
      </c>
    </row>
    <row r="190" spans="1:9" ht="48" hidden="1" customHeight="1" x14ac:dyDescent="0.25">
      <c r="A190" s="652" t="s">
        <v>220</v>
      </c>
      <c r="B190" s="493">
        <v>1</v>
      </c>
      <c r="C190" s="493">
        <v>2</v>
      </c>
      <c r="D190" s="493">
        <v>3</v>
      </c>
      <c r="E190" s="493">
        <v>4</v>
      </c>
      <c r="F190" s="493">
        <v>5</v>
      </c>
      <c r="G190" s="493">
        <v>6</v>
      </c>
      <c r="H190" s="493">
        <v>7</v>
      </c>
      <c r="I190" s="525">
        <v>8</v>
      </c>
    </row>
    <row r="191" spans="1:9" ht="143.25" hidden="1" customHeight="1" x14ac:dyDescent="0.25">
      <c r="A191" s="652"/>
      <c r="B191" s="495" t="str">
        <f>$L$4</f>
        <v>Навісна п-ва через яр</v>
      </c>
      <c r="C191" s="495" t="str">
        <f>$M$4</f>
        <v>П-ва по колоді через яр</v>
      </c>
      <c r="D191" s="495" t="str">
        <f>$N$4</f>
        <v>Рух  по жердинах</v>
      </c>
      <c r="E191" s="495" t="str">
        <f>$O$4</f>
        <v>В'язання вузлів</v>
      </c>
      <c r="F191" s="495" t="str">
        <f>$P$4</f>
        <v>Підйом + спуск по схилу</v>
      </c>
      <c r="G191" s="495" t="str">
        <f>$Q$4</f>
        <v>Крутопохила</v>
      </c>
      <c r="H191" s="495" t="str">
        <f>$R$4</f>
        <v>Паралельки</v>
      </c>
      <c r="I191" s="519" t="str">
        <f>S$4</f>
        <v>Орієнтування</v>
      </c>
    </row>
    <row r="192" spans="1:9" ht="48" hidden="1" customHeight="1" x14ac:dyDescent="0.25">
      <c r="A192" s="520" t="s">
        <v>222</v>
      </c>
      <c r="B192" s="498">
        <f>$L$5</f>
        <v>5.5555555555555558E-3</v>
      </c>
      <c r="C192" s="498">
        <f>$M$5</f>
        <v>4.8611111111111112E-3</v>
      </c>
      <c r="D192" s="498">
        <f>$N$5</f>
        <v>3.472222222222222E-3</v>
      </c>
      <c r="E192" s="498">
        <f>$O$5</f>
        <v>2.0833333333333333E-3</v>
      </c>
      <c r="F192" s="498">
        <f>$P$5</f>
        <v>4.8611111111111112E-3</v>
      </c>
      <c r="G192" s="498">
        <f>$Q$5</f>
        <v>9.7222222222222224E-3</v>
      </c>
      <c r="H192" s="498">
        <f>$R$5</f>
        <v>8.3333333333333332E-3</v>
      </c>
      <c r="I192" s="521"/>
    </row>
    <row r="193" spans="1:9" ht="48" hidden="1" customHeight="1" x14ac:dyDescent="0.25">
      <c r="A193" s="520" t="s">
        <v>223</v>
      </c>
      <c r="B193" s="501">
        <f>$C188+L$11</f>
        <v>0.71736111111111112</v>
      </c>
      <c r="C193" s="501">
        <f t="shared" ref="C193:H193" si="34">B194+M$11</f>
        <v>0.73472222222222217</v>
      </c>
      <c r="D193" s="501">
        <f t="shared" si="34"/>
        <v>0.74652777777777768</v>
      </c>
      <c r="E193" s="501">
        <f t="shared" si="34"/>
        <v>0.75416666666666654</v>
      </c>
      <c r="F193" s="501">
        <f t="shared" si="34"/>
        <v>0.76388888888888873</v>
      </c>
      <c r="G193" s="501">
        <f t="shared" si="34"/>
        <v>0.77847222222222201</v>
      </c>
      <c r="H193" s="501">
        <f t="shared" si="34"/>
        <v>0.79166666666666641</v>
      </c>
      <c r="I193" s="521"/>
    </row>
    <row r="194" spans="1:9" ht="48" hidden="1" customHeight="1" x14ac:dyDescent="0.25">
      <c r="A194" s="520" t="s">
        <v>225</v>
      </c>
      <c r="B194" s="501">
        <f>SUM(B193,B192)</f>
        <v>0.72291666666666665</v>
      </c>
      <c r="C194" s="501">
        <f>SUM(C193,C192)</f>
        <v>0.73958333333333326</v>
      </c>
      <c r="D194" s="501">
        <f>SUM(D193,D192)</f>
        <v>0.74999999999999989</v>
      </c>
      <c r="E194" s="501">
        <f>SUM(E193,E192)</f>
        <v>0.75624999999999987</v>
      </c>
      <c r="F194" s="501">
        <f t="shared" ref="F194:H194" si="35">SUM(F193,F192)</f>
        <v>0.76874999999999982</v>
      </c>
      <c r="G194" s="501">
        <f t="shared" si="35"/>
        <v>0.7881944444444442</v>
      </c>
      <c r="H194" s="501">
        <f t="shared" si="35"/>
        <v>0.79999999999999971</v>
      </c>
      <c r="I194" s="521"/>
    </row>
    <row r="195" spans="1:9" ht="48" hidden="1" customHeight="1" x14ac:dyDescent="0.25">
      <c r="A195" s="520" t="s">
        <v>226</v>
      </c>
      <c r="B195" s="504"/>
      <c r="C195" s="504"/>
      <c r="D195" s="504"/>
      <c r="E195" s="504"/>
      <c r="F195" s="504"/>
      <c r="G195" s="504"/>
      <c r="H195" s="504"/>
      <c r="I195" s="521"/>
    </row>
    <row r="196" spans="1:9" ht="48" hidden="1" customHeight="1" x14ac:dyDescent="0.25">
      <c r="A196" s="520" t="s">
        <v>228</v>
      </c>
      <c r="B196" s="505"/>
      <c r="C196" s="493"/>
      <c r="D196" s="493"/>
      <c r="E196" s="493"/>
      <c r="F196" s="493"/>
      <c r="G196" s="493"/>
      <c r="H196" s="493"/>
      <c r="I196" s="522"/>
    </row>
    <row r="197" spans="1:9" ht="48" hidden="1" customHeight="1" x14ac:dyDescent="0.25">
      <c r="A197" s="523" t="s">
        <v>230</v>
      </c>
      <c r="B197" s="508"/>
      <c r="C197" s="508"/>
      <c r="D197" s="508"/>
      <c r="E197" s="508"/>
      <c r="F197" s="508"/>
      <c r="G197" s="508"/>
      <c r="H197" s="515"/>
      <c r="I197" s="524"/>
    </row>
    <row r="198" spans="1:9" ht="48" hidden="1" customHeight="1" thickBot="1" x14ac:dyDescent="0.3">
      <c r="A198" s="645" t="s">
        <v>239</v>
      </c>
      <c r="B198" s="646"/>
      <c r="C198" s="646"/>
      <c r="D198" s="646"/>
      <c r="E198" s="646"/>
      <c r="F198" s="646"/>
      <c r="G198" s="646"/>
      <c r="H198" s="647"/>
      <c r="I198" s="648"/>
    </row>
    <row r="199" spans="1:9" ht="48" hidden="1" customHeight="1" x14ac:dyDescent="0.25">
      <c r="A199" s="526"/>
      <c r="B199" s="516" t="s">
        <v>215</v>
      </c>
      <c r="C199" s="517">
        <f>$P$6+$P$8*(B200-1)</f>
        <v>0.72916666666666674</v>
      </c>
      <c r="D199" s="516" t="s">
        <v>216</v>
      </c>
      <c r="E199" s="516"/>
      <c r="F199" s="517"/>
      <c r="G199" s="649">
        <f>H205+S$11</f>
        <v>0.81597222222222199</v>
      </c>
      <c r="H199" s="649"/>
      <c r="I199" s="527">
        <f>G199+T$11</f>
        <v>0.82291666666666641</v>
      </c>
    </row>
    <row r="200" spans="1:9" ht="48" hidden="1" customHeight="1" x14ac:dyDescent="0.25">
      <c r="A200" s="529" t="s">
        <v>1</v>
      </c>
      <c r="B200" s="514">
        <f>B189+1</f>
        <v>19</v>
      </c>
      <c r="C200" s="650" t="e">
        <f>VLOOKUP($F200,мандатка!B:D,3,0)</f>
        <v>#N/A</v>
      </c>
      <c r="D200" s="650"/>
      <c r="E200" s="650"/>
      <c r="F200" s="513" t="e">
        <f>VLOOKUP($B200,Жереб!H:I,2,0)</f>
        <v>#N/A</v>
      </c>
      <c r="G200" s="651" t="s">
        <v>218</v>
      </c>
      <c r="H200" s="651"/>
      <c r="I200" s="518" t="s">
        <v>219</v>
      </c>
    </row>
    <row r="201" spans="1:9" ht="48" hidden="1" customHeight="1" x14ac:dyDescent="0.25">
      <c r="A201" s="652" t="s">
        <v>220</v>
      </c>
      <c r="B201" s="493">
        <v>1</v>
      </c>
      <c r="C201" s="493">
        <v>2</v>
      </c>
      <c r="D201" s="493">
        <v>3</v>
      </c>
      <c r="E201" s="493">
        <v>4</v>
      </c>
      <c r="F201" s="493">
        <v>5</v>
      </c>
      <c r="G201" s="493">
        <v>6</v>
      </c>
      <c r="H201" s="493">
        <v>7</v>
      </c>
      <c r="I201" s="525">
        <v>8</v>
      </c>
    </row>
    <row r="202" spans="1:9" ht="143.25" hidden="1" customHeight="1" x14ac:dyDescent="0.25">
      <c r="A202" s="652"/>
      <c r="B202" s="495" t="str">
        <f>$L$4</f>
        <v>Навісна п-ва через яр</v>
      </c>
      <c r="C202" s="495" t="str">
        <f>$M$4</f>
        <v>П-ва по колоді через яр</v>
      </c>
      <c r="D202" s="495" t="str">
        <f>$N$4</f>
        <v>Рух  по жердинах</v>
      </c>
      <c r="E202" s="495" t="str">
        <f>$O$4</f>
        <v>В'язання вузлів</v>
      </c>
      <c r="F202" s="495" t="str">
        <f>$P$4</f>
        <v>Підйом + спуск по схилу</v>
      </c>
      <c r="G202" s="495" t="str">
        <f>$Q$4</f>
        <v>Крутопохила</v>
      </c>
      <c r="H202" s="495" t="str">
        <f>$R$4</f>
        <v>Паралельки</v>
      </c>
      <c r="I202" s="519" t="str">
        <f>S$4</f>
        <v>Орієнтування</v>
      </c>
    </row>
    <row r="203" spans="1:9" ht="48" hidden="1" customHeight="1" x14ac:dyDescent="0.25">
      <c r="A203" s="520" t="s">
        <v>222</v>
      </c>
      <c r="B203" s="498">
        <f>$L$5</f>
        <v>5.5555555555555558E-3</v>
      </c>
      <c r="C203" s="498">
        <f>$M$5</f>
        <v>4.8611111111111112E-3</v>
      </c>
      <c r="D203" s="498">
        <f>$N$5</f>
        <v>3.472222222222222E-3</v>
      </c>
      <c r="E203" s="498">
        <f>$O$5</f>
        <v>2.0833333333333333E-3</v>
      </c>
      <c r="F203" s="498">
        <f>$P$5</f>
        <v>4.8611111111111112E-3</v>
      </c>
      <c r="G203" s="498">
        <f>$Q$5</f>
        <v>9.7222222222222224E-3</v>
      </c>
      <c r="H203" s="498">
        <f>$R$5</f>
        <v>8.3333333333333332E-3</v>
      </c>
      <c r="I203" s="521"/>
    </row>
    <row r="204" spans="1:9" ht="48" hidden="1" customHeight="1" x14ac:dyDescent="0.25">
      <c r="A204" s="520" t="s">
        <v>223</v>
      </c>
      <c r="B204" s="501">
        <f>$C199+L$11</f>
        <v>0.73125000000000007</v>
      </c>
      <c r="C204" s="501">
        <f t="shared" ref="C204:H204" si="36">B205+M$11</f>
        <v>0.74861111111111112</v>
      </c>
      <c r="D204" s="501">
        <f t="shared" si="36"/>
        <v>0.76041666666666663</v>
      </c>
      <c r="E204" s="501">
        <f t="shared" si="36"/>
        <v>0.76805555555555549</v>
      </c>
      <c r="F204" s="501">
        <f t="shared" si="36"/>
        <v>0.77777777777777768</v>
      </c>
      <c r="G204" s="501">
        <f t="shared" si="36"/>
        <v>0.79236111111111096</v>
      </c>
      <c r="H204" s="501">
        <f t="shared" si="36"/>
        <v>0.80555555555555536</v>
      </c>
      <c r="I204" s="521"/>
    </row>
    <row r="205" spans="1:9" ht="48" hidden="1" customHeight="1" x14ac:dyDescent="0.25">
      <c r="A205" s="520" t="s">
        <v>225</v>
      </c>
      <c r="B205" s="501">
        <f>SUM(B204,B203)</f>
        <v>0.7368055555555556</v>
      </c>
      <c r="C205" s="501">
        <f>SUM(C204,C203)</f>
        <v>0.75347222222222221</v>
      </c>
      <c r="D205" s="501">
        <f>SUM(D204,D203)</f>
        <v>0.76388888888888884</v>
      </c>
      <c r="E205" s="501">
        <f>SUM(E204,E203)</f>
        <v>0.77013888888888882</v>
      </c>
      <c r="F205" s="501">
        <f t="shared" ref="F205:H205" si="37">SUM(F204,F203)</f>
        <v>0.78263888888888877</v>
      </c>
      <c r="G205" s="501">
        <f t="shared" si="37"/>
        <v>0.80208333333333315</v>
      </c>
      <c r="H205" s="501">
        <f t="shared" si="37"/>
        <v>0.81388888888888866</v>
      </c>
      <c r="I205" s="521"/>
    </row>
    <row r="206" spans="1:9" ht="48" hidden="1" customHeight="1" x14ac:dyDescent="0.25">
      <c r="A206" s="520" t="s">
        <v>226</v>
      </c>
      <c r="B206" s="504"/>
      <c r="C206" s="504"/>
      <c r="D206" s="504"/>
      <c r="E206" s="504"/>
      <c r="F206" s="504"/>
      <c r="G206" s="504"/>
      <c r="H206" s="504"/>
      <c r="I206" s="521"/>
    </row>
    <row r="207" spans="1:9" ht="48" hidden="1" customHeight="1" x14ac:dyDescent="0.25">
      <c r="A207" s="520" t="s">
        <v>228</v>
      </c>
      <c r="B207" s="505"/>
      <c r="C207" s="493"/>
      <c r="D207" s="493"/>
      <c r="E207" s="493"/>
      <c r="F207" s="493"/>
      <c r="G207" s="493"/>
      <c r="H207" s="493"/>
      <c r="I207" s="522"/>
    </row>
    <row r="208" spans="1:9" ht="48" hidden="1" customHeight="1" x14ac:dyDescent="0.25">
      <c r="A208" s="523" t="s">
        <v>230</v>
      </c>
      <c r="B208" s="508"/>
      <c r="C208" s="508"/>
      <c r="D208" s="508"/>
      <c r="E208" s="508"/>
      <c r="F208" s="508"/>
      <c r="G208" s="508"/>
      <c r="H208" s="515"/>
      <c r="I208" s="524"/>
    </row>
    <row r="209" spans="1:9" ht="48" hidden="1" customHeight="1" thickBot="1" x14ac:dyDescent="0.3">
      <c r="A209" s="645" t="s">
        <v>239</v>
      </c>
      <c r="B209" s="646"/>
      <c r="C209" s="646"/>
      <c r="D209" s="646"/>
      <c r="E209" s="646"/>
      <c r="F209" s="646"/>
      <c r="G209" s="646"/>
      <c r="H209" s="647"/>
      <c r="I209" s="648"/>
    </row>
    <row r="210" spans="1:9" ht="48" hidden="1" customHeight="1" x14ac:dyDescent="0.25">
      <c r="A210" s="526"/>
      <c r="B210" s="516" t="s">
        <v>215</v>
      </c>
      <c r="C210" s="517">
        <f>$P$6+$P$8*(B211-1)</f>
        <v>0.74305555555555558</v>
      </c>
      <c r="D210" s="516" t="s">
        <v>216</v>
      </c>
      <c r="E210" s="516"/>
      <c r="F210" s="517"/>
      <c r="G210" s="649">
        <f>H216+S$11</f>
        <v>0.82986111111111083</v>
      </c>
      <c r="H210" s="649"/>
      <c r="I210" s="527">
        <f>G210+T$11</f>
        <v>0.83680555555555525</v>
      </c>
    </row>
    <row r="211" spans="1:9" ht="48" hidden="1" customHeight="1" x14ac:dyDescent="0.25">
      <c r="A211" s="529" t="s">
        <v>1</v>
      </c>
      <c r="B211" s="514">
        <f>B200+1</f>
        <v>20</v>
      </c>
      <c r="C211" s="650" t="e">
        <f>VLOOKUP($F211,мандатка!B:D,3,0)</f>
        <v>#N/A</v>
      </c>
      <c r="D211" s="650"/>
      <c r="E211" s="650"/>
      <c r="F211" s="513" t="e">
        <f>VLOOKUP($B211,Жереб!H:I,2,0)</f>
        <v>#N/A</v>
      </c>
      <c r="G211" s="651" t="s">
        <v>218</v>
      </c>
      <c r="H211" s="651"/>
      <c r="I211" s="518" t="s">
        <v>219</v>
      </c>
    </row>
    <row r="212" spans="1:9" ht="48" hidden="1" customHeight="1" x14ac:dyDescent="0.25">
      <c r="A212" s="652" t="s">
        <v>220</v>
      </c>
      <c r="B212" s="493">
        <v>1</v>
      </c>
      <c r="C212" s="493">
        <v>2</v>
      </c>
      <c r="D212" s="493">
        <v>3</v>
      </c>
      <c r="E212" s="493">
        <v>4</v>
      </c>
      <c r="F212" s="493">
        <v>5</v>
      </c>
      <c r="G212" s="493">
        <v>6</v>
      </c>
      <c r="H212" s="493">
        <v>7</v>
      </c>
      <c r="I212" s="525">
        <v>8</v>
      </c>
    </row>
    <row r="213" spans="1:9" ht="143.25" hidden="1" customHeight="1" x14ac:dyDescent="0.25">
      <c r="A213" s="652"/>
      <c r="B213" s="495" t="str">
        <f>$L$4</f>
        <v>Навісна п-ва через яр</v>
      </c>
      <c r="C213" s="495" t="str">
        <f>$M$4</f>
        <v>П-ва по колоді через яр</v>
      </c>
      <c r="D213" s="495" t="str">
        <f>$N$4</f>
        <v>Рух  по жердинах</v>
      </c>
      <c r="E213" s="495" t="str">
        <f>$O$4</f>
        <v>В'язання вузлів</v>
      </c>
      <c r="F213" s="495" t="str">
        <f>$P$4</f>
        <v>Підйом + спуск по схилу</v>
      </c>
      <c r="G213" s="495" t="str">
        <f>$Q$4</f>
        <v>Крутопохила</v>
      </c>
      <c r="H213" s="495" t="str">
        <f>$R$4</f>
        <v>Паралельки</v>
      </c>
      <c r="I213" s="519" t="str">
        <f>S$4</f>
        <v>Орієнтування</v>
      </c>
    </row>
    <row r="214" spans="1:9" ht="48" hidden="1" customHeight="1" x14ac:dyDescent="0.25">
      <c r="A214" s="520" t="s">
        <v>222</v>
      </c>
      <c r="B214" s="498">
        <f>$L$5</f>
        <v>5.5555555555555558E-3</v>
      </c>
      <c r="C214" s="498">
        <f>$M$5</f>
        <v>4.8611111111111112E-3</v>
      </c>
      <c r="D214" s="498">
        <f>$N$5</f>
        <v>3.472222222222222E-3</v>
      </c>
      <c r="E214" s="498">
        <f>$O$5</f>
        <v>2.0833333333333333E-3</v>
      </c>
      <c r="F214" s="498">
        <f>$P$5</f>
        <v>4.8611111111111112E-3</v>
      </c>
      <c r="G214" s="498">
        <f>$Q$5</f>
        <v>9.7222222222222224E-3</v>
      </c>
      <c r="H214" s="498">
        <f>$R$5</f>
        <v>8.3333333333333332E-3</v>
      </c>
      <c r="I214" s="521"/>
    </row>
    <row r="215" spans="1:9" ht="48" hidden="1" customHeight="1" x14ac:dyDescent="0.25">
      <c r="A215" s="520" t="s">
        <v>223</v>
      </c>
      <c r="B215" s="501">
        <f>$C210+L$11</f>
        <v>0.74513888888888891</v>
      </c>
      <c r="C215" s="501">
        <f t="shared" ref="C215:H215" si="38">B216+M$11</f>
        <v>0.76249999999999996</v>
      </c>
      <c r="D215" s="501">
        <f t="shared" si="38"/>
        <v>0.77430555555555547</v>
      </c>
      <c r="E215" s="501">
        <f t="shared" si="38"/>
        <v>0.78194444444444433</v>
      </c>
      <c r="F215" s="501">
        <f t="shared" si="38"/>
        <v>0.79166666666666652</v>
      </c>
      <c r="G215" s="501">
        <f t="shared" si="38"/>
        <v>0.8062499999999998</v>
      </c>
      <c r="H215" s="501">
        <f t="shared" si="38"/>
        <v>0.8194444444444442</v>
      </c>
      <c r="I215" s="521"/>
    </row>
    <row r="216" spans="1:9" ht="48" hidden="1" customHeight="1" x14ac:dyDescent="0.25">
      <c r="A216" s="520" t="s">
        <v>225</v>
      </c>
      <c r="B216" s="501">
        <f>SUM(B215,B214)</f>
        <v>0.75069444444444444</v>
      </c>
      <c r="C216" s="501">
        <f>SUM(C215,C214)</f>
        <v>0.76736111111111105</v>
      </c>
      <c r="D216" s="501">
        <f>SUM(D215,D214)</f>
        <v>0.77777777777777768</v>
      </c>
      <c r="E216" s="501">
        <f>SUM(E215,E214)</f>
        <v>0.78402777777777766</v>
      </c>
      <c r="F216" s="501">
        <f t="shared" ref="F216:H216" si="39">SUM(F215,F214)</f>
        <v>0.79652777777777761</v>
      </c>
      <c r="G216" s="501">
        <f t="shared" si="39"/>
        <v>0.81597222222222199</v>
      </c>
      <c r="H216" s="501">
        <f t="shared" si="39"/>
        <v>0.8277777777777775</v>
      </c>
      <c r="I216" s="521"/>
    </row>
    <row r="217" spans="1:9" ht="48" hidden="1" customHeight="1" x14ac:dyDescent="0.25">
      <c r="A217" s="520" t="s">
        <v>226</v>
      </c>
      <c r="B217" s="504"/>
      <c r="C217" s="504"/>
      <c r="D217" s="504"/>
      <c r="E217" s="504"/>
      <c r="F217" s="504"/>
      <c r="G217" s="504"/>
      <c r="H217" s="504"/>
      <c r="I217" s="521"/>
    </row>
    <row r="218" spans="1:9" ht="48" hidden="1" customHeight="1" x14ac:dyDescent="0.25">
      <c r="A218" s="520" t="s">
        <v>228</v>
      </c>
      <c r="B218" s="505"/>
      <c r="C218" s="493"/>
      <c r="D218" s="493"/>
      <c r="E218" s="493"/>
      <c r="F218" s="493"/>
      <c r="G218" s="493"/>
      <c r="H218" s="493"/>
      <c r="I218" s="522"/>
    </row>
    <row r="219" spans="1:9" ht="48" hidden="1" customHeight="1" x14ac:dyDescent="0.25">
      <c r="A219" s="523" t="s">
        <v>230</v>
      </c>
      <c r="B219" s="508"/>
      <c r="C219" s="508"/>
      <c r="D219" s="508"/>
      <c r="E219" s="508"/>
      <c r="F219" s="508"/>
      <c r="G219" s="508"/>
      <c r="H219" s="515"/>
      <c r="I219" s="524"/>
    </row>
    <row r="220" spans="1:9" ht="48" hidden="1" customHeight="1" thickBot="1" x14ac:dyDescent="0.3">
      <c r="A220" s="645" t="s">
        <v>239</v>
      </c>
      <c r="B220" s="646"/>
      <c r="C220" s="646"/>
      <c r="D220" s="646"/>
      <c r="E220" s="646"/>
      <c r="F220" s="646"/>
      <c r="G220" s="646"/>
      <c r="H220" s="647"/>
      <c r="I220" s="648"/>
    </row>
    <row r="221" spans="1:9" ht="48" hidden="1" customHeight="1" x14ac:dyDescent="0.25">
      <c r="A221" s="526"/>
      <c r="B221" s="516" t="s">
        <v>215</v>
      </c>
      <c r="C221" s="517">
        <f>$P$6+$P$8*(B222-1)</f>
        <v>0.75694444444444442</v>
      </c>
      <c r="D221" s="516" t="s">
        <v>216</v>
      </c>
      <c r="E221" s="516"/>
      <c r="F221" s="517"/>
      <c r="G221" s="649">
        <f>H227+S$11</f>
        <v>0.84374999999999967</v>
      </c>
      <c r="H221" s="649"/>
      <c r="I221" s="527">
        <f>G221+T$11</f>
        <v>0.85069444444444409</v>
      </c>
    </row>
    <row r="222" spans="1:9" ht="48" hidden="1" customHeight="1" x14ac:dyDescent="0.25">
      <c r="A222" s="529" t="s">
        <v>1</v>
      </c>
      <c r="B222" s="514">
        <f>B211+1</f>
        <v>21</v>
      </c>
      <c r="C222" s="650" t="e">
        <f>VLOOKUP($F222,мандатка!B:D,3,0)</f>
        <v>#N/A</v>
      </c>
      <c r="D222" s="650"/>
      <c r="E222" s="650"/>
      <c r="F222" s="513" t="e">
        <f>VLOOKUP($B222,Жереб!H:I,2,0)</f>
        <v>#N/A</v>
      </c>
      <c r="G222" s="651" t="s">
        <v>218</v>
      </c>
      <c r="H222" s="651"/>
      <c r="I222" s="518" t="s">
        <v>219</v>
      </c>
    </row>
    <row r="223" spans="1:9" ht="48" hidden="1" customHeight="1" x14ac:dyDescent="0.25">
      <c r="A223" s="652" t="s">
        <v>220</v>
      </c>
      <c r="B223" s="493">
        <v>1</v>
      </c>
      <c r="C223" s="493">
        <v>2</v>
      </c>
      <c r="D223" s="493">
        <v>3</v>
      </c>
      <c r="E223" s="493">
        <v>4</v>
      </c>
      <c r="F223" s="493">
        <v>5</v>
      </c>
      <c r="G223" s="493">
        <v>6</v>
      </c>
      <c r="H223" s="493">
        <v>7</v>
      </c>
      <c r="I223" s="525">
        <v>8</v>
      </c>
    </row>
    <row r="224" spans="1:9" ht="143.25" hidden="1" customHeight="1" x14ac:dyDescent="0.25">
      <c r="A224" s="652"/>
      <c r="B224" s="495" t="str">
        <f>$L$4</f>
        <v>Навісна п-ва через яр</v>
      </c>
      <c r="C224" s="495" t="str">
        <f>$M$4</f>
        <v>П-ва по колоді через яр</v>
      </c>
      <c r="D224" s="495" t="str">
        <f>$N$4</f>
        <v>Рух  по жердинах</v>
      </c>
      <c r="E224" s="495" t="str">
        <f>$O$4</f>
        <v>В'язання вузлів</v>
      </c>
      <c r="F224" s="495" t="str">
        <f>$P$4</f>
        <v>Підйом + спуск по схилу</v>
      </c>
      <c r="G224" s="495" t="str">
        <f>$Q$4</f>
        <v>Крутопохила</v>
      </c>
      <c r="H224" s="495" t="str">
        <f>$R$4</f>
        <v>Паралельки</v>
      </c>
      <c r="I224" s="519" t="str">
        <f>S$4</f>
        <v>Орієнтування</v>
      </c>
    </row>
    <row r="225" spans="1:9" ht="48" hidden="1" customHeight="1" x14ac:dyDescent="0.25">
      <c r="A225" s="520" t="s">
        <v>222</v>
      </c>
      <c r="B225" s="498">
        <f>$L$5</f>
        <v>5.5555555555555558E-3</v>
      </c>
      <c r="C225" s="498">
        <f>$M$5</f>
        <v>4.8611111111111112E-3</v>
      </c>
      <c r="D225" s="498">
        <f>$N$5</f>
        <v>3.472222222222222E-3</v>
      </c>
      <c r="E225" s="498">
        <f>$O$5</f>
        <v>2.0833333333333333E-3</v>
      </c>
      <c r="F225" s="498">
        <f>$P$5</f>
        <v>4.8611111111111112E-3</v>
      </c>
      <c r="G225" s="498">
        <f>$Q$5</f>
        <v>9.7222222222222224E-3</v>
      </c>
      <c r="H225" s="498">
        <f>$R$5</f>
        <v>8.3333333333333332E-3</v>
      </c>
      <c r="I225" s="521"/>
    </row>
    <row r="226" spans="1:9" ht="48" hidden="1" customHeight="1" x14ac:dyDescent="0.25">
      <c r="A226" s="520" t="s">
        <v>223</v>
      </c>
      <c r="B226" s="501">
        <f>$C221+L$11</f>
        <v>0.75902777777777775</v>
      </c>
      <c r="C226" s="501">
        <f t="shared" ref="C226:H226" si="40">B227+M$11</f>
        <v>0.7763888888888888</v>
      </c>
      <c r="D226" s="501">
        <f t="shared" si="40"/>
        <v>0.78819444444444431</v>
      </c>
      <c r="E226" s="501">
        <f t="shared" si="40"/>
        <v>0.79583333333333317</v>
      </c>
      <c r="F226" s="501">
        <f t="shared" si="40"/>
        <v>0.80555555555555536</v>
      </c>
      <c r="G226" s="501">
        <f t="shared" si="40"/>
        <v>0.82013888888888864</v>
      </c>
      <c r="H226" s="501">
        <f t="shared" si="40"/>
        <v>0.83333333333333304</v>
      </c>
      <c r="I226" s="521"/>
    </row>
    <row r="227" spans="1:9" ht="48" hidden="1" customHeight="1" x14ac:dyDescent="0.25">
      <c r="A227" s="520" t="s">
        <v>225</v>
      </c>
      <c r="B227" s="501">
        <f>SUM(B226,B225)</f>
        <v>0.76458333333333328</v>
      </c>
      <c r="C227" s="501">
        <f>SUM(C226,C225)</f>
        <v>0.78124999999999989</v>
      </c>
      <c r="D227" s="501">
        <f>SUM(D226,D225)</f>
        <v>0.79166666666666652</v>
      </c>
      <c r="E227" s="501">
        <f>SUM(E226,E225)</f>
        <v>0.7979166666666665</v>
      </c>
      <c r="F227" s="501">
        <f t="shared" ref="F227:H227" si="41">SUM(F226,F225)</f>
        <v>0.81041666666666645</v>
      </c>
      <c r="G227" s="501">
        <f t="shared" si="41"/>
        <v>0.82986111111111083</v>
      </c>
      <c r="H227" s="501">
        <f t="shared" si="41"/>
        <v>0.84166666666666634</v>
      </c>
      <c r="I227" s="521"/>
    </row>
    <row r="228" spans="1:9" ht="48" hidden="1" customHeight="1" x14ac:dyDescent="0.25">
      <c r="A228" s="520" t="s">
        <v>226</v>
      </c>
      <c r="B228" s="504"/>
      <c r="C228" s="504"/>
      <c r="D228" s="504"/>
      <c r="E228" s="504"/>
      <c r="F228" s="504"/>
      <c r="G228" s="504"/>
      <c r="H228" s="504"/>
      <c r="I228" s="521"/>
    </row>
    <row r="229" spans="1:9" ht="48" hidden="1" customHeight="1" x14ac:dyDescent="0.25">
      <c r="A229" s="520" t="s">
        <v>228</v>
      </c>
      <c r="B229" s="505"/>
      <c r="C229" s="493"/>
      <c r="D229" s="493"/>
      <c r="E229" s="493"/>
      <c r="F229" s="493"/>
      <c r="G229" s="493"/>
      <c r="H229" s="493"/>
      <c r="I229" s="522"/>
    </row>
    <row r="230" spans="1:9" ht="48" hidden="1" customHeight="1" x14ac:dyDescent="0.25">
      <c r="A230" s="523" t="s">
        <v>230</v>
      </c>
      <c r="B230" s="508"/>
      <c r="C230" s="508"/>
      <c r="D230" s="508"/>
      <c r="E230" s="508"/>
      <c r="F230" s="508"/>
      <c r="G230" s="508"/>
      <c r="H230" s="515"/>
      <c r="I230" s="524"/>
    </row>
    <row r="231" spans="1:9" ht="48" hidden="1" customHeight="1" thickBot="1" x14ac:dyDescent="0.3">
      <c r="A231" s="645" t="s">
        <v>239</v>
      </c>
      <c r="B231" s="646"/>
      <c r="C231" s="646"/>
      <c r="D231" s="646"/>
      <c r="E231" s="646"/>
      <c r="F231" s="646"/>
      <c r="G231" s="646"/>
      <c r="H231" s="647"/>
      <c r="I231" s="648"/>
    </row>
    <row r="232" spans="1:9" ht="48" hidden="1" customHeight="1" x14ac:dyDescent="0.25">
      <c r="A232" s="526"/>
      <c r="B232" s="516" t="s">
        <v>215</v>
      </c>
      <c r="C232" s="517">
        <f>$P$6+$P$8*(B233-1)</f>
        <v>0.77083333333333326</v>
      </c>
      <c r="D232" s="516" t="s">
        <v>216</v>
      </c>
      <c r="E232" s="516"/>
      <c r="F232" s="517"/>
      <c r="G232" s="649">
        <f>H238+S$11</f>
        <v>0.85763888888888851</v>
      </c>
      <c r="H232" s="649"/>
      <c r="I232" s="527">
        <f>G232+T$11</f>
        <v>0.86458333333333293</v>
      </c>
    </row>
    <row r="233" spans="1:9" ht="48" hidden="1" customHeight="1" x14ac:dyDescent="0.25">
      <c r="A233" s="529" t="s">
        <v>1</v>
      </c>
      <c r="B233" s="514">
        <f>B222+1</f>
        <v>22</v>
      </c>
      <c r="C233" s="650" t="e">
        <f>VLOOKUP($F233,мандатка!B:D,3,0)</f>
        <v>#N/A</v>
      </c>
      <c r="D233" s="650"/>
      <c r="E233" s="650"/>
      <c r="F233" s="513" t="e">
        <f>VLOOKUP($B233,Жереб!H:I,2,0)</f>
        <v>#N/A</v>
      </c>
      <c r="G233" s="651" t="s">
        <v>218</v>
      </c>
      <c r="H233" s="651"/>
      <c r="I233" s="518" t="s">
        <v>219</v>
      </c>
    </row>
    <row r="234" spans="1:9" ht="48" hidden="1" customHeight="1" x14ac:dyDescent="0.25">
      <c r="A234" s="652" t="s">
        <v>220</v>
      </c>
      <c r="B234" s="493">
        <v>1</v>
      </c>
      <c r="C234" s="493">
        <v>2</v>
      </c>
      <c r="D234" s="493">
        <v>3</v>
      </c>
      <c r="E234" s="493">
        <v>4</v>
      </c>
      <c r="F234" s="493">
        <v>5</v>
      </c>
      <c r="G234" s="493">
        <v>6</v>
      </c>
      <c r="H234" s="493">
        <v>7</v>
      </c>
      <c r="I234" s="525">
        <v>8</v>
      </c>
    </row>
    <row r="235" spans="1:9" ht="143.25" hidden="1" customHeight="1" x14ac:dyDescent="0.25">
      <c r="A235" s="652"/>
      <c r="B235" s="495" t="str">
        <f>$L$4</f>
        <v>Навісна п-ва через яр</v>
      </c>
      <c r="C235" s="495" t="str">
        <f>$M$4</f>
        <v>П-ва по колоді через яр</v>
      </c>
      <c r="D235" s="495" t="str">
        <f>$N$4</f>
        <v>Рух  по жердинах</v>
      </c>
      <c r="E235" s="495" t="str">
        <f>$O$4</f>
        <v>В'язання вузлів</v>
      </c>
      <c r="F235" s="495" t="str">
        <f>$P$4</f>
        <v>Підйом + спуск по схилу</v>
      </c>
      <c r="G235" s="495" t="str">
        <f>$Q$4</f>
        <v>Крутопохила</v>
      </c>
      <c r="H235" s="495" t="str">
        <f>$R$4</f>
        <v>Паралельки</v>
      </c>
      <c r="I235" s="519" t="str">
        <f>S$4</f>
        <v>Орієнтування</v>
      </c>
    </row>
    <row r="236" spans="1:9" ht="48" hidden="1" customHeight="1" x14ac:dyDescent="0.25">
      <c r="A236" s="520" t="s">
        <v>222</v>
      </c>
      <c r="B236" s="498">
        <f>$L$5</f>
        <v>5.5555555555555558E-3</v>
      </c>
      <c r="C236" s="498">
        <f>$M$5</f>
        <v>4.8611111111111112E-3</v>
      </c>
      <c r="D236" s="498">
        <f>$N$5</f>
        <v>3.472222222222222E-3</v>
      </c>
      <c r="E236" s="498">
        <f>$O$5</f>
        <v>2.0833333333333333E-3</v>
      </c>
      <c r="F236" s="498">
        <f>$P$5</f>
        <v>4.8611111111111112E-3</v>
      </c>
      <c r="G236" s="498">
        <f>$Q$5</f>
        <v>9.7222222222222224E-3</v>
      </c>
      <c r="H236" s="498">
        <f>$R$5</f>
        <v>8.3333333333333332E-3</v>
      </c>
      <c r="I236" s="521"/>
    </row>
    <row r="237" spans="1:9" ht="48" hidden="1" customHeight="1" x14ac:dyDescent="0.25">
      <c r="A237" s="520" t="s">
        <v>223</v>
      </c>
      <c r="B237" s="501">
        <f>$C232+L$11</f>
        <v>0.77291666666666659</v>
      </c>
      <c r="C237" s="501">
        <f t="shared" ref="C237:H237" si="42">B238+M$11</f>
        <v>0.79027777777777763</v>
      </c>
      <c r="D237" s="501">
        <f t="shared" si="42"/>
        <v>0.80208333333333315</v>
      </c>
      <c r="E237" s="501">
        <f t="shared" si="42"/>
        <v>0.80972222222222201</v>
      </c>
      <c r="F237" s="501">
        <f t="shared" si="42"/>
        <v>0.8194444444444442</v>
      </c>
      <c r="G237" s="501">
        <f t="shared" si="42"/>
        <v>0.83402777777777748</v>
      </c>
      <c r="H237" s="501">
        <f t="shared" si="42"/>
        <v>0.84722222222222188</v>
      </c>
      <c r="I237" s="521"/>
    </row>
    <row r="238" spans="1:9" ht="48" hidden="1" customHeight="1" x14ac:dyDescent="0.25">
      <c r="A238" s="520" t="s">
        <v>225</v>
      </c>
      <c r="B238" s="501">
        <f>SUM(B237,B236)</f>
        <v>0.77847222222222212</v>
      </c>
      <c r="C238" s="501">
        <f>SUM(C237,C236)</f>
        <v>0.79513888888888873</v>
      </c>
      <c r="D238" s="501">
        <f>SUM(D237,D236)</f>
        <v>0.80555555555555536</v>
      </c>
      <c r="E238" s="501">
        <f>SUM(E237,E236)</f>
        <v>0.81180555555555534</v>
      </c>
      <c r="F238" s="501">
        <f t="shared" ref="F238:H238" si="43">SUM(F237,F236)</f>
        <v>0.82430555555555529</v>
      </c>
      <c r="G238" s="501">
        <f t="shared" si="43"/>
        <v>0.84374999999999967</v>
      </c>
      <c r="H238" s="501">
        <f t="shared" si="43"/>
        <v>0.85555555555555518</v>
      </c>
      <c r="I238" s="521"/>
    </row>
    <row r="239" spans="1:9" ht="48" hidden="1" customHeight="1" x14ac:dyDescent="0.25">
      <c r="A239" s="520" t="s">
        <v>226</v>
      </c>
      <c r="B239" s="504"/>
      <c r="C239" s="504"/>
      <c r="D239" s="504"/>
      <c r="E239" s="504"/>
      <c r="F239" s="504"/>
      <c r="G239" s="504"/>
      <c r="H239" s="504"/>
      <c r="I239" s="521"/>
    </row>
    <row r="240" spans="1:9" ht="48" hidden="1" customHeight="1" x14ac:dyDescent="0.25">
      <c r="A240" s="520" t="s">
        <v>228</v>
      </c>
      <c r="B240" s="505"/>
      <c r="C240" s="493"/>
      <c r="D240" s="493"/>
      <c r="E240" s="493"/>
      <c r="F240" s="493"/>
      <c r="G240" s="493"/>
      <c r="H240" s="493"/>
      <c r="I240" s="522"/>
    </row>
    <row r="241" spans="1:9" ht="48" hidden="1" customHeight="1" x14ac:dyDescent="0.25">
      <c r="A241" s="523" t="s">
        <v>230</v>
      </c>
      <c r="B241" s="508"/>
      <c r="C241" s="508"/>
      <c r="D241" s="508"/>
      <c r="E241" s="508"/>
      <c r="F241" s="508"/>
      <c r="G241" s="508"/>
      <c r="H241" s="515"/>
      <c r="I241" s="524"/>
    </row>
    <row r="242" spans="1:9" ht="48" hidden="1" customHeight="1" thickBot="1" x14ac:dyDescent="0.3">
      <c r="A242" s="645" t="s">
        <v>239</v>
      </c>
      <c r="B242" s="646"/>
      <c r="C242" s="646"/>
      <c r="D242" s="646"/>
      <c r="E242" s="646"/>
      <c r="F242" s="646"/>
      <c r="G242" s="646"/>
      <c r="H242" s="647"/>
      <c r="I242" s="648"/>
    </row>
    <row r="243" spans="1:9" ht="48" hidden="1" customHeight="1" x14ac:dyDescent="0.25">
      <c r="A243" s="526"/>
      <c r="B243" s="516" t="s">
        <v>215</v>
      </c>
      <c r="C243" s="517">
        <f>$P$6+$P$8*(B244-1)</f>
        <v>0.78472222222222221</v>
      </c>
      <c r="D243" s="516" t="s">
        <v>216</v>
      </c>
      <c r="E243" s="516"/>
      <c r="F243" s="517"/>
      <c r="G243" s="649">
        <f>H249+S$11</f>
        <v>0.87152777777777746</v>
      </c>
      <c r="H243" s="649"/>
      <c r="I243" s="527">
        <f>G243+T$11</f>
        <v>0.87847222222222188</v>
      </c>
    </row>
    <row r="244" spans="1:9" ht="48" hidden="1" customHeight="1" x14ac:dyDescent="0.25">
      <c r="A244" s="529" t="s">
        <v>1</v>
      </c>
      <c r="B244" s="514">
        <f>B233+1</f>
        <v>23</v>
      </c>
      <c r="C244" s="650" t="e">
        <f>VLOOKUP($F244,мандатка!B:D,3,0)</f>
        <v>#N/A</v>
      </c>
      <c r="D244" s="650"/>
      <c r="E244" s="650"/>
      <c r="F244" s="513" t="e">
        <f>VLOOKUP($B244,Жереб!H:I,2,0)</f>
        <v>#N/A</v>
      </c>
      <c r="G244" s="651" t="s">
        <v>218</v>
      </c>
      <c r="H244" s="651"/>
      <c r="I244" s="518" t="s">
        <v>219</v>
      </c>
    </row>
    <row r="245" spans="1:9" ht="48" hidden="1" customHeight="1" x14ac:dyDescent="0.25">
      <c r="A245" s="652" t="s">
        <v>220</v>
      </c>
      <c r="B245" s="493">
        <v>1</v>
      </c>
      <c r="C245" s="493">
        <v>2</v>
      </c>
      <c r="D245" s="493">
        <v>3</v>
      </c>
      <c r="E245" s="493">
        <v>4</v>
      </c>
      <c r="F245" s="493">
        <v>5</v>
      </c>
      <c r="G245" s="493">
        <v>6</v>
      </c>
      <c r="H245" s="493">
        <v>7</v>
      </c>
      <c r="I245" s="525">
        <v>8</v>
      </c>
    </row>
    <row r="246" spans="1:9" ht="143.25" hidden="1" customHeight="1" x14ac:dyDescent="0.25">
      <c r="A246" s="652"/>
      <c r="B246" s="495" t="str">
        <f>$L$4</f>
        <v>Навісна п-ва через яр</v>
      </c>
      <c r="C246" s="495" t="str">
        <f>$M$4</f>
        <v>П-ва по колоді через яр</v>
      </c>
      <c r="D246" s="495" t="str">
        <f>$N$4</f>
        <v>Рух  по жердинах</v>
      </c>
      <c r="E246" s="495" t="str">
        <f>$O$4</f>
        <v>В'язання вузлів</v>
      </c>
      <c r="F246" s="495" t="str">
        <f>$P$4</f>
        <v>Підйом + спуск по схилу</v>
      </c>
      <c r="G246" s="495" t="str">
        <f>$Q$4</f>
        <v>Крутопохила</v>
      </c>
      <c r="H246" s="495" t="str">
        <f>$R$4</f>
        <v>Паралельки</v>
      </c>
      <c r="I246" s="519" t="str">
        <f>S$4</f>
        <v>Орієнтування</v>
      </c>
    </row>
    <row r="247" spans="1:9" ht="48" hidden="1" customHeight="1" x14ac:dyDescent="0.25">
      <c r="A247" s="520" t="s">
        <v>222</v>
      </c>
      <c r="B247" s="498">
        <f>$L$5</f>
        <v>5.5555555555555558E-3</v>
      </c>
      <c r="C247" s="498">
        <f>$M$5</f>
        <v>4.8611111111111112E-3</v>
      </c>
      <c r="D247" s="498">
        <f>$N$5</f>
        <v>3.472222222222222E-3</v>
      </c>
      <c r="E247" s="498">
        <f>$O$5</f>
        <v>2.0833333333333333E-3</v>
      </c>
      <c r="F247" s="498">
        <f>$P$5</f>
        <v>4.8611111111111112E-3</v>
      </c>
      <c r="G247" s="498">
        <f>$Q$5</f>
        <v>9.7222222222222224E-3</v>
      </c>
      <c r="H247" s="498">
        <f>$R$5</f>
        <v>8.3333333333333332E-3</v>
      </c>
      <c r="I247" s="521"/>
    </row>
    <row r="248" spans="1:9" ht="48" hidden="1" customHeight="1" x14ac:dyDescent="0.25">
      <c r="A248" s="520" t="s">
        <v>223</v>
      </c>
      <c r="B248" s="501">
        <f>$C243+L$11</f>
        <v>0.78680555555555554</v>
      </c>
      <c r="C248" s="501">
        <f t="shared" ref="C248:H248" si="44">B249+M$11</f>
        <v>0.80416666666666659</v>
      </c>
      <c r="D248" s="501">
        <f t="shared" si="44"/>
        <v>0.8159722222222221</v>
      </c>
      <c r="E248" s="501">
        <f t="shared" si="44"/>
        <v>0.82361111111111096</v>
      </c>
      <c r="F248" s="501">
        <f t="shared" si="44"/>
        <v>0.83333333333333315</v>
      </c>
      <c r="G248" s="501">
        <f t="shared" si="44"/>
        <v>0.84791666666666643</v>
      </c>
      <c r="H248" s="501">
        <f t="shared" si="44"/>
        <v>0.86111111111111083</v>
      </c>
      <c r="I248" s="521"/>
    </row>
    <row r="249" spans="1:9" ht="48" hidden="1" customHeight="1" x14ac:dyDescent="0.25">
      <c r="A249" s="520" t="s">
        <v>225</v>
      </c>
      <c r="B249" s="501">
        <f>SUM(B248,B247)</f>
        <v>0.79236111111111107</v>
      </c>
      <c r="C249" s="501">
        <f>SUM(C248,C247)</f>
        <v>0.80902777777777768</v>
      </c>
      <c r="D249" s="501">
        <f>SUM(D248,D247)</f>
        <v>0.81944444444444431</v>
      </c>
      <c r="E249" s="501">
        <f>SUM(E248,E247)</f>
        <v>0.82569444444444429</v>
      </c>
      <c r="F249" s="501">
        <f t="shared" ref="F249:H249" si="45">SUM(F248,F247)</f>
        <v>0.83819444444444424</v>
      </c>
      <c r="G249" s="501">
        <f t="shared" si="45"/>
        <v>0.85763888888888862</v>
      </c>
      <c r="H249" s="501">
        <f t="shared" si="45"/>
        <v>0.86944444444444413</v>
      </c>
      <c r="I249" s="521"/>
    </row>
    <row r="250" spans="1:9" ht="48" hidden="1" customHeight="1" x14ac:dyDescent="0.25">
      <c r="A250" s="520" t="s">
        <v>226</v>
      </c>
      <c r="B250" s="504"/>
      <c r="C250" s="504"/>
      <c r="D250" s="504"/>
      <c r="E250" s="504"/>
      <c r="F250" s="504"/>
      <c r="G250" s="504"/>
      <c r="H250" s="504"/>
      <c r="I250" s="521"/>
    </row>
    <row r="251" spans="1:9" ht="48" hidden="1" customHeight="1" x14ac:dyDescent="0.25">
      <c r="A251" s="520" t="s">
        <v>228</v>
      </c>
      <c r="B251" s="505"/>
      <c r="C251" s="493"/>
      <c r="D251" s="493"/>
      <c r="E251" s="493"/>
      <c r="F251" s="493"/>
      <c r="G251" s="493"/>
      <c r="H251" s="493"/>
      <c r="I251" s="522"/>
    </row>
    <row r="252" spans="1:9" ht="48" hidden="1" customHeight="1" x14ac:dyDescent="0.25">
      <c r="A252" s="523" t="s">
        <v>230</v>
      </c>
      <c r="B252" s="508"/>
      <c r="C252" s="508"/>
      <c r="D252" s="508"/>
      <c r="E252" s="508"/>
      <c r="F252" s="508"/>
      <c r="G252" s="508"/>
      <c r="H252" s="515"/>
      <c r="I252" s="524"/>
    </row>
    <row r="253" spans="1:9" ht="48" hidden="1" customHeight="1" thickBot="1" x14ac:dyDescent="0.3">
      <c r="A253" s="645" t="s">
        <v>239</v>
      </c>
      <c r="B253" s="646"/>
      <c r="C253" s="646"/>
      <c r="D253" s="646"/>
      <c r="E253" s="646"/>
      <c r="F253" s="646"/>
      <c r="G253" s="646"/>
      <c r="H253" s="647"/>
      <c r="I253" s="648"/>
    </row>
    <row r="254" spans="1:9" ht="48" hidden="1" customHeight="1" x14ac:dyDescent="0.25">
      <c r="A254" s="526"/>
      <c r="B254" s="516" t="s">
        <v>215</v>
      </c>
      <c r="C254" s="517">
        <f>$P$6+$P$8*(B255-1)</f>
        <v>0.79861111111111116</v>
      </c>
      <c r="D254" s="516" t="s">
        <v>216</v>
      </c>
      <c r="E254" s="516"/>
      <c r="F254" s="517"/>
      <c r="G254" s="649">
        <f>H260+S$11</f>
        <v>0.88541666666666641</v>
      </c>
      <c r="H254" s="649"/>
      <c r="I254" s="527">
        <f>G254+T$11</f>
        <v>0.89236111111111083</v>
      </c>
    </row>
    <row r="255" spans="1:9" ht="48" hidden="1" customHeight="1" x14ac:dyDescent="0.25">
      <c r="A255" s="529" t="s">
        <v>1</v>
      </c>
      <c r="B255" s="514">
        <f>B244+1</f>
        <v>24</v>
      </c>
      <c r="C255" s="650" t="e">
        <f>VLOOKUP($F255,мандатка!B:D,3,0)</f>
        <v>#N/A</v>
      </c>
      <c r="D255" s="650"/>
      <c r="E255" s="650"/>
      <c r="F255" s="513" t="e">
        <f>VLOOKUP($B255,Жереб!H:I,2,0)</f>
        <v>#N/A</v>
      </c>
      <c r="G255" s="651" t="s">
        <v>218</v>
      </c>
      <c r="H255" s="651"/>
      <c r="I255" s="518" t="s">
        <v>219</v>
      </c>
    </row>
    <row r="256" spans="1:9" ht="48" hidden="1" customHeight="1" x14ac:dyDescent="0.25">
      <c r="A256" s="652" t="s">
        <v>220</v>
      </c>
      <c r="B256" s="493">
        <v>1</v>
      </c>
      <c r="C256" s="493">
        <v>2</v>
      </c>
      <c r="D256" s="493">
        <v>3</v>
      </c>
      <c r="E256" s="493">
        <v>4</v>
      </c>
      <c r="F256" s="493">
        <v>5</v>
      </c>
      <c r="G256" s="493">
        <v>6</v>
      </c>
      <c r="H256" s="493">
        <v>7</v>
      </c>
      <c r="I256" s="525">
        <v>8</v>
      </c>
    </row>
    <row r="257" spans="1:9" ht="143.25" hidden="1" customHeight="1" x14ac:dyDescent="0.25">
      <c r="A257" s="652"/>
      <c r="B257" s="495" t="str">
        <f>$L$4</f>
        <v>Навісна п-ва через яр</v>
      </c>
      <c r="C257" s="495" t="str">
        <f>$M$4</f>
        <v>П-ва по колоді через яр</v>
      </c>
      <c r="D257" s="495" t="str">
        <f>$N$4</f>
        <v>Рух  по жердинах</v>
      </c>
      <c r="E257" s="495" t="str">
        <f>$O$4</f>
        <v>В'язання вузлів</v>
      </c>
      <c r="F257" s="495" t="str">
        <f>$P$4</f>
        <v>Підйом + спуск по схилу</v>
      </c>
      <c r="G257" s="495" t="str">
        <f>$Q$4</f>
        <v>Крутопохила</v>
      </c>
      <c r="H257" s="495" t="str">
        <f>$R$4</f>
        <v>Паралельки</v>
      </c>
      <c r="I257" s="519" t="str">
        <f>S$4</f>
        <v>Орієнтування</v>
      </c>
    </row>
    <row r="258" spans="1:9" ht="48" hidden="1" customHeight="1" x14ac:dyDescent="0.25">
      <c r="A258" s="520" t="s">
        <v>222</v>
      </c>
      <c r="B258" s="498">
        <f>$L$5</f>
        <v>5.5555555555555558E-3</v>
      </c>
      <c r="C258" s="498">
        <f>$M$5</f>
        <v>4.8611111111111112E-3</v>
      </c>
      <c r="D258" s="498">
        <f>$N$5</f>
        <v>3.472222222222222E-3</v>
      </c>
      <c r="E258" s="498">
        <f>$O$5</f>
        <v>2.0833333333333333E-3</v>
      </c>
      <c r="F258" s="498">
        <f>$P$5</f>
        <v>4.8611111111111112E-3</v>
      </c>
      <c r="G258" s="498">
        <f>$Q$5</f>
        <v>9.7222222222222224E-3</v>
      </c>
      <c r="H258" s="498">
        <f>$R$5</f>
        <v>8.3333333333333332E-3</v>
      </c>
      <c r="I258" s="521"/>
    </row>
    <row r="259" spans="1:9" ht="48" hidden="1" customHeight="1" x14ac:dyDescent="0.25">
      <c r="A259" s="520" t="s">
        <v>223</v>
      </c>
      <c r="B259" s="501">
        <f>$C254+L$11</f>
        <v>0.80069444444444449</v>
      </c>
      <c r="C259" s="501">
        <f t="shared" ref="C259:H259" si="46">B260+M$11</f>
        <v>0.81805555555555554</v>
      </c>
      <c r="D259" s="501">
        <f t="shared" si="46"/>
        <v>0.82986111111111105</v>
      </c>
      <c r="E259" s="501">
        <f t="shared" si="46"/>
        <v>0.83749999999999991</v>
      </c>
      <c r="F259" s="501">
        <f t="shared" si="46"/>
        <v>0.8472222222222221</v>
      </c>
      <c r="G259" s="501">
        <f t="shared" si="46"/>
        <v>0.86180555555555538</v>
      </c>
      <c r="H259" s="501">
        <f t="shared" si="46"/>
        <v>0.87499999999999978</v>
      </c>
      <c r="I259" s="521"/>
    </row>
    <row r="260" spans="1:9" ht="48" hidden="1" customHeight="1" x14ac:dyDescent="0.25">
      <c r="A260" s="520" t="s">
        <v>225</v>
      </c>
      <c r="B260" s="501">
        <f>SUM(B259,B258)</f>
        <v>0.80625000000000002</v>
      </c>
      <c r="C260" s="501">
        <f>SUM(C259,C258)</f>
        <v>0.82291666666666663</v>
      </c>
      <c r="D260" s="501">
        <f>SUM(D259,D258)</f>
        <v>0.83333333333333326</v>
      </c>
      <c r="E260" s="501">
        <f>SUM(E259,E258)</f>
        <v>0.83958333333333324</v>
      </c>
      <c r="F260" s="501">
        <f t="shared" ref="F260:H260" si="47">SUM(F259,F258)</f>
        <v>0.85208333333333319</v>
      </c>
      <c r="G260" s="501">
        <f t="shared" si="47"/>
        <v>0.87152777777777757</v>
      </c>
      <c r="H260" s="501">
        <f t="shared" si="47"/>
        <v>0.88333333333333308</v>
      </c>
      <c r="I260" s="521"/>
    </row>
    <row r="261" spans="1:9" ht="48" hidden="1" customHeight="1" x14ac:dyDescent="0.25">
      <c r="A261" s="520" t="s">
        <v>226</v>
      </c>
      <c r="B261" s="504"/>
      <c r="C261" s="504"/>
      <c r="D261" s="504"/>
      <c r="E261" s="504"/>
      <c r="F261" s="504"/>
      <c r="G261" s="504"/>
      <c r="H261" s="504"/>
      <c r="I261" s="521"/>
    </row>
    <row r="262" spans="1:9" ht="48" hidden="1" customHeight="1" x14ac:dyDescent="0.25">
      <c r="A262" s="520" t="s">
        <v>228</v>
      </c>
      <c r="B262" s="505"/>
      <c r="C262" s="493"/>
      <c r="D262" s="493"/>
      <c r="E262" s="493"/>
      <c r="F262" s="493"/>
      <c r="G262" s="493"/>
      <c r="H262" s="493"/>
      <c r="I262" s="522"/>
    </row>
    <row r="263" spans="1:9" ht="48" hidden="1" customHeight="1" x14ac:dyDescent="0.25">
      <c r="A263" s="523" t="s">
        <v>230</v>
      </c>
      <c r="B263" s="508"/>
      <c r="C263" s="508"/>
      <c r="D263" s="508"/>
      <c r="E263" s="508"/>
      <c r="F263" s="508"/>
      <c r="G263" s="508"/>
      <c r="H263" s="515"/>
      <c r="I263" s="524"/>
    </row>
    <row r="264" spans="1:9" ht="48" hidden="1" customHeight="1" thickBot="1" x14ac:dyDescent="0.3">
      <c r="A264" s="645" t="s">
        <v>239</v>
      </c>
      <c r="B264" s="646"/>
      <c r="C264" s="646"/>
      <c r="D264" s="646"/>
      <c r="E264" s="646"/>
      <c r="F264" s="646"/>
      <c r="G264" s="646"/>
      <c r="H264" s="647"/>
      <c r="I264" s="648"/>
    </row>
    <row r="265" spans="1:9" ht="48" hidden="1" customHeight="1" x14ac:dyDescent="0.25">
      <c r="A265" s="526"/>
      <c r="B265" s="516" t="s">
        <v>215</v>
      </c>
      <c r="C265" s="517">
        <f>$P$6+$P$8*(B266-1)</f>
        <v>0.8125</v>
      </c>
      <c r="D265" s="516" t="s">
        <v>216</v>
      </c>
      <c r="E265" s="516"/>
      <c r="F265" s="517"/>
      <c r="G265" s="649">
        <f>H271+S$11</f>
        <v>0.89930555555555525</v>
      </c>
      <c r="H265" s="649"/>
      <c r="I265" s="527">
        <f>G265+T$11</f>
        <v>0.90624999999999967</v>
      </c>
    </row>
    <row r="266" spans="1:9" ht="48" hidden="1" customHeight="1" x14ac:dyDescent="0.25">
      <c r="A266" s="529" t="s">
        <v>1</v>
      </c>
      <c r="B266" s="514">
        <f>B255+1</f>
        <v>25</v>
      </c>
      <c r="C266" s="650" t="e">
        <f>VLOOKUP($F266,мандатка!B:D,3,0)</f>
        <v>#N/A</v>
      </c>
      <c r="D266" s="650"/>
      <c r="E266" s="650"/>
      <c r="F266" s="513" t="e">
        <f>VLOOKUP($B266,Жереб!H:I,2,0)</f>
        <v>#N/A</v>
      </c>
      <c r="G266" s="651" t="s">
        <v>218</v>
      </c>
      <c r="H266" s="651"/>
      <c r="I266" s="518" t="s">
        <v>219</v>
      </c>
    </row>
    <row r="267" spans="1:9" ht="48" hidden="1" customHeight="1" x14ac:dyDescent="0.25">
      <c r="A267" s="652" t="s">
        <v>220</v>
      </c>
      <c r="B267" s="493">
        <v>1</v>
      </c>
      <c r="C267" s="493">
        <v>2</v>
      </c>
      <c r="D267" s="493">
        <v>3</v>
      </c>
      <c r="E267" s="493">
        <v>4</v>
      </c>
      <c r="F267" s="493">
        <v>5</v>
      </c>
      <c r="G267" s="493">
        <v>6</v>
      </c>
      <c r="H267" s="493">
        <v>7</v>
      </c>
      <c r="I267" s="525">
        <v>8</v>
      </c>
    </row>
    <row r="268" spans="1:9" ht="143.25" hidden="1" customHeight="1" x14ac:dyDescent="0.25">
      <c r="A268" s="652"/>
      <c r="B268" s="495" t="str">
        <f>$L$4</f>
        <v>Навісна п-ва через яр</v>
      </c>
      <c r="C268" s="495" t="str">
        <f>$M$4</f>
        <v>П-ва по колоді через яр</v>
      </c>
      <c r="D268" s="495" t="str">
        <f>$N$4</f>
        <v>Рух  по жердинах</v>
      </c>
      <c r="E268" s="495" t="str">
        <f>$O$4</f>
        <v>В'язання вузлів</v>
      </c>
      <c r="F268" s="495" t="str">
        <f>$P$4</f>
        <v>Підйом + спуск по схилу</v>
      </c>
      <c r="G268" s="495" t="str">
        <f>$Q$4</f>
        <v>Крутопохила</v>
      </c>
      <c r="H268" s="495" t="str">
        <f>$R$4</f>
        <v>Паралельки</v>
      </c>
      <c r="I268" s="519" t="str">
        <f>S$4</f>
        <v>Орієнтування</v>
      </c>
    </row>
    <row r="269" spans="1:9" ht="48" hidden="1" customHeight="1" x14ac:dyDescent="0.25">
      <c r="A269" s="520" t="s">
        <v>222</v>
      </c>
      <c r="B269" s="498">
        <f>$L$5</f>
        <v>5.5555555555555558E-3</v>
      </c>
      <c r="C269" s="498">
        <f>$M$5</f>
        <v>4.8611111111111112E-3</v>
      </c>
      <c r="D269" s="498">
        <f>$N$5</f>
        <v>3.472222222222222E-3</v>
      </c>
      <c r="E269" s="498">
        <f>$O$5</f>
        <v>2.0833333333333333E-3</v>
      </c>
      <c r="F269" s="498">
        <f>$P$5</f>
        <v>4.8611111111111112E-3</v>
      </c>
      <c r="G269" s="498">
        <f>$Q$5</f>
        <v>9.7222222222222224E-3</v>
      </c>
      <c r="H269" s="498">
        <f>$R$5</f>
        <v>8.3333333333333332E-3</v>
      </c>
      <c r="I269" s="521"/>
    </row>
    <row r="270" spans="1:9" ht="48" hidden="1" customHeight="1" x14ac:dyDescent="0.25">
      <c r="A270" s="520" t="s">
        <v>223</v>
      </c>
      <c r="B270" s="501">
        <f>$C265+L$11</f>
        <v>0.81458333333333333</v>
      </c>
      <c r="C270" s="501">
        <f t="shared" ref="C270:H270" si="48">B271+M$11</f>
        <v>0.83194444444444438</v>
      </c>
      <c r="D270" s="501">
        <f t="shared" si="48"/>
        <v>0.84374999999999989</v>
      </c>
      <c r="E270" s="501">
        <f t="shared" si="48"/>
        <v>0.85138888888888875</v>
      </c>
      <c r="F270" s="501">
        <f t="shared" si="48"/>
        <v>0.86111111111111094</v>
      </c>
      <c r="G270" s="501">
        <f t="shared" si="48"/>
        <v>0.87569444444444422</v>
      </c>
      <c r="H270" s="501">
        <f t="shared" si="48"/>
        <v>0.88888888888888862</v>
      </c>
      <c r="I270" s="521"/>
    </row>
    <row r="271" spans="1:9" ht="48" hidden="1" customHeight="1" x14ac:dyDescent="0.25">
      <c r="A271" s="520" t="s">
        <v>225</v>
      </c>
      <c r="B271" s="501">
        <f>SUM(B270,B269)</f>
        <v>0.82013888888888886</v>
      </c>
      <c r="C271" s="501">
        <f>SUM(C270,C269)</f>
        <v>0.83680555555555547</v>
      </c>
      <c r="D271" s="501">
        <f>SUM(D270,D269)</f>
        <v>0.8472222222222221</v>
      </c>
      <c r="E271" s="501">
        <f>SUM(E270,E269)</f>
        <v>0.85347222222222208</v>
      </c>
      <c r="F271" s="501">
        <f t="shared" ref="F271:H271" si="49">SUM(F270,F269)</f>
        <v>0.86597222222222203</v>
      </c>
      <c r="G271" s="501">
        <f t="shared" si="49"/>
        <v>0.88541666666666641</v>
      </c>
      <c r="H271" s="501">
        <f t="shared" si="49"/>
        <v>0.89722222222222192</v>
      </c>
      <c r="I271" s="521"/>
    </row>
    <row r="272" spans="1:9" ht="48" hidden="1" customHeight="1" x14ac:dyDescent="0.25">
      <c r="A272" s="520" t="s">
        <v>226</v>
      </c>
      <c r="B272" s="504"/>
      <c r="C272" s="504"/>
      <c r="D272" s="504"/>
      <c r="E272" s="504"/>
      <c r="F272" s="504"/>
      <c r="G272" s="504"/>
      <c r="H272" s="504"/>
      <c r="I272" s="521"/>
    </row>
    <row r="273" spans="1:9" ht="48" hidden="1" customHeight="1" x14ac:dyDescent="0.25">
      <c r="A273" s="520" t="s">
        <v>228</v>
      </c>
      <c r="B273" s="505"/>
      <c r="C273" s="493"/>
      <c r="D273" s="493"/>
      <c r="E273" s="493"/>
      <c r="F273" s="493"/>
      <c r="G273" s="493"/>
      <c r="H273" s="493"/>
      <c r="I273" s="522"/>
    </row>
    <row r="274" spans="1:9" ht="48" hidden="1" customHeight="1" x14ac:dyDescent="0.25">
      <c r="A274" s="523" t="s">
        <v>230</v>
      </c>
      <c r="B274" s="508"/>
      <c r="C274" s="508"/>
      <c r="D274" s="508"/>
      <c r="E274" s="508"/>
      <c r="F274" s="508"/>
      <c r="G274" s="508"/>
      <c r="H274" s="515"/>
      <c r="I274" s="524"/>
    </row>
    <row r="275" spans="1:9" ht="48" hidden="1" customHeight="1" thickBot="1" x14ac:dyDescent="0.3">
      <c r="A275" s="645" t="s">
        <v>239</v>
      </c>
      <c r="B275" s="646"/>
      <c r="C275" s="646"/>
      <c r="D275" s="646"/>
      <c r="E275" s="646"/>
      <c r="F275" s="646"/>
      <c r="G275" s="646"/>
      <c r="H275" s="647"/>
      <c r="I275" s="648"/>
    </row>
    <row r="276" spans="1:9" ht="48" hidden="1" customHeight="1" x14ac:dyDescent="0.25">
      <c r="A276" s="526"/>
      <c r="B276" s="516" t="s">
        <v>215</v>
      </c>
      <c r="C276" s="517">
        <f>$P$6+$P$8*(B277-1)</f>
        <v>0.82638888888888884</v>
      </c>
      <c r="D276" s="516" t="s">
        <v>216</v>
      </c>
      <c r="E276" s="516"/>
      <c r="F276" s="517"/>
      <c r="G276" s="649">
        <f>H282+S$11</f>
        <v>0.91319444444444409</v>
      </c>
      <c r="H276" s="649"/>
      <c r="I276" s="527">
        <f>G276+T$11</f>
        <v>0.92013888888888851</v>
      </c>
    </row>
    <row r="277" spans="1:9" ht="48" hidden="1" customHeight="1" x14ac:dyDescent="0.25">
      <c r="A277" s="529" t="s">
        <v>1</v>
      </c>
      <c r="B277" s="514">
        <f>B266+1</f>
        <v>26</v>
      </c>
      <c r="C277" s="650" t="e">
        <f>VLOOKUP($F277,мандатка!B:D,3,0)</f>
        <v>#N/A</v>
      </c>
      <c r="D277" s="650"/>
      <c r="E277" s="650"/>
      <c r="F277" s="513" t="e">
        <f>VLOOKUP($B277,Жереб!H:I,2,0)</f>
        <v>#N/A</v>
      </c>
      <c r="G277" s="651" t="s">
        <v>218</v>
      </c>
      <c r="H277" s="651"/>
      <c r="I277" s="518" t="s">
        <v>219</v>
      </c>
    </row>
    <row r="278" spans="1:9" ht="48" hidden="1" customHeight="1" x14ac:dyDescent="0.25">
      <c r="A278" s="652" t="s">
        <v>220</v>
      </c>
      <c r="B278" s="493">
        <v>1</v>
      </c>
      <c r="C278" s="493">
        <v>2</v>
      </c>
      <c r="D278" s="493">
        <v>3</v>
      </c>
      <c r="E278" s="493">
        <v>4</v>
      </c>
      <c r="F278" s="493">
        <v>5</v>
      </c>
      <c r="G278" s="493">
        <v>6</v>
      </c>
      <c r="H278" s="493">
        <v>7</v>
      </c>
      <c r="I278" s="525">
        <v>8</v>
      </c>
    </row>
    <row r="279" spans="1:9" ht="143.25" hidden="1" customHeight="1" x14ac:dyDescent="0.25">
      <c r="A279" s="652"/>
      <c r="B279" s="495" t="str">
        <f>$L$4</f>
        <v>Навісна п-ва через яр</v>
      </c>
      <c r="C279" s="495" t="str">
        <f>$M$4</f>
        <v>П-ва по колоді через яр</v>
      </c>
      <c r="D279" s="495" t="str">
        <f>$N$4</f>
        <v>Рух  по жердинах</v>
      </c>
      <c r="E279" s="495" t="str">
        <f>$O$4</f>
        <v>В'язання вузлів</v>
      </c>
      <c r="F279" s="495" t="str">
        <f>$P$4</f>
        <v>Підйом + спуск по схилу</v>
      </c>
      <c r="G279" s="495" t="str">
        <f>$Q$4</f>
        <v>Крутопохила</v>
      </c>
      <c r="H279" s="495" t="str">
        <f>$R$4</f>
        <v>Паралельки</v>
      </c>
      <c r="I279" s="519" t="str">
        <f>S$4</f>
        <v>Орієнтування</v>
      </c>
    </row>
    <row r="280" spans="1:9" ht="48" hidden="1" customHeight="1" x14ac:dyDescent="0.25">
      <c r="A280" s="520" t="s">
        <v>222</v>
      </c>
      <c r="B280" s="498">
        <f>$L$5</f>
        <v>5.5555555555555558E-3</v>
      </c>
      <c r="C280" s="498">
        <f>$M$5</f>
        <v>4.8611111111111112E-3</v>
      </c>
      <c r="D280" s="498">
        <f>$N$5</f>
        <v>3.472222222222222E-3</v>
      </c>
      <c r="E280" s="498">
        <f>$O$5</f>
        <v>2.0833333333333333E-3</v>
      </c>
      <c r="F280" s="498">
        <f>$P$5</f>
        <v>4.8611111111111112E-3</v>
      </c>
      <c r="G280" s="498">
        <f>$Q$5</f>
        <v>9.7222222222222224E-3</v>
      </c>
      <c r="H280" s="498">
        <f>$R$5</f>
        <v>8.3333333333333332E-3</v>
      </c>
      <c r="I280" s="521"/>
    </row>
    <row r="281" spans="1:9" ht="48" hidden="1" customHeight="1" x14ac:dyDescent="0.25">
      <c r="A281" s="520" t="s">
        <v>223</v>
      </c>
      <c r="B281" s="501">
        <f>$C276+L$11</f>
        <v>0.82847222222222217</v>
      </c>
      <c r="C281" s="501">
        <f t="shared" ref="C281:H281" si="50">B282+M$11</f>
        <v>0.84583333333333321</v>
      </c>
      <c r="D281" s="501">
        <f t="shared" si="50"/>
        <v>0.85763888888888873</v>
      </c>
      <c r="E281" s="501">
        <f t="shared" si="50"/>
        <v>0.86527777777777759</v>
      </c>
      <c r="F281" s="501">
        <f t="shared" si="50"/>
        <v>0.87499999999999978</v>
      </c>
      <c r="G281" s="501">
        <f t="shared" si="50"/>
        <v>0.88958333333333306</v>
      </c>
      <c r="H281" s="501">
        <f t="shared" si="50"/>
        <v>0.90277777777777746</v>
      </c>
      <c r="I281" s="521"/>
    </row>
    <row r="282" spans="1:9" ht="48" hidden="1" customHeight="1" x14ac:dyDescent="0.25">
      <c r="A282" s="520" t="s">
        <v>225</v>
      </c>
      <c r="B282" s="501">
        <f>SUM(B281,B280)</f>
        <v>0.8340277777777777</v>
      </c>
      <c r="C282" s="501">
        <f>SUM(C281,C280)</f>
        <v>0.85069444444444431</v>
      </c>
      <c r="D282" s="501">
        <f>SUM(D281,D280)</f>
        <v>0.86111111111111094</v>
      </c>
      <c r="E282" s="501">
        <f>SUM(E281,E280)</f>
        <v>0.86736111111111092</v>
      </c>
      <c r="F282" s="501">
        <f t="shared" ref="F282:H282" si="51">SUM(F281,F280)</f>
        <v>0.87986111111111087</v>
      </c>
      <c r="G282" s="501">
        <f t="shared" si="51"/>
        <v>0.89930555555555525</v>
      </c>
      <c r="H282" s="501">
        <f t="shared" si="51"/>
        <v>0.91111111111111076</v>
      </c>
      <c r="I282" s="521"/>
    </row>
    <row r="283" spans="1:9" ht="48" hidden="1" customHeight="1" x14ac:dyDescent="0.25">
      <c r="A283" s="520" t="s">
        <v>226</v>
      </c>
      <c r="B283" s="504"/>
      <c r="C283" s="504"/>
      <c r="D283" s="504"/>
      <c r="E283" s="504"/>
      <c r="F283" s="504"/>
      <c r="G283" s="504"/>
      <c r="H283" s="504"/>
      <c r="I283" s="521"/>
    </row>
    <row r="284" spans="1:9" ht="48" hidden="1" customHeight="1" x14ac:dyDescent="0.25">
      <c r="A284" s="520" t="s">
        <v>228</v>
      </c>
      <c r="B284" s="505"/>
      <c r="C284" s="493"/>
      <c r="D284" s="493"/>
      <c r="E284" s="493"/>
      <c r="F284" s="493"/>
      <c r="G284" s="493"/>
      <c r="H284" s="493"/>
      <c r="I284" s="522"/>
    </row>
    <row r="285" spans="1:9" ht="48" hidden="1" customHeight="1" x14ac:dyDescent="0.25">
      <c r="A285" s="523" t="s">
        <v>230</v>
      </c>
      <c r="B285" s="508"/>
      <c r="C285" s="508"/>
      <c r="D285" s="508"/>
      <c r="E285" s="508"/>
      <c r="F285" s="508"/>
      <c r="G285" s="508"/>
      <c r="H285" s="515"/>
      <c r="I285" s="524"/>
    </row>
    <row r="286" spans="1:9" ht="48" hidden="1" customHeight="1" thickBot="1" x14ac:dyDescent="0.3">
      <c r="A286" s="645" t="s">
        <v>239</v>
      </c>
      <c r="B286" s="646"/>
      <c r="C286" s="646"/>
      <c r="D286" s="646"/>
      <c r="E286" s="646"/>
      <c r="F286" s="646"/>
      <c r="G286" s="646"/>
      <c r="H286" s="647"/>
      <c r="I286" s="648"/>
    </row>
    <row r="287" spans="1:9" ht="48" hidden="1" customHeight="1" x14ac:dyDescent="0.25">
      <c r="A287" s="526"/>
      <c r="B287" s="516" t="s">
        <v>215</v>
      </c>
      <c r="C287" s="517">
        <f>$P$6+$P$8*(B288-1)</f>
        <v>0.84027777777777779</v>
      </c>
      <c r="D287" s="516" t="s">
        <v>216</v>
      </c>
      <c r="E287" s="516"/>
      <c r="F287" s="517"/>
      <c r="G287" s="649">
        <f>H293+S$11</f>
        <v>0.92708333333333304</v>
      </c>
      <c r="H287" s="649"/>
      <c r="I287" s="527">
        <f>G287+T$11</f>
        <v>0.93402777777777746</v>
      </c>
    </row>
    <row r="288" spans="1:9" ht="48" hidden="1" customHeight="1" x14ac:dyDescent="0.25">
      <c r="A288" s="529" t="s">
        <v>1</v>
      </c>
      <c r="B288" s="514">
        <f>B277+1</f>
        <v>27</v>
      </c>
      <c r="C288" s="650" t="e">
        <f>VLOOKUP($F288,мандатка!B:D,3,0)</f>
        <v>#N/A</v>
      </c>
      <c r="D288" s="650"/>
      <c r="E288" s="650"/>
      <c r="F288" s="513" t="e">
        <f>VLOOKUP($B288,Жереб!H:I,2,0)</f>
        <v>#N/A</v>
      </c>
      <c r="G288" s="651" t="s">
        <v>218</v>
      </c>
      <c r="H288" s="651"/>
      <c r="I288" s="518" t="s">
        <v>219</v>
      </c>
    </row>
    <row r="289" spans="1:9" ht="48" hidden="1" customHeight="1" x14ac:dyDescent="0.25">
      <c r="A289" s="652" t="s">
        <v>220</v>
      </c>
      <c r="B289" s="493">
        <v>1</v>
      </c>
      <c r="C289" s="493">
        <v>2</v>
      </c>
      <c r="D289" s="493">
        <v>3</v>
      </c>
      <c r="E289" s="493">
        <v>4</v>
      </c>
      <c r="F289" s="493">
        <v>5</v>
      </c>
      <c r="G289" s="493">
        <v>6</v>
      </c>
      <c r="H289" s="493">
        <v>7</v>
      </c>
      <c r="I289" s="525">
        <v>8</v>
      </c>
    </row>
    <row r="290" spans="1:9" ht="143.25" hidden="1" customHeight="1" x14ac:dyDescent="0.25">
      <c r="A290" s="652"/>
      <c r="B290" s="495" t="str">
        <f>$L$4</f>
        <v>Навісна п-ва через яр</v>
      </c>
      <c r="C290" s="495" t="str">
        <f>$M$4</f>
        <v>П-ва по колоді через яр</v>
      </c>
      <c r="D290" s="495" t="str">
        <f>$N$4</f>
        <v>Рух  по жердинах</v>
      </c>
      <c r="E290" s="495" t="str">
        <f>$O$4</f>
        <v>В'язання вузлів</v>
      </c>
      <c r="F290" s="495" t="str">
        <f>$P$4</f>
        <v>Підйом + спуск по схилу</v>
      </c>
      <c r="G290" s="495" t="str">
        <f>$Q$4</f>
        <v>Крутопохила</v>
      </c>
      <c r="H290" s="495" t="str">
        <f>$R$4</f>
        <v>Паралельки</v>
      </c>
      <c r="I290" s="519" t="str">
        <f>S$4</f>
        <v>Орієнтування</v>
      </c>
    </row>
    <row r="291" spans="1:9" ht="48" hidden="1" customHeight="1" x14ac:dyDescent="0.25">
      <c r="A291" s="520" t="s">
        <v>222</v>
      </c>
      <c r="B291" s="498">
        <f>$L$5</f>
        <v>5.5555555555555558E-3</v>
      </c>
      <c r="C291" s="498">
        <f>$M$5</f>
        <v>4.8611111111111112E-3</v>
      </c>
      <c r="D291" s="498">
        <f>$N$5</f>
        <v>3.472222222222222E-3</v>
      </c>
      <c r="E291" s="498">
        <f>$O$5</f>
        <v>2.0833333333333333E-3</v>
      </c>
      <c r="F291" s="498">
        <f>$P$5</f>
        <v>4.8611111111111112E-3</v>
      </c>
      <c r="G291" s="498">
        <f>$Q$5</f>
        <v>9.7222222222222224E-3</v>
      </c>
      <c r="H291" s="498">
        <f>$R$5</f>
        <v>8.3333333333333332E-3</v>
      </c>
      <c r="I291" s="521"/>
    </row>
    <row r="292" spans="1:9" ht="48" hidden="1" customHeight="1" x14ac:dyDescent="0.25">
      <c r="A292" s="520" t="s">
        <v>223</v>
      </c>
      <c r="B292" s="501">
        <f>$C287+L$11</f>
        <v>0.84236111111111112</v>
      </c>
      <c r="C292" s="501">
        <f t="shared" ref="C292:H292" si="52">B293+M$11</f>
        <v>0.85972222222222217</v>
      </c>
      <c r="D292" s="501">
        <f t="shared" si="52"/>
        <v>0.87152777777777768</v>
      </c>
      <c r="E292" s="501">
        <f t="shared" si="52"/>
        <v>0.87916666666666654</v>
      </c>
      <c r="F292" s="501">
        <f t="shared" si="52"/>
        <v>0.88888888888888873</v>
      </c>
      <c r="G292" s="501">
        <f t="shared" si="52"/>
        <v>0.90347222222222201</v>
      </c>
      <c r="H292" s="501">
        <f t="shared" si="52"/>
        <v>0.91666666666666641</v>
      </c>
      <c r="I292" s="521"/>
    </row>
    <row r="293" spans="1:9" ht="48" hidden="1" customHeight="1" x14ac:dyDescent="0.25">
      <c r="A293" s="520" t="s">
        <v>225</v>
      </c>
      <c r="B293" s="501">
        <f>SUM(B292,B291)</f>
        <v>0.84791666666666665</v>
      </c>
      <c r="C293" s="501">
        <f>SUM(C292,C291)</f>
        <v>0.86458333333333326</v>
      </c>
      <c r="D293" s="501">
        <f>SUM(D292,D291)</f>
        <v>0.87499999999999989</v>
      </c>
      <c r="E293" s="501">
        <f>SUM(E292,E291)</f>
        <v>0.88124999999999987</v>
      </c>
      <c r="F293" s="501">
        <f t="shared" ref="F293:H293" si="53">SUM(F292,F291)</f>
        <v>0.89374999999999982</v>
      </c>
      <c r="G293" s="501">
        <f t="shared" si="53"/>
        <v>0.9131944444444442</v>
      </c>
      <c r="H293" s="501">
        <f t="shared" si="53"/>
        <v>0.92499999999999971</v>
      </c>
      <c r="I293" s="521"/>
    </row>
    <row r="294" spans="1:9" ht="48" hidden="1" customHeight="1" x14ac:dyDescent="0.25">
      <c r="A294" s="520" t="s">
        <v>226</v>
      </c>
      <c r="B294" s="504"/>
      <c r="C294" s="504"/>
      <c r="D294" s="504"/>
      <c r="E294" s="504"/>
      <c r="F294" s="504"/>
      <c r="G294" s="504"/>
      <c r="H294" s="504"/>
      <c r="I294" s="521"/>
    </row>
    <row r="295" spans="1:9" ht="48" hidden="1" customHeight="1" x14ac:dyDescent="0.25">
      <c r="A295" s="520" t="s">
        <v>228</v>
      </c>
      <c r="B295" s="505"/>
      <c r="C295" s="493"/>
      <c r="D295" s="493"/>
      <c r="E295" s="493"/>
      <c r="F295" s="493"/>
      <c r="G295" s="493"/>
      <c r="H295" s="493"/>
      <c r="I295" s="522"/>
    </row>
    <row r="296" spans="1:9" ht="48" hidden="1" customHeight="1" x14ac:dyDescent="0.25">
      <c r="A296" s="523" t="s">
        <v>230</v>
      </c>
      <c r="B296" s="508"/>
      <c r="C296" s="508"/>
      <c r="D296" s="508"/>
      <c r="E296" s="508"/>
      <c r="F296" s="508"/>
      <c r="G296" s="508"/>
      <c r="H296" s="515"/>
      <c r="I296" s="524"/>
    </row>
    <row r="297" spans="1:9" ht="48" hidden="1" customHeight="1" thickBot="1" x14ac:dyDescent="0.3">
      <c r="A297" s="645" t="s">
        <v>239</v>
      </c>
      <c r="B297" s="646"/>
      <c r="C297" s="646"/>
      <c r="D297" s="646"/>
      <c r="E297" s="646"/>
      <c r="F297" s="646"/>
      <c r="G297" s="646"/>
      <c r="H297" s="647"/>
      <c r="I297" s="648"/>
    </row>
    <row r="298" spans="1:9" ht="48" hidden="1" customHeight="1" x14ac:dyDescent="0.25">
      <c r="A298" s="526"/>
      <c r="B298" s="516" t="s">
        <v>215</v>
      </c>
      <c r="C298" s="517">
        <f>$P$6+$P$8*(B299-1)</f>
        <v>0.85416666666666674</v>
      </c>
      <c r="D298" s="516" t="s">
        <v>216</v>
      </c>
      <c r="E298" s="516"/>
      <c r="F298" s="517"/>
      <c r="G298" s="649">
        <f>H304+S$11</f>
        <v>0.94097222222222199</v>
      </c>
      <c r="H298" s="649"/>
      <c r="I298" s="527">
        <f>G298+T$11</f>
        <v>0.94791666666666641</v>
      </c>
    </row>
    <row r="299" spans="1:9" ht="48" hidden="1" customHeight="1" x14ac:dyDescent="0.25">
      <c r="A299" s="529" t="s">
        <v>1</v>
      </c>
      <c r="B299" s="514">
        <f>B288+1</f>
        <v>28</v>
      </c>
      <c r="C299" s="650" t="e">
        <f>VLOOKUP($F299,мандатка!B:D,3,0)</f>
        <v>#N/A</v>
      </c>
      <c r="D299" s="650"/>
      <c r="E299" s="650"/>
      <c r="F299" s="513" t="e">
        <f>VLOOKUP($B299,Жереб!H:I,2,0)</f>
        <v>#N/A</v>
      </c>
      <c r="G299" s="651" t="s">
        <v>218</v>
      </c>
      <c r="H299" s="651"/>
      <c r="I299" s="518" t="s">
        <v>219</v>
      </c>
    </row>
    <row r="300" spans="1:9" ht="48" hidden="1" customHeight="1" x14ac:dyDescent="0.25">
      <c r="A300" s="652" t="s">
        <v>220</v>
      </c>
      <c r="B300" s="493">
        <v>1</v>
      </c>
      <c r="C300" s="493">
        <v>2</v>
      </c>
      <c r="D300" s="493">
        <v>3</v>
      </c>
      <c r="E300" s="493">
        <v>4</v>
      </c>
      <c r="F300" s="493">
        <v>5</v>
      </c>
      <c r="G300" s="493">
        <v>6</v>
      </c>
      <c r="H300" s="493">
        <v>7</v>
      </c>
      <c r="I300" s="525">
        <v>8</v>
      </c>
    </row>
    <row r="301" spans="1:9" ht="143.25" hidden="1" customHeight="1" x14ac:dyDescent="0.25">
      <c r="A301" s="652"/>
      <c r="B301" s="495" t="str">
        <f>$L$4</f>
        <v>Навісна п-ва через яр</v>
      </c>
      <c r="C301" s="495" t="str">
        <f>$M$4</f>
        <v>П-ва по колоді через яр</v>
      </c>
      <c r="D301" s="495" t="str">
        <f>$N$4</f>
        <v>Рух  по жердинах</v>
      </c>
      <c r="E301" s="495" t="str">
        <f>$O$4</f>
        <v>В'язання вузлів</v>
      </c>
      <c r="F301" s="495" t="str">
        <f>$P$4</f>
        <v>Підйом + спуск по схилу</v>
      </c>
      <c r="G301" s="495" t="str">
        <f>$Q$4</f>
        <v>Крутопохила</v>
      </c>
      <c r="H301" s="495" t="str">
        <f>$R$4</f>
        <v>Паралельки</v>
      </c>
      <c r="I301" s="519" t="str">
        <f>S$4</f>
        <v>Орієнтування</v>
      </c>
    </row>
    <row r="302" spans="1:9" ht="48" hidden="1" customHeight="1" x14ac:dyDescent="0.25">
      <c r="A302" s="520" t="s">
        <v>222</v>
      </c>
      <c r="B302" s="498">
        <f>$L$5</f>
        <v>5.5555555555555558E-3</v>
      </c>
      <c r="C302" s="498">
        <f>$M$5</f>
        <v>4.8611111111111112E-3</v>
      </c>
      <c r="D302" s="498">
        <f>$N$5</f>
        <v>3.472222222222222E-3</v>
      </c>
      <c r="E302" s="498">
        <f>$O$5</f>
        <v>2.0833333333333333E-3</v>
      </c>
      <c r="F302" s="498">
        <f>$P$5</f>
        <v>4.8611111111111112E-3</v>
      </c>
      <c r="G302" s="498">
        <f>$Q$5</f>
        <v>9.7222222222222224E-3</v>
      </c>
      <c r="H302" s="498">
        <f>$R$5</f>
        <v>8.3333333333333332E-3</v>
      </c>
      <c r="I302" s="521"/>
    </row>
    <row r="303" spans="1:9" ht="48" hidden="1" customHeight="1" x14ac:dyDescent="0.25">
      <c r="A303" s="520" t="s">
        <v>223</v>
      </c>
      <c r="B303" s="501">
        <f>$C298+L$11</f>
        <v>0.85625000000000007</v>
      </c>
      <c r="C303" s="501">
        <f t="shared" ref="C303:H303" si="54">B304+M$11</f>
        <v>0.87361111111111112</v>
      </c>
      <c r="D303" s="501">
        <f t="shared" si="54"/>
        <v>0.88541666666666663</v>
      </c>
      <c r="E303" s="501">
        <f t="shared" si="54"/>
        <v>0.89305555555555549</v>
      </c>
      <c r="F303" s="501">
        <f t="shared" si="54"/>
        <v>0.90277777777777768</v>
      </c>
      <c r="G303" s="501">
        <f t="shared" si="54"/>
        <v>0.91736111111111096</v>
      </c>
      <c r="H303" s="501">
        <f t="shared" si="54"/>
        <v>0.93055555555555536</v>
      </c>
      <c r="I303" s="521"/>
    </row>
    <row r="304" spans="1:9" ht="48" hidden="1" customHeight="1" x14ac:dyDescent="0.25">
      <c r="A304" s="520" t="s">
        <v>225</v>
      </c>
      <c r="B304" s="501">
        <f>SUM(B303,B302)</f>
        <v>0.8618055555555556</v>
      </c>
      <c r="C304" s="501">
        <f>SUM(C303,C302)</f>
        <v>0.87847222222222221</v>
      </c>
      <c r="D304" s="501">
        <f>SUM(D303,D302)</f>
        <v>0.88888888888888884</v>
      </c>
      <c r="E304" s="501">
        <f>SUM(E303,E302)</f>
        <v>0.89513888888888882</v>
      </c>
      <c r="F304" s="501">
        <f t="shared" ref="F304:H304" si="55">SUM(F303,F302)</f>
        <v>0.90763888888888877</v>
      </c>
      <c r="G304" s="501">
        <f t="shared" si="55"/>
        <v>0.92708333333333315</v>
      </c>
      <c r="H304" s="501">
        <f t="shared" si="55"/>
        <v>0.93888888888888866</v>
      </c>
      <c r="I304" s="521"/>
    </row>
    <row r="305" spans="1:9" ht="48" hidden="1" customHeight="1" x14ac:dyDescent="0.25">
      <c r="A305" s="520" t="s">
        <v>226</v>
      </c>
      <c r="B305" s="504"/>
      <c r="C305" s="504"/>
      <c r="D305" s="504"/>
      <c r="E305" s="504"/>
      <c r="F305" s="504"/>
      <c r="G305" s="504"/>
      <c r="H305" s="504"/>
      <c r="I305" s="521"/>
    </row>
    <row r="306" spans="1:9" ht="48" hidden="1" customHeight="1" x14ac:dyDescent="0.25">
      <c r="A306" s="520" t="s">
        <v>228</v>
      </c>
      <c r="B306" s="505"/>
      <c r="C306" s="493"/>
      <c r="D306" s="493"/>
      <c r="E306" s="493"/>
      <c r="F306" s="493"/>
      <c r="G306" s="493"/>
      <c r="H306" s="493"/>
      <c r="I306" s="522"/>
    </row>
    <row r="307" spans="1:9" ht="48" hidden="1" customHeight="1" x14ac:dyDescent="0.25">
      <c r="A307" s="523" t="s">
        <v>230</v>
      </c>
      <c r="B307" s="508"/>
      <c r="C307" s="508"/>
      <c r="D307" s="508"/>
      <c r="E307" s="508"/>
      <c r="F307" s="508"/>
      <c r="G307" s="508"/>
      <c r="H307" s="515"/>
      <c r="I307" s="524"/>
    </row>
    <row r="308" spans="1:9" ht="48" hidden="1" customHeight="1" thickBot="1" x14ac:dyDescent="0.3">
      <c r="A308" s="645" t="s">
        <v>239</v>
      </c>
      <c r="B308" s="646"/>
      <c r="C308" s="646"/>
      <c r="D308" s="646"/>
      <c r="E308" s="646"/>
      <c r="F308" s="646"/>
      <c r="G308" s="646"/>
      <c r="H308" s="647"/>
      <c r="I308" s="648"/>
    </row>
    <row r="309" spans="1:9" ht="48" hidden="1" customHeight="1" x14ac:dyDescent="0.25">
      <c r="A309" s="526"/>
      <c r="B309" s="516" t="s">
        <v>215</v>
      </c>
      <c r="C309" s="517">
        <f>$P$6+$P$8*(B310-1)</f>
        <v>0.86805555555555558</v>
      </c>
      <c r="D309" s="516" t="s">
        <v>216</v>
      </c>
      <c r="E309" s="516"/>
      <c r="F309" s="517"/>
      <c r="G309" s="649">
        <f>H315+S$11</f>
        <v>0.95486111111111083</v>
      </c>
      <c r="H309" s="649"/>
      <c r="I309" s="527">
        <f>G309+T$11</f>
        <v>0.96180555555555525</v>
      </c>
    </row>
    <row r="310" spans="1:9" ht="48" hidden="1" customHeight="1" x14ac:dyDescent="0.25">
      <c r="A310" s="529" t="s">
        <v>1</v>
      </c>
      <c r="B310" s="514">
        <f>B299+1</f>
        <v>29</v>
      </c>
      <c r="C310" s="650" t="e">
        <f>VLOOKUP($F310,мандатка!B:D,3,0)</f>
        <v>#N/A</v>
      </c>
      <c r="D310" s="650"/>
      <c r="E310" s="650"/>
      <c r="F310" s="513" t="e">
        <f>VLOOKUP($B310,Жереб!H:I,2,0)</f>
        <v>#N/A</v>
      </c>
      <c r="G310" s="651" t="s">
        <v>218</v>
      </c>
      <c r="H310" s="651"/>
      <c r="I310" s="518" t="s">
        <v>219</v>
      </c>
    </row>
    <row r="311" spans="1:9" ht="48" hidden="1" customHeight="1" x14ac:dyDescent="0.25">
      <c r="A311" s="652" t="s">
        <v>220</v>
      </c>
      <c r="B311" s="493">
        <v>1</v>
      </c>
      <c r="C311" s="493">
        <v>2</v>
      </c>
      <c r="D311" s="493">
        <v>3</v>
      </c>
      <c r="E311" s="493">
        <v>4</v>
      </c>
      <c r="F311" s="493">
        <v>5</v>
      </c>
      <c r="G311" s="493">
        <v>6</v>
      </c>
      <c r="H311" s="493">
        <v>7</v>
      </c>
      <c r="I311" s="525">
        <v>8</v>
      </c>
    </row>
    <row r="312" spans="1:9" ht="143.25" hidden="1" customHeight="1" x14ac:dyDescent="0.25">
      <c r="A312" s="652"/>
      <c r="B312" s="495" t="str">
        <f>$L$4</f>
        <v>Навісна п-ва через яр</v>
      </c>
      <c r="C312" s="495" t="str">
        <f>$M$4</f>
        <v>П-ва по колоді через яр</v>
      </c>
      <c r="D312" s="495" t="str">
        <f>$N$4</f>
        <v>Рух  по жердинах</v>
      </c>
      <c r="E312" s="495" t="str">
        <f>$O$4</f>
        <v>В'язання вузлів</v>
      </c>
      <c r="F312" s="495" t="str">
        <f>$P$4</f>
        <v>Підйом + спуск по схилу</v>
      </c>
      <c r="G312" s="495" t="str">
        <f>$Q$4</f>
        <v>Крутопохила</v>
      </c>
      <c r="H312" s="495" t="str">
        <f>$R$4</f>
        <v>Паралельки</v>
      </c>
      <c r="I312" s="519" t="str">
        <f>S$4</f>
        <v>Орієнтування</v>
      </c>
    </row>
    <row r="313" spans="1:9" ht="48" hidden="1" customHeight="1" x14ac:dyDescent="0.25">
      <c r="A313" s="520" t="s">
        <v>222</v>
      </c>
      <c r="B313" s="498">
        <f>$L$5</f>
        <v>5.5555555555555558E-3</v>
      </c>
      <c r="C313" s="498">
        <f>$M$5</f>
        <v>4.8611111111111112E-3</v>
      </c>
      <c r="D313" s="498">
        <f>$N$5</f>
        <v>3.472222222222222E-3</v>
      </c>
      <c r="E313" s="498">
        <f>$O$5</f>
        <v>2.0833333333333333E-3</v>
      </c>
      <c r="F313" s="498">
        <f>$P$5</f>
        <v>4.8611111111111112E-3</v>
      </c>
      <c r="G313" s="498">
        <f>$Q$5</f>
        <v>9.7222222222222224E-3</v>
      </c>
      <c r="H313" s="498">
        <f>$R$5</f>
        <v>8.3333333333333332E-3</v>
      </c>
      <c r="I313" s="521"/>
    </row>
    <row r="314" spans="1:9" ht="48" hidden="1" customHeight="1" x14ac:dyDescent="0.25">
      <c r="A314" s="520" t="s">
        <v>223</v>
      </c>
      <c r="B314" s="501">
        <f>$C309+L$11</f>
        <v>0.87013888888888891</v>
      </c>
      <c r="C314" s="501">
        <f t="shared" ref="C314:H314" si="56">B315+M$11</f>
        <v>0.88749999999999996</v>
      </c>
      <c r="D314" s="501">
        <f t="shared" si="56"/>
        <v>0.89930555555555547</v>
      </c>
      <c r="E314" s="501">
        <f t="shared" si="56"/>
        <v>0.90694444444444433</v>
      </c>
      <c r="F314" s="501">
        <f t="shared" si="56"/>
        <v>0.91666666666666652</v>
      </c>
      <c r="G314" s="501">
        <f t="shared" si="56"/>
        <v>0.9312499999999998</v>
      </c>
      <c r="H314" s="501">
        <f t="shared" si="56"/>
        <v>0.9444444444444442</v>
      </c>
      <c r="I314" s="521"/>
    </row>
    <row r="315" spans="1:9" ht="48" hidden="1" customHeight="1" x14ac:dyDescent="0.25">
      <c r="A315" s="520" t="s">
        <v>225</v>
      </c>
      <c r="B315" s="501">
        <f>SUM(B314,B313)</f>
        <v>0.87569444444444444</v>
      </c>
      <c r="C315" s="501">
        <f>SUM(C314,C313)</f>
        <v>0.89236111111111105</v>
      </c>
      <c r="D315" s="501">
        <f>SUM(D314,D313)</f>
        <v>0.90277777777777768</v>
      </c>
      <c r="E315" s="501">
        <f>SUM(E314,E313)</f>
        <v>0.90902777777777766</v>
      </c>
      <c r="F315" s="501">
        <f t="shared" ref="F315:H315" si="57">SUM(F314,F313)</f>
        <v>0.92152777777777761</v>
      </c>
      <c r="G315" s="501">
        <f t="shared" si="57"/>
        <v>0.94097222222222199</v>
      </c>
      <c r="H315" s="501">
        <f t="shared" si="57"/>
        <v>0.9527777777777775</v>
      </c>
      <c r="I315" s="521"/>
    </row>
    <row r="316" spans="1:9" ht="48" hidden="1" customHeight="1" x14ac:dyDescent="0.25">
      <c r="A316" s="520" t="s">
        <v>226</v>
      </c>
      <c r="B316" s="504"/>
      <c r="C316" s="504"/>
      <c r="D316" s="504"/>
      <c r="E316" s="504"/>
      <c r="F316" s="504"/>
      <c r="G316" s="504"/>
      <c r="H316" s="504"/>
      <c r="I316" s="521"/>
    </row>
    <row r="317" spans="1:9" ht="48" hidden="1" customHeight="1" x14ac:dyDescent="0.25">
      <c r="A317" s="520" t="s">
        <v>228</v>
      </c>
      <c r="B317" s="505"/>
      <c r="C317" s="493"/>
      <c r="D317" s="493"/>
      <c r="E317" s="493"/>
      <c r="F317" s="493"/>
      <c r="G317" s="493"/>
      <c r="H317" s="493"/>
      <c r="I317" s="522"/>
    </row>
    <row r="318" spans="1:9" ht="48" hidden="1" customHeight="1" x14ac:dyDescent="0.25">
      <c r="A318" s="523" t="s">
        <v>230</v>
      </c>
      <c r="B318" s="508"/>
      <c r="C318" s="508"/>
      <c r="D318" s="508"/>
      <c r="E318" s="508"/>
      <c r="F318" s="508"/>
      <c r="G318" s="508"/>
      <c r="H318" s="515"/>
      <c r="I318" s="524"/>
    </row>
    <row r="319" spans="1:9" ht="48" hidden="1" customHeight="1" thickBot="1" x14ac:dyDescent="0.3">
      <c r="A319" s="645" t="s">
        <v>239</v>
      </c>
      <c r="B319" s="646"/>
      <c r="C319" s="646"/>
      <c r="D319" s="646"/>
      <c r="E319" s="646"/>
      <c r="F319" s="646"/>
      <c r="G319" s="646"/>
      <c r="H319" s="647"/>
      <c r="I319" s="648"/>
    </row>
    <row r="320" spans="1:9" ht="48" hidden="1" customHeight="1" x14ac:dyDescent="0.25">
      <c r="A320" s="526"/>
      <c r="B320" s="516" t="s">
        <v>215</v>
      </c>
      <c r="C320" s="517">
        <f>$P$6+$P$8*(B321-1)</f>
        <v>0.88194444444444442</v>
      </c>
      <c r="D320" s="516" t="s">
        <v>216</v>
      </c>
      <c r="E320" s="516"/>
      <c r="F320" s="517"/>
      <c r="G320" s="649">
        <f>H326+S$11</f>
        <v>0.96874999999999967</v>
      </c>
      <c r="H320" s="649"/>
      <c r="I320" s="527">
        <f>G320+T$11</f>
        <v>0.97569444444444409</v>
      </c>
    </row>
    <row r="321" spans="1:9" ht="48" hidden="1" customHeight="1" x14ac:dyDescent="0.25">
      <c r="A321" s="529" t="s">
        <v>1</v>
      </c>
      <c r="B321" s="514">
        <f>B310+1</f>
        <v>30</v>
      </c>
      <c r="C321" s="650" t="e">
        <f>VLOOKUP($F321,мандатка!B:D,3,0)</f>
        <v>#N/A</v>
      </c>
      <c r="D321" s="650"/>
      <c r="E321" s="650"/>
      <c r="F321" s="513" t="e">
        <f>VLOOKUP($B321,Жереб!H:I,2,0)</f>
        <v>#N/A</v>
      </c>
      <c r="G321" s="651" t="s">
        <v>218</v>
      </c>
      <c r="H321" s="651"/>
      <c r="I321" s="518" t="s">
        <v>219</v>
      </c>
    </row>
    <row r="322" spans="1:9" ht="48" hidden="1" customHeight="1" x14ac:dyDescent="0.25">
      <c r="A322" s="652" t="s">
        <v>220</v>
      </c>
      <c r="B322" s="493">
        <v>1</v>
      </c>
      <c r="C322" s="493">
        <v>2</v>
      </c>
      <c r="D322" s="493">
        <v>3</v>
      </c>
      <c r="E322" s="493">
        <v>4</v>
      </c>
      <c r="F322" s="493">
        <v>5</v>
      </c>
      <c r="G322" s="493">
        <v>6</v>
      </c>
      <c r="H322" s="493">
        <v>7</v>
      </c>
      <c r="I322" s="525">
        <v>8</v>
      </c>
    </row>
    <row r="323" spans="1:9" ht="143.25" hidden="1" customHeight="1" x14ac:dyDescent="0.25">
      <c r="A323" s="652"/>
      <c r="B323" s="495" t="str">
        <f>$L$4</f>
        <v>Навісна п-ва через яр</v>
      </c>
      <c r="C323" s="495" t="str">
        <f>$M$4</f>
        <v>П-ва по колоді через яр</v>
      </c>
      <c r="D323" s="495" t="str">
        <f>$N$4</f>
        <v>Рух  по жердинах</v>
      </c>
      <c r="E323" s="495" t="str">
        <f>$O$4</f>
        <v>В'язання вузлів</v>
      </c>
      <c r="F323" s="495" t="str">
        <f>$P$4</f>
        <v>Підйом + спуск по схилу</v>
      </c>
      <c r="G323" s="495" t="str">
        <f>$Q$4</f>
        <v>Крутопохила</v>
      </c>
      <c r="H323" s="495" t="str">
        <f>$R$4</f>
        <v>Паралельки</v>
      </c>
      <c r="I323" s="519" t="str">
        <f>S$4</f>
        <v>Орієнтування</v>
      </c>
    </row>
    <row r="324" spans="1:9" ht="48" hidden="1" customHeight="1" x14ac:dyDescent="0.25">
      <c r="A324" s="520" t="s">
        <v>222</v>
      </c>
      <c r="B324" s="498">
        <f>$L$5</f>
        <v>5.5555555555555558E-3</v>
      </c>
      <c r="C324" s="498">
        <f>$M$5</f>
        <v>4.8611111111111112E-3</v>
      </c>
      <c r="D324" s="498">
        <f>$N$5</f>
        <v>3.472222222222222E-3</v>
      </c>
      <c r="E324" s="498">
        <f>$O$5</f>
        <v>2.0833333333333333E-3</v>
      </c>
      <c r="F324" s="498">
        <f>$P$5</f>
        <v>4.8611111111111112E-3</v>
      </c>
      <c r="G324" s="498">
        <f>$Q$5</f>
        <v>9.7222222222222224E-3</v>
      </c>
      <c r="H324" s="498">
        <f>$R$5</f>
        <v>8.3333333333333332E-3</v>
      </c>
      <c r="I324" s="521"/>
    </row>
    <row r="325" spans="1:9" ht="48" hidden="1" customHeight="1" x14ac:dyDescent="0.25">
      <c r="A325" s="520" t="s">
        <v>223</v>
      </c>
      <c r="B325" s="501">
        <f>$C320+L$11</f>
        <v>0.88402777777777775</v>
      </c>
      <c r="C325" s="501">
        <f t="shared" ref="C325:H325" si="58">B326+M$11</f>
        <v>0.9013888888888888</v>
      </c>
      <c r="D325" s="501">
        <f t="shared" si="58"/>
        <v>0.91319444444444431</v>
      </c>
      <c r="E325" s="501">
        <f t="shared" si="58"/>
        <v>0.92083333333333317</v>
      </c>
      <c r="F325" s="501">
        <f t="shared" si="58"/>
        <v>0.93055555555555536</v>
      </c>
      <c r="G325" s="501">
        <f t="shared" si="58"/>
        <v>0.94513888888888864</v>
      </c>
      <c r="H325" s="501">
        <f t="shared" si="58"/>
        <v>0.95833333333333304</v>
      </c>
      <c r="I325" s="521"/>
    </row>
    <row r="326" spans="1:9" ht="48" hidden="1" customHeight="1" x14ac:dyDescent="0.25">
      <c r="A326" s="520" t="s">
        <v>225</v>
      </c>
      <c r="B326" s="501">
        <f>SUM(B325,B324)</f>
        <v>0.88958333333333328</v>
      </c>
      <c r="C326" s="501">
        <f>SUM(C325,C324)</f>
        <v>0.90624999999999989</v>
      </c>
      <c r="D326" s="501">
        <f>SUM(D325,D324)</f>
        <v>0.91666666666666652</v>
      </c>
      <c r="E326" s="501">
        <f>SUM(E325,E324)</f>
        <v>0.9229166666666665</v>
      </c>
      <c r="F326" s="501">
        <f t="shared" ref="F326:H326" si="59">SUM(F325,F324)</f>
        <v>0.93541666666666645</v>
      </c>
      <c r="G326" s="501">
        <f t="shared" si="59"/>
        <v>0.95486111111111083</v>
      </c>
      <c r="H326" s="501">
        <f t="shared" si="59"/>
        <v>0.96666666666666634</v>
      </c>
      <c r="I326" s="521"/>
    </row>
    <row r="327" spans="1:9" ht="48" hidden="1" customHeight="1" x14ac:dyDescent="0.25">
      <c r="A327" s="520" t="s">
        <v>226</v>
      </c>
      <c r="B327" s="504"/>
      <c r="C327" s="504"/>
      <c r="D327" s="504"/>
      <c r="E327" s="504"/>
      <c r="F327" s="504"/>
      <c r="G327" s="504"/>
      <c r="H327" s="504"/>
      <c r="I327" s="521"/>
    </row>
    <row r="328" spans="1:9" ht="48" hidden="1" customHeight="1" x14ac:dyDescent="0.25">
      <c r="A328" s="520" t="s">
        <v>228</v>
      </c>
      <c r="B328" s="505"/>
      <c r="C328" s="493"/>
      <c r="D328" s="493"/>
      <c r="E328" s="493"/>
      <c r="F328" s="493"/>
      <c r="G328" s="493"/>
      <c r="H328" s="493"/>
      <c r="I328" s="522"/>
    </row>
    <row r="329" spans="1:9" ht="48" hidden="1" customHeight="1" x14ac:dyDescent="0.25">
      <c r="A329" s="523" t="s">
        <v>230</v>
      </c>
      <c r="B329" s="508"/>
      <c r="C329" s="508"/>
      <c r="D329" s="508"/>
      <c r="E329" s="508"/>
      <c r="F329" s="508"/>
      <c r="G329" s="508"/>
      <c r="H329" s="515"/>
      <c r="I329" s="524"/>
    </row>
    <row r="330" spans="1:9" ht="48" hidden="1" customHeight="1" thickBot="1" x14ac:dyDescent="0.3">
      <c r="A330" s="645" t="s">
        <v>239</v>
      </c>
      <c r="B330" s="646"/>
      <c r="C330" s="646"/>
      <c r="D330" s="646"/>
      <c r="E330" s="646"/>
      <c r="F330" s="646"/>
      <c r="G330" s="646"/>
      <c r="H330" s="647"/>
      <c r="I330" s="648"/>
    </row>
  </sheetData>
  <mergeCells count="187">
    <mergeCell ref="G1:H1"/>
    <mergeCell ref="L1:R2"/>
    <mergeCell ref="C2:E2"/>
    <mergeCell ref="G2:H2"/>
    <mergeCell ref="A3:A4"/>
    <mergeCell ref="L6:O7"/>
    <mergeCell ref="P6:Q7"/>
    <mergeCell ref="G12:H12"/>
    <mergeCell ref="C13:E13"/>
    <mergeCell ref="G13:H13"/>
    <mergeCell ref="A14:A15"/>
    <mergeCell ref="A22:G22"/>
    <mergeCell ref="H22:I22"/>
    <mergeCell ref="L8:O8"/>
    <mergeCell ref="P8:Q8"/>
    <mergeCell ref="R8:S8"/>
    <mergeCell ref="L9:R9"/>
    <mergeCell ref="A11:G11"/>
    <mergeCell ref="H11:I11"/>
    <mergeCell ref="G34:H34"/>
    <mergeCell ref="C35:E35"/>
    <mergeCell ref="G35:H35"/>
    <mergeCell ref="A36:A37"/>
    <mergeCell ref="A44:G44"/>
    <mergeCell ref="H44:I44"/>
    <mergeCell ref="G23:H23"/>
    <mergeCell ref="C24:E24"/>
    <mergeCell ref="G24:H24"/>
    <mergeCell ref="A25:A26"/>
    <mergeCell ref="A33:G33"/>
    <mergeCell ref="H33:I33"/>
    <mergeCell ref="G56:H56"/>
    <mergeCell ref="C57:E57"/>
    <mergeCell ref="G57:H57"/>
    <mergeCell ref="A58:A59"/>
    <mergeCell ref="A66:G66"/>
    <mergeCell ref="H66:I66"/>
    <mergeCell ref="G45:H45"/>
    <mergeCell ref="C46:E46"/>
    <mergeCell ref="G46:H46"/>
    <mergeCell ref="A47:A48"/>
    <mergeCell ref="A55:G55"/>
    <mergeCell ref="H55:I55"/>
    <mergeCell ref="G78:H78"/>
    <mergeCell ref="C79:E79"/>
    <mergeCell ref="G79:H79"/>
    <mergeCell ref="A80:A81"/>
    <mergeCell ref="A88:G88"/>
    <mergeCell ref="H88:I88"/>
    <mergeCell ref="G67:H67"/>
    <mergeCell ref="C68:E68"/>
    <mergeCell ref="G68:H68"/>
    <mergeCell ref="A69:A70"/>
    <mergeCell ref="A77:G77"/>
    <mergeCell ref="H77:I77"/>
    <mergeCell ref="G100:H100"/>
    <mergeCell ref="C101:E101"/>
    <mergeCell ref="G101:H101"/>
    <mergeCell ref="A102:A103"/>
    <mergeCell ref="A110:G110"/>
    <mergeCell ref="H110:I110"/>
    <mergeCell ref="G89:H89"/>
    <mergeCell ref="C90:E90"/>
    <mergeCell ref="G90:H90"/>
    <mergeCell ref="A91:A92"/>
    <mergeCell ref="A99:G99"/>
    <mergeCell ref="H99:I99"/>
    <mergeCell ref="G122:H122"/>
    <mergeCell ref="C123:E123"/>
    <mergeCell ref="G123:H123"/>
    <mergeCell ref="A124:A125"/>
    <mergeCell ref="A132:G132"/>
    <mergeCell ref="H132:I132"/>
    <mergeCell ref="G111:H111"/>
    <mergeCell ref="C112:E112"/>
    <mergeCell ref="G112:H112"/>
    <mergeCell ref="A113:A114"/>
    <mergeCell ref="A121:G121"/>
    <mergeCell ref="H121:I121"/>
    <mergeCell ref="G144:H144"/>
    <mergeCell ref="C145:E145"/>
    <mergeCell ref="G145:H145"/>
    <mergeCell ref="A146:A147"/>
    <mergeCell ref="A154:G154"/>
    <mergeCell ref="H154:I154"/>
    <mergeCell ref="G133:H133"/>
    <mergeCell ref="C134:E134"/>
    <mergeCell ref="G134:H134"/>
    <mergeCell ref="A135:A136"/>
    <mergeCell ref="A143:G143"/>
    <mergeCell ref="H143:I143"/>
    <mergeCell ref="G166:H166"/>
    <mergeCell ref="C167:E167"/>
    <mergeCell ref="G167:H167"/>
    <mergeCell ref="A168:A169"/>
    <mergeCell ref="A176:G176"/>
    <mergeCell ref="H176:I176"/>
    <mergeCell ref="G155:H155"/>
    <mergeCell ref="C156:E156"/>
    <mergeCell ref="G156:H156"/>
    <mergeCell ref="A157:A158"/>
    <mergeCell ref="A165:G165"/>
    <mergeCell ref="H165:I165"/>
    <mergeCell ref="G188:H188"/>
    <mergeCell ref="C189:E189"/>
    <mergeCell ref="G189:H189"/>
    <mergeCell ref="A190:A191"/>
    <mergeCell ref="A198:G198"/>
    <mergeCell ref="H198:I198"/>
    <mergeCell ref="G177:H177"/>
    <mergeCell ref="C178:E178"/>
    <mergeCell ref="G178:H178"/>
    <mergeCell ref="A179:A180"/>
    <mergeCell ref="A187:G187"/>
    <mergeCell ref="H187:I187"/>
    <mergeCell ref="G210:H210"/>
    <mergeCell ref="C211:E211"/>
    <mergeCell ref="G211:H211"/>
    <mergeCell ref="A212:A213"/>
    <mergeCell ref="A220:G220"/>
    <mergeCell ref="H220:I220"/>
    <mergeCell ref="G199:H199"/>
    <mergeCell ref="C200:E200"/>
    <mergeCell ref="G200:H200"/>
    <mergeCell ref="A201:A202"/>
    <mergeCell ref="A209:G209"/>
    <mergeCell ref="H209:I209"/>
    <mergeCell ref="G232:H232"/>
    <mergeCell ref="C233:E233"/>
    <mergeCell ref="G233:H233"/>
    <mergeCell ref="A234:A235"/>
    <mergeCell ref="A242:G242"/>
    <mergeCell ref="H242:I242"/>
    <mergeCell ref="G221:H221"/>
    <mergeCell ref="C222:E222"/>
    <mergeCell ref="G222:H222"/>
    <mergeCell ref="A223:A224"/>
    <mergeCell ref="A231:G231"/>
    <mergeCell ref="H231:I231"/>
    <mergeCell ref="G254:H254"/>
    <mergeCell ref="C255:E255"/>
    <mergeCell ref="G255:H255"/>
    <mergeCell ref="A256:A257"/>
    <mergeCell ref="A264:G264"/>
    <mergeCell ref="H264:I264"/>
    <mergeCell ref="G243:H243"/>
    <mergeCell ref="C244:E244"/>
    <mergeCell ref="G244:H244"/>
    <mergeCell ref="A245:A246"/>
    <mergeCell ref="A253:G253"/>
    <mergeCell ref="H253:I253"/>
    <mergeCell ref="G276:H276"/>
    <mergeCell ref="C277:E277"/>
    <mergeCell ref="G277:H277"/>
    <mergeCell ref="A278:A279"/>
    <mergeCell ref="A286:G286"/>
    <mergeCell ref="H286:I286"/>
    <mergeCell ref="G265:H265"/>
    <mergeCell ref="C266:E266"/>
    <mergeCell ref="G266:H266"/>
    <mergeCell ref="A267:A268"/>
    <mergeCell ref="A275:G275"/>
    <mergeCell ref="H275:I275"/>
    <mergeCell ref="G298:H298"/>
    <mergeCell ref="C299:E299"/>
    <mergeCell ref="G299:H299"/>
    <mergeCell ref="A300:A301"/>
    <mergeCell ref="A308:G308"/>
    <mergeCell ref="H308:I308"/>
    <mergeCell ref="G287:H287"/>
    <mergeCell ref="C288:E288"/>
    <mergeCell ref="G288:H288"/>
    <mergeCell ref="A289:A290"/>
    <mergeCell ref="A297:G297"/>
    <mergeCell ref="H297:I297"/>
    <mergeCell ref="G320:H320"/>
    <mergeCell ref="C321:E321"/>
    <mergeCell ref="G321:H321"/>
    <mergeCell ref="A322:A323"/>
    <mergeCell ref="A330:G330"/>
    <mergeCell ref="H330:I330"/>
    <mergeCell ref="G309:H309"/>
    <mergeCell ref="C310:E310"/>
    <mergeCell ref="G310:H310"/>
    <mergeCell ref="A311:A312"/>
    <mergeCell ref="A319:G319"/>
    <mergeCell ref="H319:I319"/>
  </mergeCells>
  <pageMargins left="0.70866141732283472" right="0.70866141732283472" top="0.74803149606299213" bottom="0.74803149606299213" header="0.31496062992125984" footer="0.31496062992125984"/>
  <pageSetup paperSize="9" scale="3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12"/>
  <sheetViews>
    <sheetView workbookViewId="0">
      <selection activeCell="A12" sqref="A12:O12"/>
    </sheetView>
  </sheetViews>
  <sheetFormatPr defaultColWidth="9.109375" defaultRowHeight="13.8" x14ac:dyDescent="0.25"/>
  <cols>
    <col min="1" max="17" width="8.6640625" style="120" customWidth="1"/>
    <col min="18" max="16384" width="9.109375" style="120"/>
  </cols>
  <sheetData>
    <row r="1" spans="1:15" ht="166.5" customHeight="1" x14ac:dyDescent="0.25">
      <c r="A1" s="539" t="s">
        <v>140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</row>
    <row r="2" spans="1:15" ht="42" customHeight="1" x14ac:dyDescent="0.25">
      <c r="A2" s="539" t="s">
        <v>56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</row>
    <row r="4" spans="1:15" ht="25.8" x14ac:dyDescent="0.5">
      <c r="E4" s="544" t="s">
        <v>48</v>
      </c>
      <c r="F4" s="545"/>
      <c r="G4" s="545"/>
      <c r="H4" s="545"/>
      <c r="I4" s="545"/>
      <c r="J4" s="546"/>
    </row>
    <row r="5" spans="1:15" ht="23.4" x14ac:dyDescent="0.45">
      <c r="E5" s="547" t="s">
        <v>49</v>
      </c>
      <c r="F5" s="548"/>
      <c r="G5" s="548"/>
      <c r="H5" s="548"/>
      <c r="I5" s="548"/>
      <c r="J5" s="549"/>
    </row>
    <row r="6" spans="1:15" x14ac:dyDescent="0.3">
      <c r="E6" s="550" t="s">
        <v>50</v>
      </c>
      <c r="F6" s="551"/>
      <c r="G6" s="551"/>
      <c r="H6" s="551"/>
      <c r="I6" s="551"/>
      <c r="J6" s="552"/>
    </row>
    <row r="7" spans="1:15" x14ac:dyDescent="0.3">
      <c r="E7" s="550"/>
      <c r="F7" s="551"/>
      <c r="G7" s="551"/>
      <c r="H7" s="551"/>
      <c r="I7" s="551"/>
      <c r="J7" s="552"/>
    </row>
    <row r="8" spans="1:15" ht="15.6" x14ac:dyDescent="0.3">
      <c r="E8" s="553" t="s">
        <v>51</v>
      </c>
      <c r="F8" s="554"/>
      <c r="G8" s="554"/>
      <c r="H8" s="551" t="s">
        <v>82</v>
      </c>
      <c r="I8" s="551"/>
      <c r="J8" s="552"/>
    </row>
    <row r="9" spans="1:15" ht="15.6" x14ac:dyDescent="0.3">
      <c r="E9" s="553" t="s">
        <v>52</v>
      </c>
      <c r="F9" s="554"/>
      <c r="G9" s="554"/>
      <c r="H9" s="551" t="s">
        <v>53</v>
      </c>
      <c r="I9" s="551"/>
      <c r="J9" s="552"/>
    </row>
    <row r="10" spans="1:15" ht="15.6" x14ac:dyDescent="0.3">
      <c r="E10" s="555" t="s">
        <v>54</v>
      </c>
      <c r="F10" s="556"/>
      <c r="G10" s="556"/>
      <c r="H10" s="540" t="s">
        <v>55</v>
      </c>
      <c r="I10" s="540"/>
      <c r="J10" s="541"/>
    </row>
    <row r="12" spans="1:15" ht="42.75" customHeight="1" x14ac:dyDescent="0.25">
      <c r="A12" s="542" t="s">
        <v>57</v>
      </c>
      <c r="B12" s="543"/>
      <c r="C12" s="543"/>
      <c r="D12" s="543"/>
      <c r="E12" s="543"/>
      <c r="F12" s="543"/>
      <c r="G12" s="543"/>
      <c r="H12" s="543"/>
      <c r="I12" s="543"/>
      <c r="J12" s="543"/>
      <c r="K12" s="543"/>
      <c r="L12" s="543"/>
      <c r="M12" s="543"/>
      <c r="N12" s="543"/>
      <c r="O12" s="543"/>
    </row>
  </sheetData>
  <mergeCells count="13">
    <mergeCell ref="A2:O2"/>
    <mergeCell ref="H10:J10"/>
    <mergeCell ref="A1:O1"/>
    <mergeCell ref="A12:O12"/>
    <mergeCell ref="E4:J4"/>
    <mergeCell ref="E5:J5"/>
    <mergeCell ref="E6:J6"/>
    <mergeCell ref="E7:J7"/>
    <mergeCell ref="E8:G8"/>
    <mergeCell ref="H8:J8"/>
    <mergeCell ref="E9:G9"/>
    <mergeCell ref="H9:J9"/>
    <mergeCell ref="E10:G10"/>
  </mergeCells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indexed="60"/>
    <pageSetUpPr fitToPage="1"/>
  </sheetPr>
  <dimension ref="A1:AG43"/>
  <sheetViews>
    <sheetView tabSelected="1" view="pageBreakPreview" zoomScale="70" zoomScaleNormal="60" zoomScaleSheetLayoutView="70" workbookViewId="0">
      <selection activeCell="J11" sqref="J11"/>
    </sheetView>
  </sheetViews>
  <sheetFormatPr defaultColWidth="9.109375" defaultRowHeight="13.2" x14ac:dyDescent="0.25"/>
  <cols>
    <col min="1" max="1" width="7.5546875" style="62" customWidth="1"/>
    <col min="2" max="2" width="39.6640625" style="62" customWidth="1"/>
    <col min="3" max="3" width="31.33203125" style="62" customWidth="1"/>
    <col min="4" max="4" width="38.109375" style="62" customWidth="1"/>
    <col min="5" max="5" width="25.6640625" style="62" customWidth="1"/>
    <col min="6" max="6" width="25.6640625" style="62" hidden="1" customWidth="1"/>
    <col min="7" max="7" width="25.6640625" style="62" customWidth="1"/>
    <col min="8" max="8" width="25.6640625" style="62" hidden="1" customWidth="1"/>
    <col min="9" max="10" width="25.6640625" style="62" customWidth="1"/>
    <col min="11" max="11" width="15" style="62" hidden="1" customWidth="1"/>
    <col min="12" max="12" width="10.6640625" style="62" customWidth="1"/>
    <col min="13" max="15" width="9.109375" style="62" customWidth="1"/>
    <col min="16" max="18" width="9.109375" style="62"/>
    <col min="19" max="19" width="9.109375" style="62" customWidth="1"/>
    <col min="20" max="16384" width="9.109375" style="62"/>
  </cols>
  <sheetData>
    <row r="1" spans="1:33" s="29" customFormat="1" ht="24.9" customHeight="1" x14ac:dyDescent="0.25">
      <c r="A1" s="733" t="str">
        <f>мандатка!A1</f>
        <v>Український державний центр національно-патріотичного виховання, краєзнавства і туризму учнівської молоді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111"/>
    </row>
    <row r="2" spans="1:33" s="29" customFormat="1" ht="24.9" customHeight="1" x14ac:dyDescent="0.25">
      <c r="A2" s="733" t="str">
        <f>мандатка!A2</f>
        <v>Донецький обласний центр туризму та краєзнавства учнівської молоді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112"/>
      <c r="N2" s="112" t="s">
        <v>168</v>
      </c>
      <c r="O2" s="112">
        <v>1</v>
      </c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</row>
    <row r="3" spans="1:33" ht="33.75" customHeight="1" x14ac:dyDescent="0.35">
      <c r="A3" s="598" t="str">
        <f>мандатка!D3</f>
        <v>Кубок України серед юнаків з пішохідного туризму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4"/>
      <c r="N3" s="4" t="s">
        <v>167</v>
      </c>
      <c r="O3" s="4">
        <v>1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37.5" customHeight="1" x14ac:dyDescent="0.35">
      <c r="A4" s="734" t="s">
        <v>9</v>
      </c>
      <c r="B4" s="734"/>
      <c r="C4" s="734"/>
      <c r="D4" s="734"/>
      <c r="E4" s="734"/>
      <c r="F4" s="734"/>
      <c r="G4" s="734"/>
      <c r="H4" s="734"/>
      <c r="I4" s="734"/>
      <c r="J4" s="734"/>
      <c r="K4" s="734"/>
      <c r="L4" s="734"/>
      <c r="M4" s="2"/>
      <c r="N4" s="2" t="s">
        <v>166</v>
      </c>
      <c r="O4" s="4">
        <v>1</v>
      </c>
    </row>
    <row r="5" spans="1:33" ht="30.75" customHeight="1" x14ac:dyDescent="0.4">
      <c r="A5" s="736"/>
      <c r="B5" s="736"/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1"/>
      <c r="N5" s="2" t="s">
        <v>169</v>
      </c>
      <c r="O5" s="4">
        <v>1</v>
      </c>
    </row>
    <row r="6" spans="1:33" ht="20.100000000000001" customHeight="1" x14ac:dyDescent="0.35">
      <c r="A6" s="735" t="str">
        <f>мандатка!D5</f>
        <v>19 - 23 червня 2019 року</v>
      </c>
      <c r="B6" s="735"/>
      <c r="C6" s="735"/>
      <c r="D6" s="735"/>
      <c r="E6" s="28"/>
      <c r="F6" s="28"/>
      <c r="G6" s="737" t="str">
        <f>мандатка!D4</f>
        <v>Донецька обл., Лиманський р-н, с.Торське</v>
      </c>
      <c r="H6" s="737"/>
      <c r="I6" s="737"/>
      <c r="J6" s="737"/>
      <c r="K6" s="737"/>
      <c r="L6" s="737"/>
      <c r="M6" s="1"/>
      <c r="N6" s="2" t="s">
        <v>170</v>
      </c>
      <c r="O6" s="4">
        <v>1</v>
      </c>
    </row>
    <row r="7" spans="1:33" ht="15" customHeight="1" x14ac:dyDescent="0.35">
      <c r="A7" s="1"/>
      <c r="B7" s="102"/>
      <c r="C7" s="103"/>
      <c r="D7" s="103"/>
      <c r="E7" s="103"/>
      <c r="F7" s="103"/>
      <c r="G7" s="104"/>
      <c r="H7" s="104"/>
      <c r="I7" s="104"/>
      <c r="J7" s="104"/>
      <c r="K7" s="104"/>
      <c r="L7" s="104"/>
      <c r="O7" s="4"/>
    </row>
    <row r="8" spans="1:33" ht="76.5" customHeight="1" x14ac:dyDescent="0.25">
      <c r="A8" s="101" t="s">
        <v>18</v>
      </c>
      <c r="B8" s="35" t="s">
        <v>1</v>
      </c>
      <c r="C8" s="35" t="s">
        <v>12</v>
      </c>
      <c r="D8" s="36" t="s">
        <v>11</v>
      </c>
      <c r="E8" s="98" t="str">
        <f>мандатка!N1</f>
        <v xml:space="preserve"> особиста дистанція "Крос-похід"</v>
      </c>
      <c r="F8" s="98">
        <f>мандатка!N2</f>
        <v>0</v>
      </c>
      <c r="G8" s="98" t="str">
        <f>мандатка!N3</f>
        <v>командна дистанція "Смуга перешкод"</v>
      </c>
      <c r="H8" s="98">
        <f>мандатка!N4</f>
        <v>0</v>
      </c>
      <c r="I8" s="98" t="str">
        <f>мандатка!N5</f>
        <v xml:space="preserve"> командна дистанція "Крос-похід"</v>
      </c>
      <c r="J8" s="98" t="s">
        <v>6</v>
      </c>
      <c r="K8" s="35" t="s">
        <v>6</v>
      </c>
      <c r="L8" s="35" t="s">
        <v>7</v>
      </c>
      <c r="M8" s="105"/>
    </row>
    <row r="9" spans="1:33" ht="20.100000000000001" customHeight="1" x14ac:dyDescent="0.25">
      <c r="A9" s="106">
        <v>100</v>
      </c>
      <c r="B9" s="99" t="str">
        <f>VLOOKUP($A9,мандатка!$B:$U,3,FALSE)</f>
        <v>« Освіторіум»</v>
      </c>
      <c r="C9" s="100" t="str">
        <f>VLOOKUP($A9,мандатка!$B:$U,8,FALSE)</f>
        <v>Дніпропетровська обл</v>
      </c>
      <c r="D9" s="99" t="str">
        <f>VLOOKUP($A9,мандатка!$B:$U,10,FALSE)</f>
        <v>В.І. Григоренко</v>
      </c>
      <c r="E9" s="97">
        <f>VLOOKUP($A9,ОсобКоман!$B:$AZ,MATCH("Місце",ОсобКоман!$10:$10,0)-1,FALSE)*$O$2</f>
        <v>1</v>
      </c>
      <c r="F9" s="97"/>
      <c r="G9" s="107">
        <f>VLOOKUP($A9,СП!$B:$BC,MATCH("Місце",СП!$10:$10,0),FALSE)*$O$4</f>
        <v>1</v>
      </c>
      <c r="H9" s="107"/>
      <c r="I9" s="107">
        <f>VLOOKUP($A9,КПштр!$A:$AD,MATCH("Місце",КПштр!$10:$10,0),FALSE)*$O$6</f>
        <v>1</v>
      </c>
      <c r="J9" s="107">
        <f>E9+G9+I9</f>
        <v>3</v>
      </c>
      <c r="K9" s="108">
        <f>SUM(E9:I9)</f>
        <v>3</v>
      </c>
      <c r="L9" s="109">
        <v>1</v>
      </c>
      <c r="M9" s="105"/>
    </row>
    <row r="10" spans="1:33" ht="20.100000000000001" customHeight="1" x14ac:dyDescent="0.25">
      <c r="A10" s="106">
        <v>110</v>
      </c>
      <c r="B10" s="99" t="str">
        <f>VLOOKUP($A10,мандатка!$B:$U,3,FALSE)</f>
        <v>Вертикаль ЦДЮТ</v>
      </c>
      <c r="C10" s="100" t="str">
        <f>VLOOKUP($A10,мандатка!$B:$U,8,FALSE)</f>
        <v>Донецька обл</v>
      </c>
      <c r="D10" s="99" t="str">
        <f>VLOOKUP($A10,мандатка!$B:$U,10,FALSE)</f>
        <v>О.М. Мирний</v>
      </c>
      <c r="E10" s="97">
        <f>VLOOKUP($A10,ОсобКоман!$B:$AZ,MATCH("Місце",ОсобКоман!$10:$10,0)-1,FALSE)*$O$2</f>
        <v>2</v>
      </c>
      <c r="F10" s="97"/>
      <c r="G10" s="107">
        <v>2</v>
      </c>
      <c r="H10" s="107"/>
      <c r="I10" s="107">
        <f>VLOOKUP($A10,КПштр!$A:$AD,MATCH("Місце",КПштр!$10:$10,0),FALSE)*$O$6</f>
        <v>2</v>
      </c>
      <c r="J10" s="107">
        <f t="shared" ref="J10:J39" si="0">E10+G10+I10</f>
        <v>6</v>
      </c>
      <c r="K10" s="108">
        <f t="shared" ref="K10:K39" si="1">SUM(E10:I10)</f>
        <v>6</v>
      </c>
      <c r="L10" s="109">
        <v>2</v>
      </c>
      <c r="M10" s="105"/>
    </row>
    <row r="11" spans="1:33" ht="20.100000000000001" customHeight="1" x14ac:dyDescent="0.25">
      <c r="A11" s="106">
        <v>120</v>
      </c>
      <c r="B11" s="99" t="str">
        <f>VLOOKUP($A11,мандатка!$B:$U,3,FALSE)</f>
        <v>КЗ " Центр туризму" ЗОР</v>
      </c>
      <c r="C11" s="100" t="str">
        <f>VLOOKUP($A11,мандатка!$B:$U,8,FALSE)</f>
        <v>Запорізька обл</v>
      </c>
      <c r="D11" s="99" t="str">
        <f>VLOOKUP($A11,мандатка!$B:$U,10,FALSE)</f>
        <v>С.Я. Бебешко</v>
      </c>
      <c r="E11" s="97">
        <f>VLOOKUP($A11,ОсобКоман!$B:$AZ,MATCH("Місце",ОсобКоман!$10:$10,0)-1,FALSE)*$O$2</f>
        <v>3</v>
      </c>
      <c r="F11" s="97"/>
      <c r="G11" s="107">
        <v>3</v>
      </c>
      <c r="H11" s="107"/>
      <c r="I11" s="107">
        <f>VLOOKUP($A11,КПштр!$A:$AD,MATCH("Місце",КПштр!$10:$10,0),FALSE)*$O$6</f>
        <v>3</v>
      </c>
      <c r="J11" s="107">
        <f t="shared" si="0"/>
        <v>9</v>
      </c>
      <c r="K11" s="108">
        <f t="shared" si="1"/>
        <v>9</v>
      </c>
      <c r="L11" s="109">
        <v>3</v>
      </c>
      <c r="M11" s="105"/>
    </row>
    <row r="12" spans="1:33" ht="20.100000000000001" hidden="1" customHeight="1" x14ac:dyDescent="0.25">
      <c r="A12" s="106">
        <v>130</v>
      </c>
      <c r="B12" s="99" t="e">
        <f>VLOOKUP($A12,мандатка!$B:$U,3,FALSE)</f>
        <v>#N/A</v>
      </c>
      <c r="C12" s="100" t="e">
        <f>VLOOKUP($A12,мандатка!$B:$U,8,FALSE)</f>
        <v>#N/A</v>
      </c>
      <c r="D12" s="99" t="e">
        <f>VLOOKUP($A12,мандатка!$B:$U,10,FALSE)</f>
        <v>#N/A</v>
      </c>
      <c r="E12" s="97">
        <f>VLOOKUP($A12,ОсобКоман!$B:$AZ,MATCH("Місце",ОсобКоман!$10:$10,0)-1,FALSE)*$O$2</f>
        <v>4</v>
      </c>
      <c r="F12" s="97"/>
      <c r="G12" s="107" t="e">
        <f>VLOOKUP($A12,СП!$B:$BC,MATCH("Місце",СП!$10:$10,0),FALSE)*$O$4</f>
        <v>#N/A</v>
      </c>
      <c r="H12" s="107"/>
      <c r="I12" s="107" t="e">
        <f>VLOOKUP($A12,КПштр!$A:$AD,MATCH("Місце",КПштр!$10:$10,0),FALSE)*$O$6</f>
        <v>#N/A</v>
      </c>
      <c r="J12" s="107" t="e">
        <f t="shared" si="0"/>
        <v>#N/A</v>
      </c>
      <c r="K12" s="108" t="e">
        <f t="shared" si="1"/>
        <v>#N/A</v>
      </c>
      <c r="L12" s="109">
        <v>4</v>
      </c>
      <c r="M12" s="105"/>
    </row>
    <row r="13" spans="1:33" ht="20.100000000000001" hidden="1" customHeight="1" x14ac:dyDescent="0.25">
      <c r="A13" s="106">
        <v>140</v>
      </c>
      <c r="B13" s="99" t="e">
        <f>VLOOKUP($A13,мандатка!$B:$U,3,FALSE)</f>
        <v>#N/A</v>
      </c>
      <c r="C13" s="100" t="e">
        <f>VLOOKUP($A13,мандатка!$B:$U,8,FALSE)</f>
        <v>#N/A</v>
      </c>
      <c r="D13" s="99" t="e">
        <f>VLOOKUP($A13,мандатка!$B:$U,10,FALSE)</f>
        <v>#N/A</v>
      </c>
      <c r="E13" s="97">
        <f>VLOOKUP($A13,ОсобКоман!$B:$AZ,MATCH("Місце",ОсобКоман!$10:$10,0)-1,FALSE)*$O$2</f>
        <v>5</v>
      </c>
      <c r="F13" s="97"/>
      <c r="G13" s="107" t="e">
        <f>VLOOKUP($A13,СП!$B:$BC,MATCH("Місце",СП!$10:$10,0),FALSE)*$O$4</f>
        <v>#N/A</v>
      </c>
      <c r="H13" s="107"/>
      <c r="I13" s="107" t="e">
        <f>VLOOKUP($A13,КПштр!$A:$AD,MATCH("Місце",КПштр!$10:$10,0),FALSE)*$O$6</f>
        <v>#N/A</v>
      </c>
      <c r="J13" s="107" t="e">
        <f t="shared" si="0"/>
        <v>#N/A</v>
      </c>
      <c r="K13" s="108" t="e">
        <f t="shared" si="1"/>
        <v>#N/A</v>
      </c>
      <c r="L13" s="109">
        <v>5</v>
      </c>
      <c r="M13" s="105"/>
    </row>
    <row r="14" spans="1:33" ht="20.100000000000001" hidden="1" customHeight="1" x14ac:dyDescent="0.25">
      <c r="A14" s="106">
        <v>150</v>
      </c>
      <c r="B14" s="99" t="e">
        <f>VLOOKUP($A14,мандатка!$B:$U,3,FALSE)</f>
        <v>#N/A</v>
      </c>
      <c r="C14" s="100" t="e">
        <f>VLOOKUP($A14,мандатка!$B:$U,8,FALSE)</f>
        <v>#N/A</v>
      </c>
      <c r="D14" s="99" t="e">
        <f>VLOOKUP($A14,мандатка!$B:$U,10,FALSE)</f>
        <v>#N/A</v>
      </c>
      <c r="E14" s="97">
        <f>VLOOKUP($A14,ОсобКоман!$B:$AZ,MATCH("Місце",ОсобКоман!$10:$10,0)-1,FALSE)*$O$2</f>
        <v>6</v>
      </c>
      <c r="F14" s="97"/>
      <c r="G14" s="107" t="e">
        <f>VLOOKUP($A14,СП!$B:$BC,MATCH("Місце",СП!$10:$10,0),FALSE)*$O$4</f>
        <v>#N/A</v>
      </c>
      <c r="H14" s="107"/>
      <c r="I14" s="107" t="e">
        <f>VLOOKUP($A14,КПштр!$A:$AD,MATCH("Місце",КПштр!$10:$10,0),FALSE)*$O$6</f>
        <v>#N/A</v>
      </c>
      <c r="J14" s="107" t="e">
        <f t="shared" si="0"/>
        <v>#N/A</v>
      </c>
      <c r="K14" s="108" t="e">
        <f t="shared" si="1"/>
        <v>#N/A</v>
      </c>
      <c r="L14" s="109">
        <v>6</v>
      </c>
      <c r="M14" s="105"/>
    </row>
    <row r="15" spans="1:33" ht="20.100000000000001" hidden="1" customHeight="1" x14ac:dyDescent="0.25">
      <c r="A15" s="106">
        <v>160</v>
      </c>
      <c r="B15" s="99" t="e">
        <f>VLOOKUP($A15,мандатка!$B:$U,3,FALSE)</f>
        <v>#N/A</v>
      </c>
      <c r="C15" s="100" t="e">
        <f>VLOOKUP($A15,мандатка!$B:$U,8,FALSE)</f>
        <v>#N/A</v>
      </c>
      <c r="D15" s="99" t="e">
        <f>VLOOKUP($A15,мандатка!$B:$U,10,FALSE)</f>
        <v>#N/A</v>
      </c>
      <c r="E15" s="97">
        <f>VLOOKUP($A15,ОсобКоман!$B:$AZ,MATCH("Місце",ОсобКоман!$10:$10,0)-1,FALSE)*$O$2</f>
        <v>7</v>
      </c>
      <c r="F15" s="97"/>
      <c r="G15" s="107" t="e">
        <f>VLOOKUP($A15,СП!$B:$BC,MATCH("Місце",СП!$10:$10,0),FALSE)*$O$4</f>
        <v>#N/A</v>
      </c>
      <c r="H15" s="107"/>
      <c r="I15" s="107" t="e">
        <f>VLOOKUP($A15,КПштр!$A:$AD,MATCH("Місце",КПштр!$10:$10,0),FALSE)*$O$6</f>
        <v>#N/A</v>
      </c>
      <c r="J15" s="107" t="e">
        <f t="shared" si="0"/>
        <v>#N/A</v>
      </c>
      <c r="K15" s="108" t="e">
        <f t="shared" si="1"/>
        <v>#N/A</v>
      </c>
      <c r="L15" s="109">
        <v>7</v>
      </c>
      <c r="M15" s="105"/>
    </row>
    <row r="16" spans="1:33" ht="20.100000000000001" hidden="1" customHeight="1" x14ac:dyDescent="0.25">
      <c r="A16" s="106">
        <v>170</v>
      </c>
      <c r="B16" s="99" t="e">
        <f>VLOOKUP($A16,мандатка!$B:$U,3,FALSE)</f>
        <v>#N/A</v>
      </c>
      <c r="C16" s="100" t="e">
        <f>VLOOKUP($A16,мандатка!$B:$U,8,FALSE)</f>
        <v>#N/A</v>
      </c>
      <c r="D16" s="99" t="e">
        <f>VLOOKUP($A16,мандатка!$B:$U,10,FALSE)</f>
        <v>#N/A</v>
      </c>
      <c r="E16" s="97">
        <f>VLOOKUP($A16,ОсобКоман!$B:$AZ,MATCH("Місце",ОсобКоман!$10:$10,0)-1,FALSE)*$O$2</f>
        <v>8</v>
      </c>
      <c r="F16" s="97"/>
      <c r="G16" s="107" t="e">
        <f>VLOOKUP($A16,СП!$B:$BC,MATCH("Місце",СП!$10:$10,0),FALSE)*$O$4</f>
        <v>#N/A</v>
      </c>
      <c r="H16" s="107"/>
      <c r="I16" s="107" t="e">
        <f>VLOOKUP($A16,КПштр!$A:$AD,MATCH("Місце",КПштр!$10:$10,0),FALSE)*$O$6</f>
        <v>#N/A</v>
      </c>
      <c r="J16" s="107" t="e">
        <f t="shared" si="0"/>
        <v>#N/A</v>
      </c>
      <c r="K16" s="108" t="e">
        <f t="shared" si="1"/>
        <v>#N/A</v>
      </c>
      <c r="L16" s="109">
        <v>8</v>
      </c>
      <c r="M16" s="105"/>
    </row>
    <row r="17" spans="1:13" ht="20.100000000000001" hidden="1" customHeight="1" x14ac:dyDescent="0.25">
      <c r="A17" s="106">
        <v>180</v>
      </c>
      <c r="B17" s="99" t="e">
        <f>VLOOKUP($A17,мандатка!$B:$U,3,FALSE)</f>
        <v>#N/A</v>
      </c>
      <c r="C17" s="100" t="e">
        <f>VLOOKUP($A17,мандатка!$B:$U,8,FALSE)</f>
        <v>#N/A</v>
      </c>
      <c r="D17" s="99" t="e">
        <f>VLOOKUP($A17,мандатка!$B:$U,10,FALSE)</f>
        <v>#N/A</v>
      </c>
      <c r="E17" s="97">
        <f>VLOOKUP($A17,ОсобКоман!$B:$AZ,MATCH("Місце",ОсобКоман!$10:$10,0)-1,FALSE)*$O$2</f>
        <v>9</v>
      </c>
      <c r="F17" s="97"/>
      <c r="G17" s="107" t="e">
        <f>VLOOKUP($A17,СП!$B:$BC,MATCH("Місце",СП!$10:$10,0),FALSE)*$O$4</f>
        <v>#N/A</v>
      </c>
      <c r="H17" s="107"/>
      <c r="I17" s="107" t="e">
        <f>VLOOKUP($A17,КПштр!$A:$AD,MATCH("Місце",КПштр!$10:$10,0),FALSE)*$O$6</f>
        <v>#N/A</v>
      </c>
      <c r="J17" s="107" t="e">
        <f t="shared" si="0"/>
        <v>#N/A</v>
      </c>
      <c r="K17" s="108" t="e">
        <f t="shared" si="1"/>
        <v>#N/A</v>
      </c>
      <c r="L17" s="109">
        <v>9</v>
      </c>
      <c r="M17" s="105"/>
    </row>
    <row r="18" spans="1:13" ht="20.100000000000001" hidden="1" customHeight="1" x14ac:dyDescent="0.25">
      <c r="A18" s="106">
        <v>190</v>
      </c>
      <c r="B18" s="99" t="e">
        <f>VLOOKUP($A18,мандатка!$B:$U,3,FALSE)</f>
        <v>#N/A</v>
      </c>
      <c r="C18" s="100" t="e">
        <f>VLOOKUP($A18,мандатка!$B:$U,8,FALSE)</f>
        <v>#N/A</v>
      </c>
      <c r="D18" s="99" t="e">
        <f>VLOOKUP($A18,мандатка!$B:$U,10,FALSE)</f>
        <v>#N/A</v>
      </c>
      <c r="E18" s="97">
        <f>VLOOKUP($A18,ОсобКоман!$B:$AZ,MATCH("Місце",ОсобКоман!$10:$10,0)-1,FALSE)*$O$2</f>
        <v>10</v>
      </c>
      <c r="F18" s="97"/>
      <c r="G18" s="107" t="e">
        <f>VLOOKUP($A18,СП!$B:$BC,MATCH("Місце",СП!$10:$10,0),FALSE)*$O$4</f>
        <v>#N/A</v>
      </c>
      <c r="H18" s="107"/>
      <c r="I18" s="107" t="e">
        <f>VLOOKUP($A18,КПштр!$A:$AD,MATCH("Місце",КПштр!$10:$10,0),FALSE)*$O$6</f>
        <v>#N/A</v>
      </c>
      <c r="J18" s="107" t="e">
        <f t="shared" si="0"/>
        <v>#N/A</v>
      </c>
      <c r="K18" s="108" t="e">
        <f t="shared" si="1"/>
        <v>#N/A</v>
      </c>
      <c r="L18" s="109">
        <v>10</v>
      </c>
      <c r="M18" s="105"/>
    </row>
    <row r="19" spans="1:13" ht="20.100000000000001" hidden="1" customHeight="1" x14ac:dyDescent="0.25">
      <c r="A19" s="106">
        <v>200</v>
      </c>
      <c r="B19" s="99" t="e">
        <f>VLOOKUP($A19,мандатка!$B:$U,3,FALSE)</f>
        <v>#N/A</v>
      </c>
      <c r="C19" s="100" t="e">
        <f>VLOOKUP($A19,мандатка!$B:$U,8,FALSE)</f>
        <v>#N/A</v>
      </c>
      <c r="D19" s="99" t="e">
        <f>VLOOKUP($A19,мандатка!$B:$U,10,FALSE)</f>
        <v>#N/A</v>
      </c>
      <c r="E19" s="97">
        <f>VLOOKUP($A19,ОсобКоман!$B:$AZ,MATCH("Місце",ОсобКоман!$10:$10,0)-1,FALSE)*$O$2</f>
        <v>11</v>
      </c>
      <c r="F19" s="97"/>
      <c r="G19" s="107" t="e">
        <f>VLOOKUP($A19,СП!$B:$BC,MATCH("Місце",СП!$10:$10,0),FALSE)*$O$4</f>
        <v>#N/A</v>
      </c>
      <c r="H19" s="107"/>
      <c r="I19" s="107" t="e">
        <f>VLOOKUP($A19,КПштр!$A:$AD,MATCH("Місце",КПштр!$10:$10,0),FALSE)*$O$6</f>
        <v>#N/A</v>
      </c>
      <c r="J19" s="107" t="e">
        <f t="shared" si="0"/>
        <v>#N/A</v>
      </c>
      <c r="K19" s="108" t="e">
        <f t="shared" si="1"/>
        <v>#N/A</v>
      </c>
      <c r="L19" s="109">
        <v>11</v>
      </c>
      <c r="M19" s="105"/>
    </row>
    <row r="20" spans="1:13" ht="20.100000000000001" hidden="1" customHeight="1" x14ac:dyDescent="0.25">
      <c r="A20" s="106">
        <v>210</v>
      </c>
      <c r="B20" s="99" t="e">
        <f>VLOOKUP($A20,мандатка!$B:$U,3,FALSE)</f>
        <v>#N/A</v>
      </c>
      <c r="C20" s="100" t="e">
        <f>VLOOKUP($A20,мандатка!$B:$U,8,FALSE)</f>
        <v>#N/A</v>
      </c>
      <c r="D20" s="99" t="e">
        <f>VLOOKUP($A20,мандатка!$B:$U,10,FALSE)</f>
        <v>#N/A</v>
      </c>
      <c r="E20" s="97">
        <f>VLOOKUP($A20,ОсобКоман!$B:$AZ,MATCH("Місце",ОсобКоман!$10:$10,0)-1,FALSE)*$O$2</f>
        <v>12</v>
      </c>
      <c r="F20" s="97"/>
      <c r="G20" s="107" t="e">
        <f>VLOOKUP($A20,СП!$B:$BC,MATCH("Місце",СП!$10:$10,0),FALSE)*$O$4</f>
        <v>#N/A</v>
      </c>
      <c r="H20" s="107"/>
      <c r="I20" s="107" t="e">
        <f>VLOOKUP($A20,КПштр!$A:$AD,MATCH("Місце",КПштр!$10:$10,0),FALSE)*$O$6</f>
        <v>#N/A</v>
      </c>
      <c r="J20" s="107" t="e">
        <f t="shared" si="0"/>
        <v>#N/A</v>
      </c>
      <c r="K20" s="108" t="e">
        <f t="shared" si="1"/>
        <v>#N/A</v>
      </c>
      <c r="L20" s="109">
        <v>12</v>
      </c>
      <c r="M20" s="105"/>
    </row>
    <row r="21" spans="1:13" ht="20.100000000000001" hidden="1" customHeight="1" x14ac:dyDescent="0.25">
      <c r="A21" s="106">
        <v>220</v>
      </c>
      <c r="B21" s="99" t="e">
        <f>VLOOKUP($A21,мандатка!$B:$U,3,FALSE)</f>
        <v>#N/A</v>
      </c>
      <c r="C21" s="100" t="e">
        <f>VLOOKUP($A21,мандатка!$B:$U,8,FALSE)</f>
        <v>#N/A</v>
      </c>
      <c r="D21" s="99" t="e">
        <f>VLOOKUP($A21,мандатка!$B:$U,10,FALSE)</f>
        <v>#N/A</v>
      </c>
      <c r="E21" s="97">
        <f>VLOOKUP($A21,ОсобКоман!$B:$AZ,MATCH("Місце",ОсобКоман!$10:$10,0)-1,FALSE)*$O$2</f>
        <v>13</v>
      </c>
      <c r="F21" s="97"/>
      <c r="G21" s="107" t="e">
        <f>VLOOKUP($A21,СП!$B:$BC,MATCH("Місце",СП!$10:$10,0),FALSE)*$O$4</f>
        <v>#N/A</v>
      </c>
      <c r="H21" s="107"/>
      <c r="I21" s="107" t="e">
        <f>VLOOKUP($A21,КПштр!$A:$AD,MATCH("Місце",КПштр!$10:$10,0),FALSE)*$O$6</f>
        <v>#N/A</v>
      </c>
      <c r="J21" s="107" t="e">
        <f t="shared" si="0"/>
        <v>#N/A</v>
      </c>
      <c r="K21" s="108" t="e">
        <f t="shared" si="1"/>
        <v>#N/A</v>
      </c>
      <c r="L21" s="109">
        <v>13</v>
      </c>
      <c r="M21" s="105"/>
    </row>
    <row r="22" spans="1:13" ht="20.100000000000001" hidden="1" customHeight="1" x14ac:dyDescent="0.25">
      <c r="A22" s="106">
        <v>230</v>
      </c>
      <c r="B22" s="99" t="e">
        <f>VLOOKUP($A22,мандатка!$B:$U,3,FALSE)</f>
        <v>#N/A</v>
      </c>
      <c r="C22" s="100" t="e">
        <f>VLOOKUP($A22,мандатка!$B:$U,8,FALSE)</f>
        <v>#N/A</v>
      </c>
      <c r="D22" s="99" t="e">
        <f>VLOOKUP($A22,мандатка!$B:$U,10,FALSE)</f>
        <v>#N/A</v>
      </c>
      <c r="E22" s="97">
        <f>VLOOKUP($A22,ОсобКоман!$B:$AZ,MATCH("Місце",ОсобКоман!$10:$10,0)-1,FALSE)*$O$2</f>
        <v>14</v>
      </c>
      <c r="F22" s="97"/>
      <c r="G22" s="107" t="e">
        <f>VLOOKUP($A22,СП!$B:$BC,MATCH("Місце",СП!$10:$10,0),FALSE)*$O$4</f>
        <v>#N/A</v>
      </c>
      <c r="H22" s="107"/>
      <c r="I22" s="107" t="e">
        <f>VLOOKUP($A22,КПштр!$A:$AD,MATCH("Місце",КПштр!$10:$10,0),FALSE)*$O$6</f>
        <v>#N/A</v>
      </c>
      <c r="J22" s="107" t="e">
        <f t="shared" si="0"/>
        <v>#N/A</v>
      </c>
      <c r="K22" s="108" t="e">
        <f t="shared" si="1"/>
        <v>#N/A</v>
      </c>
      <c r="L22" s="109">
        <v>14</v>
      </c>
      <c r="M22" s="105"/>
    </row>
    <row r="23" spans="1:13" ht="20.100000000000001" hidden="1" customHeight="1" x14ac:dyDescent="0.25">
      <c r="A23" s="106">
        <v>240</v>
      </c>
      <c r="B23" s="99" t="e">
        <f>VLOOKUP($A23,мандатка!$B:$U,3,FALSE)</f>
        <v>#N/A</v>
      </c>
      <c r="C23" s="100" t="e">
        <f>VLOOKUP($A23,мандатка!$B:$U,8,FALSE)</f>
        <v>#N/A</v>
      </c>
      <c r="D23" s="99" t="e">
        <f>VLOOKUP($A23,мандатка!$B:$U,10,FALSE)</f>
        <v>#N/A</v>
      </c>
      <c r="E23" s="97">
        <f>VLOOKUP($A23,ОсобКоман!$B:$AZ,MATCH("Місце",ОсобКоман!$10:$10,0)-1,FALSE)*$O$2</f>
        <v>15</v>
      </c>
      <c r="F23" s="97"/>
      <c r="G23" s="107" t="e">
        <f>VLOOKUP($A23,СП!$B:$BC,MATCH("Місце",СП!$10:$10,0),FALSE)*$O$4</f>
        <v>#N/A</v>
      </c>
      <c r="H23" s="107"/>
      <c r="I23" s="107" t="e">
        <f>VLOOKUP($A23,КПштр!$A:$AD,MATCH("Місце",КПштр!$10:$10,0),FALSE)*$O$6</f>
        <v>#N/A</v>
      </c>
      <c r="J23" s="107" t="e">
        <f t="shared" si="0"/>
        <v>#N/A</v>
      </c>
      <c r="K23" s="108" t="e">
        <f t="shared" si="1"/>
        <v>#N/A</v>
      </c>
      <c r="L23" s="109">
        <v>15</v>
      </c>
      <c r="M23" s="105"/>
    </row>
    <row r="24" spans="1:13" ht="20.100000000000001" hidden="1" customHeight="1" x14ac:dyDescent="0.25">
      <c r="A24" s="106">
        <v>250</v>
      </c>
      <c r="B24" s="99" t="e">
        <f>VLOOKUP($A24,мандатка!$B:$U,3,FALSE)</f>
        <v>#N/A</v>
      </c>
      <c r="C24" s="100" t="e">
        <f>VLOOKUP($A24,мандатка!$B:$U,8,FALSE)</f>
        <v>#N/A</v>
      </c>
      <c r="D24" s="99" t="e">
        <f>VLOOKUP($A24,мандатка!$B:$U,10,FALSE)</f>
        <v>#N/A</v>
      </c>
      <c r="E24" s="97">
        <f>VLOOKUP($A24,ОсобКоман!$B:$AZ,MATCH("Місце",ОсобКоман!$10:$10,0)-1,FALSE)*$O$2</f>
        <v>16</v>
      </c>
      <c r="F24" s="97"/>
      <c r="G24" s="107" t="e">
        <f>VLOOKUP($A24,СП!$B:$BC,MATCH("Місце",СП!$10:$10,0),FALSE)*$O$4</f>
        <v>#N/A</v>
      </c>
      <c r="H24" s="107"/>
      <c r="I24" s="107" t="e">
        <f>VLOOKUP($A24,КПштр!$A:$AD,MATCH("Місце",КПштр!$10:$10,0),FALSE)*$O$6</f>
        <v>#N/A</v>
      </c>
      <c r="J24" s="107" t="e">
        <f t="shared" si="0"/>
        <v>#N/A</v>
      </c>
      <c r="K24" s="108" t="e">
        <f t="shared" si="1"/>
        <v>#N/A</v>
      </c>
      <c r="L24" s="109">
        <v>16</v>
      </c>
      <c r="M24" s="105"/>
    </row>
    <row r="25" spans="1:13" ht="20.100000000000001" hidden="1" customHeight="1" x14ac:dyDescent="0.25">
      <c r="A25" s="106">
        <v>260</v>
      </c>
      <c r="B25" s="99" t="e">
        <f>VLOOKUP($A25,мандатка!$B:$U,3,FALSE)</f>
        <v>#N/A</v>
      </c>
      <c r="C25" s="100" t="e">
        <f>VLOOKUP($A25,мандатка!$B:$U,8,FALSE)</f>
        <v>#N/A</v>
      </c>
      <c r="D25" s="99" t="e">
        <f>VLOOKUP($A25,мандатка!$B:$U,10,FALSE)</f>
        <v>#N/A</v>
      </c>
      <c r="E25" s="97">
        <f>VLOOKUP($A25,ОсобКоман!$B:$AZ,MATCH("Місце",ОсобКоман!$10:$10,0)-1,FALSE)*$O$2</f>
        <v>17</v>
      </c>
      <c r="F25" s="97"/>
      <c r="G25" s="107" t="e">
        <f>VLOOKUP($A25,СП!$B:$BC,MATCH("Місце",СП!$10:$10,0),FALSE)*$O$4</f>
        <v>#N/A</v>
      </c>
      <c r="H25" s="107"/>
      <c r="I25" s="107" t="e">
        <f>VLOOKUP($A25,КПштр!$A:$AD,MATCH("Місце",КПштр!$10:$10,0),FALSE)*$O$6</f>
        <v>#N/A</v>
      </c>
      <c r="J25" s="107" t="e">
        <f t="shared" si="0"/>
        <v>#N/A</v>
      </c>
      <c r="K25" s="108" t="e">
        <f t="shared" si="1"/>
        <v>#N/A</v>
      </c>
      <c r="L25" s="109">
        <v>17</v>
      </c>
      <c r="M25" s="105"/>
    </row>
    <row r="26" spans="1:13" ht="20.100000000000001" hidden="1" customHeight="1" x14ac:dyDescent="0.25">
      <c r="A26" s="106">
        <v>270</v>
      </c>
      <c r="B26" s="99" t="e">
        <f>VLOOKUP($A26,мандатка!$B:$U,3,FALSE)</f>
        <v>#N/A</v>
      </c>
      <c r="C26" s="100" t="e">
        <f>VLOOKUP($A26,мандатка!$B:$U,8,FALSE)</f>
        <v>#N/A</v>
      </c>
      <c r="D26" s="99" t="e">
        <f>VLOOKUP($A26,мандатка!$B:$U,10,FALSE)</f>
        <v>#N/A</v>
      </c>
      <c r="E26" s="97">
        <f>VLOOKUP($A26,ОсобКоман!$B:$AZ,MATCH("Місце",ОсобКоман!$10:$10,0)-1,FALSE)*$O$2</f>
        <v>18</v>
      </c>
      <c r="F26" s="97"/>
      <c r="G26" s="107" t="e">
        <f>VLOOKUP($A26,СП!$B:$BC,MATCH("Місце",СП!$10:$10,0),FALSE)*$O$4</f>
        <v>#N/A</v>
      </c>
      <c r="H26" s="107"/>
      <c r="I26" s="107" t="e">
        <f>VLOOKUP($A26,КПштр!$A:$AD,MATCH("Місце",КПштр!$10:$10,0),FALSE)*$O$6</f>
        <v>#N/A</v>
      </c>
      <c r="J26" s="107" t="e">
        <f t="shared" si="0"/>
        <v>#N/A</v>
      </c>
      <c r="K26" s="108" t="e">
        <f t="shared" si="1"/>
        <v>#N/A</v>
      </c>
      <c r="L26" s="109">
        <v>18</v>
      </c>
      <c r="M26" s="105"/>
    </row>
    <row r="27" spans="1:13" ht="20.100000000000001" hidden="1" customHeight="1" x14ac:dyDescent="0.25">
      <c r="A27" s="106">
        <v>280</v>
      </c>
      <c r="B27" s="99" t="e">
        <f>VLOOKUP($A27,мандатка!$B:$U,3,FALSE)</f>
        <v>#N/A</v>
      </c>
      <c r="C27" s="100" t="e">
        <f>VLOOKUP($A27,мандатка!$B:$U,8,FALSE)</f>
        <v>#N/A</v>
      </c>
      <c r="D27" s="99" t="e">
        <f>VLOOKUP($A27,мандатка!$B:$U,10,FALSE)</f>
        <v>#N/A</v>
      </c>
      <c r="E27" s="97">
        <f>VLOOKUP($A27,ОсобКоман!$B:$AZ,MATCH("Місце",ОсобКоман!$10:$10,0)-1,FALSE)*$O$2</f>
        <v>19</v>
      </c>
      <c r="F27" s="97"/>
      <c r="G27" s="107" t="e">
        <f>VLOOKUP($A27,СП!$B:$BC,MATCH("Місце",СП!$10:$10,0),FALSE)*$O$4</f>
        <v>#N/A</v>
      </c>
      <c r="H27" s="107"/>
      <c r="I27" s="107" t="e">
        <f>VLOOKUP($A27,КПштр!$A:$AD,MATCH("Місце",КПштр!$10:$10,0),FALSE)*$O$6</f>
        <v>#N/A</v>
      </c>
      <c r="J27" s="107" t="e">
        <f t="shared" si="0"/>
        <v>#N/A</v>
      </c>
      <c r="K27" s="108" t="e">
        <f t="shared" si="1"/>
        <v>#N/A</v>
      </c>
      <c r="L27" s="109">
        <v>19</v>
      </c>
      <c r="M27" s="105"/>
    </row>
    <row r="28" spans="1:13" ht="20.100000000000001" hidden="1" customHeight="1" x14ac:dyDescent="0.25">
      <c r="A28" s="106">
        <v>290</v>
      </c>
      <c r="B28" s="99" t="e">
        <f>VLOOKUP($A28,мандатка!$B:$U,3,FALSE)</f>
        <v>#N/A</v>
      </c>
      <c r="C28" s="100" t="e">
        <f>VLOOKUP($A28,мандатка!$B:$U,8,FALSE)</f>
        <v>#N/A</v>
      </c>
      <c r="D28" s="99" t="e">
        <f>VLOOKUP($A28,мандатка!$B:$U,10,FALSE)</f>
        <v>#N/A</v>
      </c>
      <c r="E28" s="97">
        <f>VLOOKUP($A28,ОсобКоман!$B:$AZ,MATCH("Місце",ОсобКоман!$10:$10,0)-1,FALSE)*$O$2</f>
        <v>20</v>
      </c>
      <c r="F28" s="97"/>
      <c r="G28" s="107" t="e">
        <f>VLOOKUP($A28,СП!$B:$BC,MATCH("Місце",СП!$10:$10,0),FALSE)*$O$4</f>
        <v>#N/A</v>
      </c>
      <c r="H28" s="107"/>
      <c r="I28" s="107" t="e">
        <f>VLOOKUP($A28,КПштр!$A:$AD,MATCH("Місце",КПштр!$10:$10,0),FALSE)*$O$6</f>
        <v>#N/A</v>
      </c>
      <c r="J28" s="107" t="e">
        <f t="shared" si="0"/>
        <v>#N/A</v>
      </c>
      <c r="K28" s="108" t="e">
        <f t="shared" si="1"/>
        <v>#N/A</v>
      </c>
      <c r="L28" s="109">
        <v>20</v>
      </c>
      <c r="M28" s="105"/>
    </row>
    <row r="29" spans="1:13" ht="20.100000000000001" hidden="1" customHeight="1" x14ac:dyDescent="0.25">
      <c r="A29" s="106">
        <v>300</v>
      </c>
      <c r="B29" s="99" t="e">
        <f>VLOOKUP($A29,мандатка!$B:$U,3,FALSE)</f>
        <v>#N/A</v>
      </c>
      <c r="C29" s="100" t="e">
        <f>VLOOKUP($A29,мандатка!$B:$U,8,FALSE)</f>
        <v>#N/A</v>
      </c>
      <c r="D29" s="99" t="e">
        <f>VLOOKUP($A29,мандатка!$B:$U,10,FALSE)</f>
        <v>#N/A</v>
      </c>
      <c r="E29" s="97">
        <f>VLOOKUP($A29,ОсобКоман!$B:$AZ,MATCH("Місце",ОсобКоман!$10:$10,0)-1,FALSE)*$O$2</f>
        <v>21</v>
      </c>
      <c r="F29" s="97"/>
      <c r="G29" s="107" t="e">
        <f>VLOOKUP($A29,СП!$B:$BC,MATCH("Місце",СП!$10:$10,0),FALSE)*$O$4</f>
        <v>#N/A</v>
      </c>
      <c r="H29" s="107"/>
      <c r="I29" s="107" t="e">
        <f>VLOOKUP($A29,КПштр!$A:$AD,MATCH("Місце",КПштр!$10:$10,0),FALSE)*$O$6</f>
        <v>#N/A</v>
      </c>
      <c r="J29" s="107" t="e">
        <f t="shared" si="0"/>
        <v>#N/A</v>
      </c>
      <c r="K29" s="108" t="e">
        <f t="shared" si="1"/>
        <v>#N/A</v>
      </c>
      <c r="L29" s="109">
        <v>21</v>
      </c>
      <c r="M29" s="105"/>
    </row>
    <row r="30" spans="1:13" ht="20.100000000000001" hidden="1" customHeight="1" x14ac:dyDescent="0.25">
      <c r="A30" s="106">
        <v>310</v>
      </c>
      <c r="B30" s="99" t="e">
        <f>VLOOKUP($A30,мандатка!$B:$U,3,FALSE)</f>
        <v>#N/A</v>
      </c>
      <c r="C30" s="100" t="e">
        <f>VLOOKUP($A30,мандатка!$B:$U,8,FALSE)</f>
        <v>#N/A</v>
      </c>
      <c r="D30" s="99" t="e">
        <f>VLOOKUP($A30,мандатка!$B:$U,10,FALSE)</f>
        <v>#N/A</v>
      </c>
      <c r="E30" s="97">
        <f>VLOOKUP($A30,ОсобКоман!$B:$AZ,MATCH("Місце",ОсобКоман!$10:$10,0)-1,FALSE)*$O$2</f>
        <v>22</v>
      </c>
      <c r="F30" s="97"/>
      <c r="G30" s="107" t="e">
        <f>VLOOKUP($A30,СП!$B:$BC,MATCH("Місце",СП!$10:$10,0),FALSE)*$O$4</f>
        <v>#N/A</v>
      </c>
      <c r="H30" s="107"/>
      <c r="I30" s="107" t="e">
        <f>VLOOKUP($A30,КПштр!$A:$AD,MATCH("Місце",КПштр!$10:$10,0),FALSE)*$O$6</f>
        <v>#N/A</v>
      </c>
      <c r="J30" s="107" t="e">
        <f t="shared" si="0"/>
        <v>#N/A</v>
      </c>
      <c r="K30" s="108" t="e">
        <f t="shared" si="1"/>
        <v>#N/A</v>
      </c>
      <c r="L30" s="109">
        <v>22</v>
      </c>
      <c r="M30" s="105"/>
    </row>
    <row r="31" spans="1:13" ht="20.100000000000001" hidden="1" customHeight="1" x14ac:dyDescent="0.25">
      <c r="A31" s="106">
        <v>320</v>
      </c>
      <c r="B31" s="99" t="e">
        <f>VLOOKUP($A31,мандатка!$B:$U,3,FALSE)</f>
        <v>#N/A</v>
      </c>
      <c r="C31" s="100" t="e">
        <f>VLOOKUP($A31,мандатка!$B:$U,8,FALSE)</f>
        <v>#N/A</v>
      </c>
      <c r="D31" s="99" t="e">
        <f>VLOOKUP($A31,мандатка!$B:$U,10,FALSE)</f>
        <v>#N/A</v>
      </c>
      <c r="E31" s="97">
        <f>VLOOKUP($A31,ОсобКоман!$B:$AZ,MATCH("Місце",ОсобКоман!$10:$10,0)-1,FALSE)*$O$2</f>
        <v>23</v>
      </c>
      <c r="F31" s="97"/>
      <c r="G31" s="107" t="e">
        <f>VLOOKUP($A31,СП!$B:$BC,MATCH("Місце",СП!$10:$10,0),FALSE)*$O$4</f>
        <v>#N/A</v>
      </c>
      <c r="H31" s="107"/>
      <c r="I31" s="107" t="e">
        <f>VLOOKUP($A31,КПштр!$A:$AD,MATCH("Місце",КПштр!$10:$10,0),FALSE)*$O$6</f>
        <v>#N/A</v>
      </c>
      <c r="J31" s="107" t="e">
        <f t="shared" si="0"/>
        <v>#N/A</v>
      </c>
      <c r="K31" s="108" t="e">
        <f t="shared" si="1"/>
        <v>#N/A</v>
      </c>
      <c r="L31" s="109">
        <v>23</v>
      </c>
      <c r="M31" s="105"/>
    </row>
    <row r="32" spans="1:13" ht="20.100000000000001" hidden="1" customHeight="1" x14ac:dyDescent="0.25">
      <c r="A32" s="106">
        <v>330</v>
      </c>
      <c r="B32" s="99" t="e">
        <f>VLOOKUP($A32,мандатка!$B:$U,3,FALSE)</f>
        <v>#N/A</v>
      </c>
      <c r="C32" s="100" t="e">
        <f>VLOOKUP($A32,мандатка!$B:$U,8,FALSE)</f>
        <v>#N/A</v>
      </c>
      <c r="D32" s="99" t="e">
        <f>VLOOKUP($A32,мандатка!$B:$U,10,FALSE)</f>
        <v>#N/A</v>
      </c>
      <c r="E32" s="97">
        <f>VLOOKUP($A32,ОсобКоман!$B:$AZ,MATCH("Місце",ОсобКоман!$10:$10,0)-1,FALSE)*$O$2</f>
        <v>24</v>
      </c>
      <c r="F32" s="97"/>
      <c r="G32" s="107" t="e">
        <f>VLOOKUP($A32,СП!$B:$BC,MATCH("Місце",СП!$10:$10,0),FALSE)*$O$4</f>
        <v>#N/A</v>
      </c>
      <c r="H32" s="107"/>
      <c r="I32" s="107" t="e">
        <f>VLOOKUP($A32,КПштр!$A:$AD,MATCH("Місце",КПштр!$10:$10,0),FALSE)*$O$6</f>
        <v>#N/A</v>
      </c>
      <c r="J32" s="107" t="e">
        <f t="shared" si="0"/>
        <v>#N/A</v>
      </c>
      <c r="K32" s="108" t="e">
        <f t="shared" si="1"/>
        <v>#N/A</v>
      </c>
      <c r="L32" s="109">
        <v>24</v>
      </c>
      <c r="M32" s="105"/>
    </row>
    <row r="33" spans="1:20" ht="20.100000000000001" hidden="1" customHeight="1" x14ac:dyDescent="0.25">
      <c r="A33" s="106">
        <v>340</v>
      </c>
      <c r="B33" s="99" t="e">
        <f>VLOOKUP($A33,мандатка!$B:$U,3,FALSE)</f>
        <v>#N/A</v>
      </c>
      <c r="C33" s="100" t="e">
        <f>VLOOKUP($A33,мандатка!$B:$U,8,FALSE)</f>
        <v>#N/A</v>
      </c>
      <c r="D33" s="99" t="e">
        <f>VLOOKUP($A33,мандатка!$B:$U,10,FALSE)</f>
        <v>#N/A</v>
      </c>
      <c r="E33" s="97">
        <f>VLOOKUP($A33,ОсобКоман!$B:$AZ,MATCH("Місце",ОсобКоман!$10:$10,0)-1,FALSE)*$O$2</f>
        <v>25</v>
      </c>
      <c r="F33" s="97"/>
      <c r="G33" s="107" t="e">
        <f>VLOOKUP($A33,СП!$B:$BC,MATCH("Місце",СП!$10:$10,0),FALSE)*$O$4</f>
        <v>#N/A</v>
      </c>
      <c r="H33" s="107"/>
      <c r="I33" s="107" t="e">
        <f>VLOOKUP($A33,КПштр!$A:$AD,MATCH("Місце",КПштр!$10:$10,0),FALSE)*$O$6</f>
        <v>#N/A</v>
      </c>
      <c r="J33" s="107" t="e">
        <f t="shared" si="0"/>
        <v>#N/A</v>
      </c>
      <c r="K33" s="108" t="e">
        <f t="shared" si="1"/>
        <v>#N/A</v>
      </c>
      <c r="L33" s="109">
        <v>25</v>
      </c>
      <c r="M33" s="105"/>
    </row>
    <row r="34" spans="1:20" ht="20.100000000000001" hidden="1" customHeight="1" x14ac:dyDescent="0.25">
      <c r="A34" s="106">
        <v>350</v>
      </c>
      <c r="B34" s="99" t="e">
        <f>VLOOKUP($A34,мандатка!$B:$U,3,FALSE)</f>
        <v>#N/A</v>
      </c>
      <c r="C34" s="100" t="e">
        <f>VLOOKUP($A34,мандатка!$B:$U,8,FALSE)</f>
        <v>#N/A</v>
      </c>
      <c r="D34" s="99" t="e">
        <f>VLOOKUP($A34,мандатка!$B:$U,10,FALSE)</f>
        <v>#N/A</v>
      </c>
      <c r="E34" s="97">
        <f>VLOOKUP($A34,ОсобКоман!$B:$AZ,MATCH("Місце",ОсобКоман!$10:$10,0)-1,FALSE)*$O$2</f>
        <v>26</v>
      </c>
      <c r="F34" s="97"/>
      <c r="G34" s="107" t="e">
        <f>VLOOKUP($A34,СП!$B:$BC,MATCH("Місце",СП!$10:$10,0),FALSE)*$O$4</f>
        <v>#N/A</v>
      </c>
      <c r="H34" s="107"/>
      <c r="I34" s="107" t="e">
        <f>VLOOKUP($A34,КПштр!$A:$AD,MATCH("Місце",КПштр!$10:$10,0),FALSE)*$O$6</f>
        <v>#N/A</v>
      </c>
      <c r="J34" s="107" t="e">
        <f t="shared" si="0"/>
        <v>#N/A</v>
      </c>
      <c r="K34" s="108" t="e">
        <f t="shared" si="1"/>
        <v>#N/A</v>
      </c>
      <c r="L34" s="109">
        <v>26</v>
      </c>
      <c r="M34" s="105"/>
    </row>
    <row r="35" spans="1:20" ht="20.100000000000001" hidden="1" customHeight="1" x14ac:dyDescent="0.25">
      <c r="A35" s="106">
        <v>360</v>
      </c>
      <c r="B35" s="99" t="e">
        <f>VLOOKUP($A35,мандатка!$B:$U,3,FALSE)</f>
        <v>#N/A</v>
      </c>
      <c r="C35" s="100" t="e">
        <f>VLOOKUP($A35,мандатка!$B:$U,8,FALSE)</f>
        <v>#N/A</v>
      </c>
      <c r="D35" s="99" t="e">
        <f>VLOOKUP($A35,мандатка!$B:$U,10,FALSE)</f>
        <v>#N/A</v>
      </c>
      <c r="E35" s="97">
        <f>VLOOKUP($A35,ОсобКоман!$B:$AZ,MATCH("Місце",ОсобКоман!$10:$10,0)-1,FALSE)*$O$2</f>
        <v>27</v>
      </c>
      <c r="F35" s="97"/>
      <c r="G35" s="107" t="e">
        <f>VLOOKUP($A35,СП!$B:$BC,MATCH("Місце",СП!$10:$10,0),FALSE)*$O$4</f>
        <v>#N/A</v>
      </c>
      <c r="H35" s="107"/>
      <c r="I35" s="107" t="e">
        <f>VLOOKUP($A35,КПштр!$A:$AD,MATCH("Місце",КПштр!$10:$10,0),FALSE)*$O$6</f>
        <v>#N/A</v>
      </c>
      <c r="J35" s="107" t="e">
        <f t="shared" si="0"/>
        <v>#N/A</v>
      </c>
      <c r="K35" s="108" t="e">
        <f t="shared" si="1"/>
        <v>#N/A</v>
      </c>
      <c r="L35" s="109">
        <v>27</v>
      </c>
      <c r="M35" s="105"/>
    </row>
    <row r="36" spans="1:20" ht="20.100000000000001" hidden="1" customHeight="1" x14ac:dyDescent="0.25">
      <c r="A36" s="106">
        <v>370</v>
      </c>
      <c r="B36" s="99" t="e">
        <f>VLOOKUP($A36,мандатка!$B:$U,3,FALSE)</f>
        <v>#N/A</v>
      </c>
      <c r="C36" s="100" t="e">
        <f>VLOOKUP($A36,мандатка!$B:$U,8,FALSE)</f>
        <v>#N/A</v>
      </c>
      <c r="D36" s="99" t="e">
        <f>VLOOKUP($A36,мандатка!$B:$U,10,FALSE)</f>
        <v>#N/A</v>
      </c>
      <c r="E36" s="97">
        <f>VLOOKUP($A36,ОсобКоман!$B:$AZ,MATCH("Місце",ОсобКоман!$10:$10,0)-1,FALSE)*$O$2</f>
        <v>28</v>
      </c>
      <c r="F36" s="97"/>
      <c r="G36" s="107" t="e">
        <f>VLOOKUP($A36,СП!$B:$BC,MATCH("Місце",СП!$10:$10,0),FALSE)*$O$4</f>
        <v>#N/A</v>
      </c>
      <c r="H36" s="107"/>
      <c r="I36" s="107" t="e">
        <f>VLOOKUP($A36,КПштр!$A:$AD,MATCH("Місце",КПштр!$10:$10,0),FALSE)*$O$6</f>
        <v>#N/A</v>
      </c>
      <c r="J36" s="107" t="e">
        <f t="shared" si="0"/>
        <v>#N/A</v>
      </c>
      <c r="K36" s="108" t="e">
        <f t="shared" si="1"/>
        <v>#N/A</v>
      </c>
      <c r="L36" s="109">
        <v>28</v>
      </c>
      <c r="M36" s="105"/>
    </row>
    <row r="37" spans="1:20" ht="20.100000000000001" hidden="1" customHeight="1" x14ac:dyDescent="0.25">
      <c r="A37" s="106">
        <v>380</v>
      </c>
      <c r="B37" s="99" t="e">
        <f>VLOOKUP($A37,мандатка!$B:$U,3,FALSE)</f>
        <v>#N/A</v>
      </c>
      <c r="C37" s="100" t="e">
        <f>VLOOKUP($A37,мандатка!$B:$U,8,FALSE)</f>
        <v>#N/A</v>
      </c>
      <c r="D37" s="99" t="e">
        <f>VLOOKUP($A37,мандатка!$B:$U,10,FALSE)</f>
        <v>#N/A</v>
      </c>
      <c r="E37" s="97">
        <f>VLOOKUP($A37,ОсобКоман!$B:$AZ,MATCH("Місце",ОсобКоман!$10:$10,0)-1,FALSE)*$O$2</f>
        <v>29</v>
      </c>
      <c r="F37" s="97"/>
      <c r="G37" s="107" t="e">
        <f>VLOOKUP($A37,СП!$B:$BC,MATCH("Місце",СП!$10:$10,0),FALSE)*$O$4</f>
        <v>#N/A</v>
      </c>
      <c r="H37" s="107"/>
      <c r="I37" s="107" t="e">
        <f>VLOOKUP($A37,КПштр!$A:$AD,MATCH("Місце",КПштр!$10:$10,0),FALSE)*$O$6</f>
        <v>#N/A</v>
      </c>
      <c r="J37" s="107" t="e">
        <f t="shared" si="0"/>
        <v>#N/A</v>
      </c>
      <c r="K37" s="108" t="e">
        <f t="shared" si="1"/>
        <v>#N/A</v>
      </c>
      <c r="L37" s="109">
        <v>29</v>
      </c>
      <c r="M37" s="105"/>
    </row>
    <row r="38" spans="1:20" ht="20.100000000000001" hidden="1" customHeight="1" x14ac:dyDescent="0.25">
      <c r="A38" s="106">
        <v>390</v>
      </c>
      <c r="B38" s="99" t="e">
        <f>VLOOKUP($A38,мандатка!$B:$U,3,FALSE)</f>
        <v>#N/A</v>
      </c>
      <c r="C38" s="100" t="e">
        <f>VLOOKUP($A38,мандатка!$B:$U,8,FALSE)</f>
        <v>#N/A</v>
      </c>
      <c r="D38" s="99" t="e">
        <f>VLOOKUP($A38,мандатка!$B:$U,10,FALSE)</f>
        <v>#N/A</v>
      </c>
      <c r="E38" s="97">
        <f>VLOOKUP($A38,ОсобКоман!$B:$AZ,MATCH("Місце",ОсобКоман!$10:$10,0)-1,FALSE)*$O$2</f>
        <v>30</v>
      </c>
      <c r="F38" s="97"/>
      <c r="G38" s="107" t="e">
        <f>VLOOKUP($A38,СП!$B:$BC,MATCH("Місце",СП!$10:$10,0),FALSE)*$O$4</f>
        <v>#N/A</v>
      </c>
      <c r="H38" s="107"/>
      <c r="I38" s="107" t="e">
        <f>VLOOKUP($A38,КПштр!$A:$AD,MATCH("Місце",КПштр!$10:$10,0),FALSE)*$O$6</f>
        <v>#N/A</v>
      </c>
      <c r="J38" s="107" t="e">
        <f t="shared" si="0"/>
        <v>#N/A</v>
      </c>
      <c r="K38" s="108" t="e">
        <f t="shared" si="1"/>
        <v>#N/A</v>
      </c>
      <c r="L38" s="109">
        <v>30</v>
      </c>
      <c r="M38" s="105"/>
    </row>
    <row r="39" spans="1:20" ht="20.100000000000001" hidden="1" customHeight="1" x14ac:dyDescent="0.25">
      <c r="A39" s="106">
        <v>400</v>
      </c>
      <c r="B39" s="99" t="e">
        <f>VLOOKUP($A39,мандатка!$B:$U,3,FALSE)</f>
        <v>#N/A</v>
      </c>
      <c r="C39" s="100" t="e">
        <f>VLOOKUP($A39,мандатка!$B:$U,8,FALSE)</f>
        <v>#N/A</v>
      </c>
      <c r="D39" s="99" t="e">
        <f>VLOOKUP($A39,мандатка!$B:$U,10,FALSE)</f>
        <v>#N/A</v>
      </c>
      <c r="E39" s="97">
        <f>VLOOKUP($A39,ОсобКоман!$B:$AZ,MATCH("Місце",ОсобКоман!$10:$10,0)-1,FALSE)*$O$2</f>
        <v>31</v>
      </c>
      <c r="F39" s="97"/>
      <c r="G39" s="107" t="e">
        <f>VLOOKUP($A39,СП!$B:$BC,MATCH("Місце",СП!$10:$10,0),FALSE)*$O$4</f>
        <v>#N/A</v>
      </c>
      <c r="H39" s="107"/>
      <c r="I39" s="107" t="e">
        <f>VLOOKUP($A39,КПштр!$A:$AD,MATCH("Місце",КПштр!$10:$10,0),FALSE)*$O$6</f>
        <v>#N/A</v>
      </c>
      <c r="J39" s="107" t="e">
        <f t="shared" si="0"/>
        <v>#N/A</v>
      </c>
      <c r="K39" s="108" t="e">
        <f t="shared" si="1"/>
        <v>#N/A</v>
      </c>
      <c r="L39" s="109">
        <v>31</v>
      </c>
      <c r="M39" s="105"/>
    </row>
    <row r="40" spans="1:20" ht="17.399999999999999" x14ac:dyDescent="0.25">
      <c r="M40" s="10"/>
      <c r="N40" s="10"/>
      <c r="O40" s="10"/>
      <c r="P40" s="10"/>
      <c r="Q40" s="10"/>
      <c r="R40" s="18"/>
      <c r="S40" s="110"/>
      <c r="T40" s="110"/>
    </row>
    <row r="41" spans="1:20" ht="17.399999999999999" x14ac:dyDescent="0.25">
      <c r="A41" s="10"/>
      <c r="B41" s="10" t="str">
        <f>мандатка!D$33</f>
        <v>Головний суддя, СС1К</v>
      </c>
      <c r="C41" s="10"/>
      <c r="D41" s="421" t="str">
        <f>мандатка!H$33</f>
        <v>Колісник Г.В.</v>
      </c>
      <c r="E41" s="32"/>
      <c r="F41" s="32"/>
      <c r="H41" s="10"/>
      <c r="I41" s="10"/>
      <c r="J41" s="10"/>
      <c r="L41" s="10"/>
      <c r="M41" s="18"/>
      <c r="N41" s="18"/>
      <c r="O41" s="18"/>
      <c r="P41" s="18"/>
      <c r="Q41" s="18"/>
      <c r="R41" s="18"/>
      <c r="S41" s="18"/>
      <c r="T41" s="18"/>
    </row>
    <row r="42" spans="1:20" ht="24" customHeight="1" x14ac:dyDescent="0.25">
      <c r="A42" s="18"/>
      <c r="B42" s="18"/>
      <c r="C42" s="18"/>
      <c r="D42" s="422"/>
      <c r="E42" s="18"/>
      <c r="F42" s="18"/>
      <c r="H42" s="18"/>
      <c r="I42" s="18"/>
      <c r="J42" s="18"/>
      <c r="L42" s="18"/>
      <c r="M42" s="20"/>
      <c r="N42" s="20"/>
      <c r="O42" s="20"/>
      <c r="P42" s="20"/>
      <c r="Q42" s="20"/>
      <c r="R42" s="18"/>
      <c r="S42" s="18"/>
      <c r="T42" s="18"/>
    </row>
    <row r="43" spans="1:20" ht="17.399999999999999" x14ac:dyDescent="0.25">
      <c r="A43" s="18"/>
      <c r="B43" s="20" t="str">
        <f>мандатка!D$35</f>
        <v>Головний секретар, СС2К</v>
      </c>
      <c r="C43" s="20"/>
      <c r="D43" s="421" t="str">
        <f>мандатка!H$35</f>
        <v>Нестерова Н.Г.</v>
      </c>
      <c r="E43" s="31"/>
      <c r="F43" s="31"/>
      <c r="H43" s="20"/>
      <c r="I43" s="20"/>
      <c r="J43" s="20"/>
      <c r="L43" s="20"/>
    </row>
  </sheetData>
  <mergeCells count="7">
    <mergeCell ref="A1:L1"/>
    <mergeCell ref="A2:L2"/>
    <mergeCell ref="A4:L4"/>
    <mergeCell ref="A6:D6"/>
    <mergeCell ref="A5:L5"/>
    <mergeCell ref="G6:L6"/>
    <mergeCell ref="A3:L3"/>
  </mergeCells>
  <phoneticPr fontId="7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61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>
    <tabColor indexed="60"/>
    <pageSetUpPr fitToPage="1"/>
  </sheetPr>
  <dimension ref="A1:AN46"/>
  <sheetViews>
    <sheetView view="pageBreakPreview" zoomScale="70" zoomScaleNormal="70" zoomScaleSheetLayoutView="70" workbookViewId="0">
      <selection activeCell="F36" sqref="F36"/>
    </sheetView>
  </sheetViews>
  <sheetFormatPr defaultRowHeight="13.2" x14ac:dyDescent="0.25"/>
  <cols>
    <col min="1" max="1" width="7.5546875" style="62" customWidth="1"/>
    <col min="2" max="2" width="35.6640625" style="62" customWidth="1"/>
    <col min="3" max="3" width="27.6640625" style="62" customWidth="1"/>
    <col min="4" max="4" width="38.33203125" style="62" customWidth="1"/>
    <col min="5" max="5" width="12.6640625" style="62" customWidth="1"/>
    <col min="6" max="12" width="14.6640625" style="62" customWidth="1"/>
    <col min="13" max="13" width="12.6640625" style="62" customWidth="1"/>
    <col min="14" max="14" width="14.6640625" style="62" customWidth="1"/>
    <col min="15" max="15" width="14" style="62" customWidth="1"/>
    <col min="16" max="16" width="10.6640625" style="62" customWidth="1"/>
    <col min="17" max="17" width="9.109375" style="134"/>
    <col min="18" max="19" width="9.109375" style="62"/>
    <col min="20" max="20" width="0" style="62" hidden="1" customWidth="1"/>
    <col min="21" max="254" width="9.109375" style="62"/>
    <col min="255" max="255" width="7.5546875" style="62" customWidth="1"/>
    <col min="256" max="256" width="27.109375" style="62" customWidth="1"/>
    <col min="257" max="257" width="0" style="62" hidden="1" customWidth="1"/>
    <col min="258" max="258" width="25.6640625" style="62" customWidth="1"/>
    <col min="259" max="259" width="10.6640625" style="62" customWidth="1"/>
    <col min="260" max="260" width="12" style="62" customWidth="1"/>
    <col min="261" max="261" width="10.44140625" style="62" customWidth="1"/>
    <col min="262" max="262" width="11.6640625" style="62" customWidth="1"/>
    <col min="263" max="263" width="10.6640625" style="62" customWidth="1"/>
    <col min="264" max="264" width="11.5546875" style="62" customWidth="1"/>
    <col min="265" max="265" width="10.5546875" style="62" customWidth="1"/>
    <col min="266" max="266" width="11.5546875" style="62" customWidth="1"/>
    <col min="267" max="267" width="10.6640625" style="62" customWidth="1"/>
    <col min="268" max="268" width="12.109375" style="62" customWidth="1"/>
    <col min="269" max="269" width="10.88671875" style="62" customWidth="1"/>
    <col min="270" max="270" width="13.33203125" style="62" customWidth="1"/>
    <col min="271" max="271" width="14" style="62" customWidth="1"/>
    <col min="272" max="272" width="10.6640625" style="62" customWidth="1"/>
    <col min="273" max="510" width="9.109375" style="62"/>
    <col min="511" max="511" width="7.5546875" style="62" customWidth="1"/>
    <col min="512" max="512" width="27.109375" style="62" customWidth="1"/>
    <col min="513" max="513" width="0" style="62" hidden="1" customWidth="1"/>
    <col min="514" max="514" width="25.6640625" style="62" customWidth="1"/>
    <col min="515" max="515" width="10.6640625" style="62" customWidth="1"/>
    <col min="516" max="516" width="12" style="62" customWidth="1"/>
    <col min="517" max="517" width="10.44140625" style="62" customWidth="1"/>
    <col min="518" max="518" width="11.6640625" style="62" customWidth="1"/>
    <col min="519" max="519" width="10.6640625" style="62" customWidth="1"/>
    <col min="520" max="520" width="11.5546875" style="62" customWidth="1"/>
    <col min="521" max="521" width="10.5546875" style="62" customWidth="1"/>
    <col min="522" max="522" width="11.5546875" style="62" customWidth="1"/>
    <col min="523" max="523" width="10.6640625" style="62" customWidth="1"/>
    <col min="524" max="524" width="12.109375" style="62" customWidth="1"/>
    <col min="525" max="525" width="10.88671875" style="62" customWidth="1"/>
    <col min="526" max="526" width="13.33203125" style="62" customWidth="1"/>
    <col min="527" max="527" width="14" style="62" customWidth="1"/>
    <col min="528" max="528" width="10.6640625" style="62" customWidth="1"/>
    <col min="529" max="766" width="9.109375" style="62"/>
    <col min="767" max="767" width="7.5546875" style="62" customWidth="1"/>
    <col min="768" max="768" width="27.109375" style="62" customWidth="1"/>
    <col min="769" max="769" width="0" style="62" hidden="1" customWidth="1"/>
    <col min="770" max="770" width="25.6640625" style="62" customWidth="1"/>
    <col min="771" max="771" width="10.6640625" style="62" customWidth="1"/>
    <col min="772" max="772" width="12" style="62" customWidth="1"/>
    <col min="773" max="773" width="10.44140625" style="62" customWidth="1"/>
    <col min="774" max="774" width="11.6640625" style="62" customWidth="1"/>
    <col min="775" max="775" width="10.6640625" style="62" customWidth="1"/>
    <col min="776" max="776" width="11.5546875" style="62" customWidth="1"/>
    <col min="777" max="777" width="10.5546875" style="62" customWidth="1"/>
    <col min="778" max="778" width="11.5546875" style="62" customWidth="1"/>
    <col min="779" max="779" width="10.6640625" style="62" customWidth="1"/>
    <col min="780" max="780" width="12.109375" style="62" customWidth="1"/>
    <col min="781" max="781" width="10.88671875" style="62" customWidth="1"/>
    <col min="782" max="782" width="13.33203125" style="62" customWidth="1"/>
    <col min="783" max="783" width="14" style="62" customWidth="1"/>
    <col min="784" max="784" width="10.6640625" style="62" customWidth="1"/>
    <col min="785" max="1022" width="9.109375" style="62"/>
    <col min="1023" max="1023" width="7.5546875" style="62" customWidth="1"/>
    <col min="1024" max="1024" width="27.109375" style="62" customWidth="1"/>
    <col min="1025" max="1025" width="0" style="62" hidden="1" customWidth="1"/>
    <col min="1026" max="1026" width="25.6640625" style="62" customWidth="1"/>
    <col min="1027" max="1027" width="10.6640625" style="62" customWidth="1"/>
    <col min="1028" max="1028" width="12" style="62" customWidth="1"/>
    <col min="1029" max="1029" width="10.44140625" style="62" customWidth="1"/>
    <col min="1030" max="1030" width="11.6640625" style="62" customWidth="1"/>
    <col min="1031" max="1031" width="10.6640625" style="62" customWidth="1"/>
    <col min="1032" max="1032" width="11.5546875" style="62" customWidth="1"/>
    <col min="1033" max="1033" width="10.5546875" style="62" customWidth="1"/>
    <col min="1034" max="1034" width="11.5546875" style="62" customWidth="1"/>
    <col min="1035" max="1035" width="10.6640625" style="62" customWidth="1"/>
    <col min="1036" max="1036" width="12.109375" style="62" customWidth="1"/>
    <col min="1037" max="1037" width="10.88671875" style="62" customWidth="1"/>
    <col min="1038" max="1038" width="13.33203125" style="62" customWidth="1"/>
    <col min="1039" max="1039" width="14" style="62" customWidth="1"/>
    <col min="1040" max="1040" width="10.6640625" style="62" customWidth="1"/>
    <col min="1041" max="1278" width="9.109375" style="62"/>
    <col min="1279" max="1279" width="7.5546875" style="62" customWidth="1"/>
    <col min="1280" max="1280" width="27.109375" style="62" customWidth="1"/>
    <col min="1281" max="1281" width="0" style="62" hidden="1" customWidth="1"/>
    <col min="1282" max="1282" width="25.6640625" style="62" customWidth="1"/>
    <col min="1283" max="1283" width="10.6640625" style="62" customWidth="1"/>
    <col min="1284" max="1284" width="12" style="62" customWidth="1"/>
    <col min="1285" max="1285" width="10.44140625" style="62" customWidth="1"/>
    <col min="1286" max="1286" width="11.6640625" style="62" customWidth="1"/>
    <col min="1287" max="1287" width="10.6640625" style="62" customWidth="1"/>
    <col min="1288" max="1288" width="11.5546875" style="62" customWidth="1"/>
    <col min="1289" max="1289" width="10.5546875" style="62" customWidth="1"/>
    <col min="1290" max="1290" width="11.5546875" style="62" customWidth="1"/>
    <col min="1291" max="1291" width="10.6640625" style="62" customWidth="1"/>
    <col min="1292" max="1292" width="12.109375" style="62" customWidth="1"/>
    <col min="1293" max="1293" width="10.88671875" style="62" customWidth="1"/>
    <col min="1294" max="1294" width="13.33203125" style="62" customWidth="1"/>
    <col min="1295" max="1295" width="14" style="62" customWidth="1"/>
    <col min="1296" max="1296" width="10.6640625" style="62" customWidth="1"/>
    <col min="1297" max="1534" width="9.109375" style="62"/>
    <col min="1535" max="1535" width="7.5546875" style="62" customWidth="1"/>
    <col min="1536" max="1536" width="27.109375" style="62" customWidth="1"/>
    <col min="1537" max="1537" width="0" style="62" hidden="1" customWidth="1"/>
    <col min="1538" max="1538" width="25.6640625" style="62" customWidth="1"/>
    <col min="1539" max="1539" width="10.6640625" style="62" customWidth="1"/>
    <col min="1540" max="1540" width="12" style="62" customWidth="1"/>
    <col min="1541" max="1541" width="10.44140625" style="62" customWidth="1"/>
    <col min="1542" max="1542" width="11.6640625" style="62" customWidth="1"/>
    <col min="1543" max="1543" width="10.6640625" style="62" customWidth="1"/>
    <col min="1544" max="1544" width="11.5546875" style="62" customWidth="1"/>
    <col min="1545" max="1545" width="10.5546875" style="62" customWidth="1"/>
    <col min="1546" max="1546" width="11.5546875" style="62" customWidth="1"/>
    <col min="1547" max="1547" width="10.6640625" style="62" customWidth="1"/>
    <col min="1548" max="1548" width="12.109375" style="62" customWidth="1"/>
    <col min="1549" max="1549" width="10.88671875" style="62" customWidth="1"/>
    <col min="1550" max="1550" width="13.33203125" style="62" customWidth="1"/>
    <col min="1551" max="1551" width="14" style="62" customWidth="1"/>
    <col min="1552" max="1552" width="10.6640625" style="62" customWidth="1"/>
    <col min="1553" max="1790" width="9.109375" style="62"/>
    <col min="1791" max="1791" width="7.5546875" style="62" customWidth="1"/>
    <col min="1792" max="1792" width="27.109375" style="62" customWidth="1"/>
    <col min="1793" max="1793" width="0" style="62" hidden="1" customWidth="1"/>
    <col min="1794" max="1794" width="25.6640625" style="62" customWidth="1"/>
    <col min="1795" max="1795" width="10.6640625" style="62" customWidth="1"/>
    <col min="1796" max="1796" width="12" style="62" customWidth="1"/>
    <col min="1797" max="1797" width="10.44140625" style="62" customWidth="1"/>
    <col min="1798" max="1798" width="11.6640625" style="62" customWidth="1"/>
    <col min="1799" max="1799" width="10.6640625" style="62" customWidth="1"/>
    <col min="1800" max="1800" width="11.5546875" style="62" customWidth="1"/>
    <col min="1801" max="1801" width="10.5546875" style="62" customWidth="1"/>
    <col min="1802" max="1802" width="11.5546875" style="62" customWidth="1"/>
    <col min="1803" max="1803" width="10.6640625" style="62" customWidth="1"/>
    <col min="1804" max="1804" width="12.109375" style="62" customWidth="1"/>
    <col min="1805" max="1805" width="10.88671875" style="62" customWidth="1"/>
    <col min="1806" max="1806" width="13.33203125" style="62" customWidth="1"/>
    <col min="1807" max="1807" width="14" style="62" customWidth="1"/>
    <col min="1808" max="1808" width="10.6640625" style="62" customWidth="1"/>
    <col min="1809" max="2046" width="9.109375" style="62"/>
    <col min="2047" max="2047" width="7.5546875" style="62" customWidth="1"/>
    <col min="2048" max="2048" width="27.109375" style="62" customWidth="1"/>
    <col min="2049" max="2049" width="0" style="62" hidden="1" customWidth="1"/>
    <col min="2050" max="2050" width="25.6640625" style="62" customWidth="1"/>
    <col min="2051" max="2051" width="10.6640625" style="62" customWidth="1"/>
    <col min="2052" max="2052" width="12" style="62" customWidth="1"/>
    <col min="2053" max="2053" width="10.44140625" style="62" customWidth="1"/>
    <col min="2054" max="2054" width="11.6640625" style="62" customWidth="1"/>
    <col min="2055" max="2055" width="10.6640625" style="62" customWidth="1"/>
    <col min="2056" max="2056" width="11.5546875" style="62" customWidth="1"/>
    <col min="2057" max="2057" width="10.5546875" style="62" customWidth="1"/>
    <col min="2058" max="2058" width="11.5546875" style="62" customWidth="1"/>
    <col min="2059" max="2059" width="10.6640625" style="62" customWidth="1"/>
    <col min="2060" max="2060" width="12.109375" style="62" customWidth="1"/>
    <col min="2061" max="2061" width="10.88671875" style="62" customWidth="1"/>
    <col min="2062" max="2062" width="13.33203125" style="62" customWidth="1"/>
    <col min="2063" max="2063" width="14" style="62" customWidth="1"/>
    <col min="2064" max="2064" width="10.6640625" style="62" customWidth="1"/>
    <col min="2065" max="2302" width="9.109375" style="62"/>
    <col min="2303" max="2303" width="7.5546875" style="62" customWidth="1"/>
    <col min="2304" max="2304" width="27.109375" style="62" customWidth="1"/>
    <col min="2305" max="2305" width="0" style="62" hidden="1" customWidth="1"/>
    <col min="2306" max="2306" width="25.6640625" style="62" customWidth="1"/>
    <col min="2307" max="2307" width="10.6640625" style="62" customWidth="1"/>
    <col min="2308" max="2308" width="12" style="62" customWidth="1"/>
    <col min="2309" max="2309" width="10.44140625" style="62" customWidth="1"/>
    <col min="2310" max="2310" width="11.6640625" style="62" customWidth="1"/>
    <col min="2311" max="2311" width="10.6640625" style="62" customWidth="1"/>
    <col min="2312" max="2312" width="11.5546875" style="62" customWidth="1"/>
    <col min="2313" max="2313" width="10.5546875" style="62" customWidth="1"/>
    <col min="2314" max="2314" width="11.5546875" style="62" customWidth="1"/>
    <col min="2315" max="2315" width="10.6640625" style="62" customWidth="1"/>
    <col min="2316" max="2316" width="12.109375" style="62" customWidth="1"/>
    <col min="2317" max="2317" width="10.88671875" style="62" customWidth="1"/>
    <col min="2318" max="2318" width="13.33203125" style="62" customWidth="1"/>
    <col min="2319" max="2319" width="14" style="62" customWidth="1"/>
    <col min="2320" max="2320" width="10.6640625" style="62" customWidth="1"/>
    <col min="2321" max="2558" width="9.109375" style="62"/>
    <col min="2559" max="2559" width="7.5546875" style="62" customWidth="1"/>
    <col min="2560" max="2560" width="27.109375" style="62" customWidth="1"/>
    <col min="2561" max="2561" width="0" style="62" hidden="1" customWidth="1"/>
    <col min="2562" max="2562" width="25.6640625" style="62" customWidth="1"/>
    <col min="2563" max="2563" width="10.6640625" style="62" customWidth="1"/>
    <col min="2564" max="2564" width="12" style="62" customWidth="1"/>
    <col min="2565" max="2565" width="10.44140625" style="62" customWidth="1"/>
    <col min="2566" max="2566" width="11.6640625" style="62" customWidth="1"/>
    <col min="2567" max="2567" width="10.6640625" style="62" customWidth="1"/>
    <col min="2568" max="2568" width="11.5546875" style="62" customWidth="1"/>
    <col min="2569" max="2569" width="10.5546875" style="62" customWidth="1"/>
    <col min="2570" max="2570" width="11.5546875" style="62" customWidth="1"/>
    <col min="2571" max="2571" width="10.6640625" style="62" customWidth="1"/>
    <col min="2572" max="2572" width="12.109375" style="62" customWidth="1"/>
    <col min="2573" max="2573" width="10.88671875" style="62" customWidth="1"/>
    <col min="2574" max="2574" width="13.33203125" style="62" customWidth="1"/>
    <col min="2575" max="2575" width="14" style="62" customWidth="1"/>
    <col min="2576" max="2576" width="10.6640625" style="62" customWidth="1"/>
    <col min="2577" max="2814" width="9.109375" style="62"/>
    <col min="2815" max="2815" width="7.5546875" style="62" customWidth="1"/>
    <col min="2816" max="2816" width="27.109375" style="62" customWidth="1"/>
    <col min="2817" max="2817" width="0" style="62" hidden="1" customWidth="1"/>
    <col min="2818" max="2818" width="25.6640625" style="62" customWidth="1"/>
    <col min="2819" max="2819" width="10.6640625" style="62" customWidth="1"/>
    <col min="2820" max="2820" width="12" style="62" customWidth="1"/>
    <col min="2821" max="2821" width="10.44140625" style="62" customWidth="1"/>
    <col min="2822" max="2822" width="11.6640625" style="62" customWidth="1"/>
    <col min="2823" max="2823" width="10.6640625" style="62" customWidth="1"/>
    <col min="2824" max="2824" width="11.5546875" style="62" customWidth="1"/>
    <col min="2825" max="2825" width="10.5546875" style="62" customWidth="1"/>
    <col min="2826" max="2826" width="11.5546875" style="62" customWidth="1"/>
    <col min="2827" max="2827" width="10.6640625" style="62" customWidth="1"/>
    <col min="2828" max="2828" width="12.109375" style="62" customWidth="1"/>
    <col min="2829" max="2829" width="10.88671875" style="62" customWidth="1"/>
    <col min="2830" max="2830" width="13.33203125" style="62" customWidth="1"/>
    <col min="2831" max="2831" width="14" style="62" customWidth="1"/>
    <col min="2832" max="2832" width="10.6640625" style="62" customWidth="1"/>
    <col min="2833" max="3070" width="9.109375" style="62"/>
    <col min="3071" max="3071" width="7.5546875" style="62" customWidth="1"/>
    <col min="3072" max="3072" width="27.109375" style="62" customWidth="1"/>
    <col min="3073" max="3073" width="0" style="62" hidden="1" customWidth="1"/>
    <col min="3074" max="3074" width="25.6640625" style="62" customWidth="1"/>
    <col min="3075" max="3075" width="10.6640625" style="62" customWidth="1"/>
    <col min="3076" max="3076" width="12" style="62" customWidth="1"/>
    <col min="3077" max="3077" width="10.44140625" style="62" customWidth="1"/>
    <col min="3078" max="3078" width="11.6640625" style="62" customWidth="1"/>
    <col min="3079" max="3079" width="10.6640625" style="62" customWidth="1"/>
    <col min="3080" max="3080" width="11.5546875" style="62" customWidth="1"/>
    <col min="3081" max="3081" width="10.5546875" style="62" customWidth="1"/>
    <col min="3082" max="3082" width="11.5546875" style="62" customWidth="1"/>
    <col min="3083" max="3083" width="10.6640625" style="62" customWidth="1"/>
    <col min="3084" max="3084" width="12.109375" style="62" customWidth="1"/>
    <col min="3085" max="3085" width="10.88671875" style="62" customWidth="1"/>
    <col min="3086" max="3086" width="13.33203125" style="62" customWidth="1"/>
    <col min="3087" max="3087" width="14" style="62" customWidth="1"/>
    <col min="3088" max="3088" width="10.6640625" style="62" customWidth="1"/>
    <col min="3089" max="3326" width="9.109375" style="62"/>
    <col min="3327" max="3327" width="7.5546875" style="62" customWidth="1"/>
    <col min="3328" max="3328" width="27.109375" style="62" customWidth="1"/>
    <col min="3329" max="3329" width="0" style="62" hidden="1" customWidth="1"/>
    <col min="3330" max="3330" width="25.6640625" style="62" customWidth="1"/>
    <col min="3331" max="3331" width="10.6640625" style="62" customWidth="1"/>
    <col min="3332" max="3332" width="12" style="62" customWidth="1"/>
    <col min="3333" max="3333" width="10.44140625" style="62" customWidth="1"/>
    <col min="3334" max="3334" width="11.6640625" style="62" customWidth="1"/>
    <col min="3335" max="3335" width="10.6640625" style="62" customWidth="1"/>
    <col min="3336" max="3336" width="11.5546875" style="62" customWidth="1"/>
    <col min="3337" max="3337" width="10.5546875" style="62" customWidth="1"/>
    <col min="3338" max="3338" width="11.5546875" style="62" customWidth="1"/>
    <col min="3339" max="3339" width="10.6640625" style="62" customWidth="1"/>
    <col min="3340" max="3340" width="12.109375" style="62" customWidth="1"/>
    <col min="3341" max="3341" width="10.88671875" style="62" customWidth="1"/>
    <col min="3342" max="3342" width="13.33203125" style="62" customWidth="1"/>
    <col min="3343" max="3343" width="14" style="62" customWidth="1"/>
    <col min="3344" max="3344" width="10.6640625" style="62" customWidth="1"/>
    <col min="3345" max="3582" width="9.109375" style="62"/>
    <col min="3583" max="3583" width="7.5546875" style="62" customWidth="1"/>
    <col min="3584" max="3584" width="27.109375" style="62" customWidth="1"/>
    <col min="3585" max="3585" width="0" style="62" hidden="1" customWidth="1"/>
    <col min="3586" max="3586" width="25.6640625" style="62" customWidth="1"/>
    <col min="3587" max="3587" width="10.6640625" style="62" customWidth="1"/>
    <col min="3588" max="3588" width="12" style="62" customWidth="1"/>
    <col min="3589" max="3589" width="10.44140625" style="62" customWidth="1"/>
    <col min="3590" max="3590" width="11.6640625" style="62" customWidth="1"/>
    <col min="3591" max="3591" width="10.6640625" style="62" customWidth="1"/>
    <col min="3592" max="3592" width="11.5546875" style="62" customWidth="1"/>
    <col min="3593" max="3593" width="10.5546875" style="62" customWidth="1"/>
    <col min="3594" max="3594" width="11.5546875" style="62" customWidth="1"/>
    <col min="3595" max="3595" width="10.6640625" style="62" customWidth="1"/>
    <col min="3596" max="3596" width="12.109375" style="62" customWidth="1"/>
    <col min="3597" max="3597" width="10.88671875" style="62" customWidth="1"/>
    <col min="3598" max="3598" width="13.33203125" style="62" customWidth="1"/>
    <col min="3599" max="3599" width="14" style="62" customWidth="1"/>
    <col min="3600" max="3600" width="10.6640625" style="62" customWidth="1"/>
    <col min="3601" max="3838" width="9.109375" style="62"/>
    <col min="3839" max="3839" width="7.5546875" style="62" customWidth="1"/>
    <col min="3840" max="3840" width="27.109375" style="62" customWidth="1"/>
    <col min="3841" max="3841" width="0" style="62" hidden="1" customWidth="1"/>
    <col min="3842" max="3842" width="25.6640625" style="62" customWidth="1"/>
    <col min="3843" max="3843" width="10.6640625" style="62" customWidth="1"/>
    <col min="3844" max="3844" width="12" style="62" customWidth="1"/>
    <col min="3845" max="3845" width="10.44140625" style="62" customWidth="1"/>
    <col min="3846" max="3846" width="11.6640625" style="62" customWidth="1"/>
    <col min="3847" max="3847" width="10.6640625" style="62" customWidth="1"/>
    <col min="3848" max="3848" width="11.5546875" style="62" customWidth="1"/>
    <col min="3849" max="3849" width="10.5546875" style="62" customWidth="1"/>
    <col min="3850" max="3850" width="11.5546875" style="62" customWidth="1"/>
    <col min="3851" max="3851" width="10.6640625" style="62" customWidth="1"/>
    <col min="3852" max="3852" width="12.109375" style="62" customWidth="1"/>
    <col min="3853" max="3853" width="10.88671875" style="62" customWidth="1"/>
    <col min="3854" max="3854" width="13.33203125" style="62" customWidth="1"/>
    <col min="3855" max="3855" width="14" style="62" customWidth="1"/>
    <col min="3856" max="3856" width="10.6640625" style="62" customWidth="1"/>
    <col min="3857" max="4094" width="9.109375" style="62"/>
    <col min="4095" max="4095" width="7.5546875" style="62" customWidth="1"/>
    <col min="4096" max="4096" width="27.109375" style="62" customWidth="1"/>
    <col min="4097" max="4097" width="0" style="62" hidden="1" customWidth="1"/>
    <col min="4098" max="4098" width="25.6640625" style="62" customWidth="1"/>
    <col min="4099" max="4099" width="10.6640625" style="62" customWidth="1"/>
    <col min="4100" max="4100" width="12" style="62" customWidth="1"/>
    <col min="4101" max="4101" width="10.44140625" style="62" customWidth="1"/>
    <col min="4102" max="4102" width="11.6640625" style="62" customWidth="1"/>
    <col min="4103" max="4103" width="10.6640625" style="62" customWidth="1"/>
    <col min="4104" max="4104" width="11.5546875" style="62" customWidth="1"/>
    <col min="4105" max="4105" width="10.5546875" style="62" customWidth="1"/>
    <col min="4106" max="4106" width="11.5546875" style="62" customWidth="1"/>
    <col min="4107" max="4107" width="10.6640625" style="62" customWidth="1"/>
    <col min="4108" max="4108" width="12.109375" style="62" customWidth="1"/>
    <col min="4109" max="4109" width="10.88671875" style="62" customWidth="1"/>
    <col min="4110" max="4110" width="13.33203125" style="62" customWidth="1"/>
    <col min="4111" max="4111" width="14" style="62" customWidth="1"/>
    <col min="4112" max="4112" width="10.6640625" style="62" customWidth="1"/>
    <col min="4113" max="4350" width="9.109375" style="62"/>
    <col min="4351" max="4351" width="7.5546875" style="62" customWidth="1"/>
    <col min="4352" max="4352" width="27.109375" style="62" customWidth="1"/>
    <col min="4353" max="4353" width="0" style="62" hidden="1" customWidth="1"/>
    <col min="4354" max="4354" width="25.6640625" style="62" customWidth="1"/>
    <col min="4355" max="4355" width="10.6640625" style="62" customWidth="1"/>
    <col min="4356" max="4356" width="12" style="62" customWidth="1"/>
    <col min="4357" max="4357" width="10.44140625" style="62" customWidth="1"/>
    <col min="4358" max="4358" width="11.6640625" style="62" customWidth="1"/>
    <col min="4359" max="4359" width="10.6640625" style="62" customWidth="1"/>
    <col min="4360" max="4360" width="11.5546875" style="62" customWidth="1"/>
    <col min="4361" max="4361" width="10.5546875" style="62" customWidth="1"/>
    <col min="4362" max="4362" width="11.5546875" style="62" customWidth="1"/>
    <col min="4363" max="4363" width="10.6640625" style="62" customWidth="1"/>
    <col min="4364" max="4364" width="12.109375" style="62" customWidth="1"/>
    <col min="4365" max="4365" width="10.88671875" style="62" customWidth="1"/>
    <col min="4366" max="4366" width="13.33203125" style="62" customWidth="1"/>
    <col min="4367" max="4367" width="14" style="62" customWidth="1"/>
    <col min="4368" max="4368" width="10.6640625" style="62" customWidth="1"/>
    <col min="4369" max="4606" width="9.109375" style="62"/>
    <col min="4607" max="4607" width="7.5546875" style="62" customWidth="1"/>
    <col min="4608" max="4608" width="27.109375" style="62" customWidth="1"/>
    <col min="4609" max="4609" width="0" style="62" hidden="1" customWidth="1"/>
    <col min="4610" max="4610" width="25.6640625" style="62" customWidth="1"/>
    <col min="4611" max="4611" width="10.6640625" style="62" customWidth="1"/>
    <col min="4612" max="4612" width="12" style="62" customWidth="1"/>
    <col min="4613" max="4613" width="10.44140625" style="62" customWidth="1"/>
    <col min="4614" max="4614" width="11.6640625" style="62" customWidth="1"/>
    <col min="4615" max="4615" width="10.6640625" style="62" customWidth="1"/>
    <col min="4616" max="4616" width="11.5546875" style="62" customWidth="1"/>
    <col min="4617" max="4617" width="10.5546875" style="62" customWidth="1"/>
    <col min="4618" max="4618" width="11.5546875" style="62" customWidth="1"/>
    <col min="4619" max="4619" width="10.6640625" style="62" customWidth="1"/>
    <col min="4620" max="4620" width="12.109375" style="62" customWidth="1"/>
    <col min="4621" max="4621" width="10.88671875" style="62" customWidth="1"/>
    <col min="4622" max="4622" width="13.33203125" style="62" customWidth="1"/>
    <col min="4623" max="4623" width="14" style="62" customWidth="1"/>
    <col min="4624" max="4624" width="10.6640625" style="62" customWidth="1"/>
    <col min="4625" max="4862" width="9.109375" style="62"/>
    <col min="4863" max="4863" width="7.5546875" style="62" customWidth="1"/>
    <col min="4864" max="4864" width="27.109375" style="62" customWidth="1"/>
    <col min="4865" max="4865" width="0" style="62" hidden="1" customWidth="1"/>
    <col min="4866" max="4866" width="25.6640625" style="62" customWidth="1"/>
    <col min="4867" max="4867" width="10.6640625" style="62" customWidth="1"/>
    <col min="4868" max="4868" width="12" style="62" customWidth="1"/>
    <col min="4869" max="4869" width="10.44140625" style="62" customWidth="1"/>
    <col min="4870" max="4870" width="11.6640625" style="62" customWidth="1"/>
    <col min="4871" max="4871" width="10.6640625" style="62" customWidth="1"/>
    <col min="4872" max="4872" width="11.5546875" style="62" customWidth="1"/>
    <col min="4873" max="4873" width="10.5546875" style="62" customWidth="1"/>
    <col min="4874" max="4874" width="11.5546875" style="62" customWidth="1"/>
    <col min="4875" max="4875" width="10.6640625" style="62" customWidth="1"/>
    <col min="4876" max="4876" width="12.109375" style="62" customWidth="1"/>
    <col min="4877" max="4877" width="10.88671875" style="62" customWidth="1"/>
    <col min="4878" max="4878" width="13.33203125" style="62" customWidth="1"/>
    <col min="4879" max="4879" width="14" style="62" customWidth="1"/>
    <col min="4880" max="4880" width="10.6640625" style="62" customWidth="1"/>
    <col min="4881" max="5118" width="9.109375" style="62"/>
    <col min="5119" max="5119" width="7.5546875" style="62" customWidth="1"/>
    <col min="5120" max="5120" width="27.109375" style="62" customWidth="1"/>
    <col min="5121" max="5121" width="0" style="62" hidden="1" customWidth="1"/>
    <col min="5122" max="5122" width="25.6640625" style="62" customWidth="1"/>
    <col min="5123" max="5123" width="10.6640625" style="62" customWidth="1"/>
    <col min="5124" max="5124" width="12" style="62" customWidth="1"/>
    <col min="5125" max="5125" width="10.44140625" style="62" customWidth="1"/>
    <col min="5126" max="5126" width="11.6640625" style="62" customWidth="1"/>
    <col min="5127" max="5127" width="10.6640625" style="62" customWidth="1"/>
    <col min="5128" max="5128" width="11.5546875" style="62" customWidth="1"/>
    <col min="5129" max="5129" width="10.5546875" style="62" customWidth="1"/>
    <col min="5130" max="5130" width="11.5546875" style="62" customWidth="1"/>
    <col min="5131" max="5131" width="10.6640625" style="62" customWidth="1"/>
    <col min="5132" max="5132" width="12.109375" style="62" customWidth="1"/>
    <col min="5133" max="5133" width="10.88671875" style="62" customWidth="1"/>
    <col min="5134" max="5134" width="13.33203125" style="62" customWidth="1"/>
    <col min="5135" max="5135" width="14" style="62" customWidth="1"/>
    <col min="5136" max="5136" width="10.6640625" style="62" customWidth="1"/>
    <col min="5137" max="5374" width="9.109375" style="62"/>
    <col min="5375" max="5375" width="7.5546875" style="62" customWidth="1"/>
    <col min="5376" max="5376" width="27.109375" style="62" customWidth="1"/>
    <col min="5377" max="5377" width="0" style="62" hidden="1" customWidth="1"/>
    <col min="5378" max="5378" width="25.6640625" style="62" customWidth="1"/>
    <col min="5379" max="5379" width="10.6640625" style="62" customWidth="1"/>
    <col min="5380" max="5380" width="12" style="62" customWidth="1"/>
    <col min="5381" max="5381" width="10.44140625" style="62" customWidth="1"/>
    <col min="5382" max="5382" width="11.6640625" style="62" customWidth="1"/>
    <col min="5383" max="5383" width="10.6640625" style="62" customWidth="1"/>
    <col min="5384" max="5384" width="11.5546875" style="62" customWidth="1"/>
    <col min="5385" max="5385" width="10.5546875" style="62" customWidth="1"/>
    <col min="5386" max="5386" width="11.5546875" style="62" customWidth="1"/>
    <col min="5387" max="5387" width="10.6640625" style="62" customWidth="1"/>
    <col min="5388" max="5388" width="12.109375" style="62" customWidth="1"/>
    <col min="5389" max="5389" width="10.88671875" style="62" customWidth="1"/>
    <col min="5390" max="5390" width="13.33203125" style="62" customWidth="1"/>
    <col min="5391" max="5391" width="14" style="62" customWidth="1"/>
    <col min="5392" max="5392" width="10.6640625" style="62" customWidth="1"/>
    <col min="5393" max="5630" width="9.109375" style="62"/>
    <col min="5631" max="5631" width="7.5546875" style="62" customWidth="1"/>
    <col min="5632" max="5632" width="27.109375" style="62" customWidth="1"/>
    <col min="5633" max="5633" width="0" style="62" hidden="1" customWidth="1"/>
    <col min="5634" max="5634" width="25.6640625" style="62" customWidth="1"/>
    <col min="5635" max="5635" width="10.6640625" style="62" customWidth="1"/>
    <col min="5636" max="5636" width="12" style="62" customWidth="1"/>
    <col min="5637" max="5637" width="10.44140625" style="62" customWidth="1"/>
    <col min="5638" max="5638" width="11.6640625" style="62" customWidth="1"/>
    <col min="5639" max="5639" width="10.6640625" style="62" customWidth="1"/>
    <col min="5640" max="5640" width="11.5546875" style="62" customWidth="1"/>
    <col min="5641" max="5641" width="10.5546875" style="62" customWidth="1"/>
    <col min="5642" max="5642" width="11.5546875" style="62" customWidth="1"/>
    <col min="5643" max="5643" width="10.6640625" style="62" customWidth="1"/>
    <col min="5644" max="5644" width="12.109375" style="62" customWidth="1"/>
    <col min="5645" max="5645" width="10.88671875" style="62" customWidth="1"/>
    <col min="5646" max="5646" width="13.33203125" style="62" customWidth="1"/>
    <col min="5647" max="5647" width="14" style="62" customWidth="1"/>
    <col min="5648" max="5648" width="10.6640625" style="62" customWidth="1"/>
    <col min="5649" max="5886" width="9.109375" style="62"/>
    <col min="5887" max="5887" width="7.5546875" style="62" customWidth="1"/>
    <col min="5888" max="5888" width="27.109375" style="62" customWidth="1"/>
    <col min="5889" max="5889" width="0" style="62" hidden="1" customWidth="1"/>
    <col min="5890" max="5890" width="25.6640625" style="62" customWidth="1"/>
    <col min="5891" max="5891" width="10.6640625" style="62" customWidth="1"/>
    <col min="5892" max="5892" width="12" style="62" customWidth="1"/>
    <col min="5893" max="5893" width="10.44140625" style="62" customWidth="1"/>
    <col min="5894" max="5894" width="11.6640625" style="62" customWidth="1"/>
    <col min="5895" max="5895" width="10.6640625" style="62" customWidth="1"/>
    <col min="5896" max="5896" width="11.5546875" style="62" customWidth="1"/>
    <col min="5897" max="5897" width="10.5546875" style="62" customWidth="1"/>
    <col min="5898" max="5898" width="11.5546875" style="62" customWidth="1"/>
    <col min="5899" max="5899" width="10.6640625" style="62" customWidth="1"/>
    <col min="5900" max="5900" width="12.109375" style="62" customWidth="1"/>
    <col min="5901" max="5901" width="10.88671875" style="62" customWidth="1"/>
    <col min="5902" max="5902" width="13.33203125" style="62" customWidth="1"/>
    <col min="5903" max="5903" width="14" style="62" customWidth="1"/>
    <col min="5904" max="5904" width="10.6640625" style="62" customWidth="1"/>
    <col min="5905" max="6142" width="9.109375" style="62"/>
    <col min="6143" max="6143" width="7.5546875" style="62" customWidth="1"/>
    <col min="6144" max="6144" width="27.109375" style="62" customWidth="1"/>
    <col min="6145" max="6145" width="0" style="62" hidden="1" customWidth="1"/>
    <col min="6146" max="6146" width="25.6640625" style="62" customWidth="1"/>
    <col min="6147" max="6147" width="10.6640625" style="62" customWidth="1"/>
    <col min="6148" max="6148" width="12" style="62" customWidth="1"/>
    <col min="6149" max="6149" width="10.44140625" style="62" customWidth="1"/>
    <col min="6150" max="6150" width="11.6640625" style="62" customWidth="1"/>
    <col min="6151" max="6151" width="10.6640625" style="62" customWidth="1"/>
    <col min="6152" max="6152" width="11.5546875" style="62" customWidth="1"/>
    <col min="6153" max="6153" width="10.5546875" style="62" customWidth="1"/>
    <col min="6154" max="6154" width="11.5546875" style="62" customWidth="1"/>
    <col min="6155" max="6155" width="10.6640625" style="62" customWidth="1"/>
    <col min="6156" max="6156" width="12.109375" style="62" customWidth="1"/>
    <col min="6157" max="6157" width="10.88671875" style="62" customWidth="1"/>
    <col min="6158" max="6158" width="13.33203125" style="62" customWidth="1"/>
    <col min="6159" max="6159" width="14" style="62" customWidth="1"/>
    <col min="6160" max="6160" width="10.6640625" style="62" customWidth="1"/>
    <col min="6161" max="6398" width="9.109375" style="62"/>
    <col min="6399" max="6399" width="7.5546875" style="62" customWidth="1"/>
    <col min="6400" max="6400" width="27.109375" style="62" customWidth="1"/>
    <col min="6401" max="6401" width="0" style="62" hidden="1" customWidth="1"/>
    <col min="6402" max="6402" width="25.6640625" style="62" customWidth="1"/>
    <col min="6403" max="6403" width="10.6640625" style="62" customWidth="1"/>
    <col min="6404" max="6404" width="12" style="62" customWidth="1"/>
    <col min="6405" max="6405" width="10.44140625" style="62" customWidth="1"/>
    <col min="6406" max="6406" width="11.6640625" style="62" customWidth="1"/>
    <col min="6407" max="6407" width="10.6640625" style="62" customWidth="1"/>
    <col min="6408" max="6408" width="11.5546875" style="62" customWidth="1"/>
    <col min="6409" max="6409" width="10.5546875" style="62" customWidth="1"/>
    <col min="6410" max="6410" width="11.5546875" style="62" customWidth="1"/>
    <col min="6411" max="6411" width="10.6640625" style="62" customWidth="1"/>
    <col min="6412" max="6412" width="12.109375" style="62" customWidth="1"/>
    <col min="6413" max="6413" width="10.88671875" style="62" customWidth="1"/>
    <col min="6414" max="6414" width="13.33203125" style="62" customWidth="1"/>
    <col min="6415" max="6415" width="14" style="62" customWidth="1"/>
    <col min="6416" max="6416" width="10.6640625" style="62" customWidth="1"/>
    <col min="6417" max="6654" width="9.109375" style="62"/>
    <col min="6655" max="6655" width="7.5546875" style="62" customWidth="1"/>
    <col min="6656" max="6656" width="27.109375" style="62" customWidth="1"/>
    <col min="6657" max="6657" width="0" style="62" hidden="1" customWidth="1"/>
    <col min="6658" max="6658" width="25.6640625" style="62" customWidth="1"/>
    <col min="6659" max="6659" width="10.6640625" style="62" customWidth="1"/>
    <col min="6660" max="6660" width="12" style="62" customWidth="1"/>
    <col min="6661" max="6661" width="10.44140625" style="62" customWidth="1"/>
    <col min="6662" max="6662" width="11.6640625" style="62" customWidth="1"/>
    <col min="6663" max="6663" width="10.6640625" style="62" customWidth="1"/>
    <col min="6664" max="6664" width="11.5546875" style="62" customWidth="1"/>
    <col min="6665" max="6665" width="10.5546875" style="62" customWidth="1"/>
    <col min="6666" max="6666" width="11.5546875" style="62" customWidth="1"/>
    <col min="6667" max="6667" width="10.6640625" style="62" customWidth="1"/>
    <col min="6668" max="6668" width="12.109375" style="62" customWidth="1"/>
    <col min="6669" max="6669" width="10.88671875" style="62" customWidth="1"/>
    <col min="6670" max="6670" width="13.33203125" style="62" customWidth="1"/>
    <col min="6671" max="6671" width="14" style="62" customWidth="1"/>
    <col min="6672" max="6672" width="10.6640625" style="62" customWidth="1"/>
    <col min="6673" max="6910" width="9.109375" style="62"/>
    <col min="6911" max="6911" width="7.5546875" style="62" customWidth="1"/>
    <col min="6912" max="6912" width="27.109375" style="62" customWidth="1"/>
    <col min="6913" max="6913" width="0" style="62" hidden="1" customWidth="1"/>
    <col min="6914" max="6914" width="25.6640625" style="62" customWidth="1"/>
    <col min="6915" max="6915" width="10.6640625" style="62" customWidth="1"/>
    <col min="6916" max="6916" width="12" style="62" customWidth="1"/>
    <col min="6917" max="6917" width="10.44140625" style="62" customWidth="1"/>
    <col min="6918" max="6918" width="11.6640625" style="62" customWidth="1"/>
    <col min="6919" max="6919" width="10.6640625" style="62" customWidth="1"/>
    <col min="6920" max="6920" width="11.5546875" style="62" customWidth="1"/>
    <col min="6921" max="6921" width="10.5546875" style="62" customWidth="1"/>
    <col min="6922" max="6922" width="11.5546875" style="62" customWidth="1"/>
    <col min="6923" max="6923" width="10.6640625" style="62" customWidth="1"/>
    <col min="6924" max="6924" width="12.109375" style="62" customWidth="1"/>
    <col min="6925" max="6925" width="10.88671875" style="62" customWidth="1"/>
    <col min="6926" max="6926" width="13.33203125" style="62" customWidth="1"/>
    <col min="6927" max="6927" width="14" style="62" customWidth="1"/>
    <col min="6928" max="6928" width="10.6640625" style="62" customWidth="1"/>
    <col min="6929" max="7166" width="9.109375" style="62"/>
    <col min="7167" max="7167" width="7.5546875" style="62" customWidth="1"/>
    <col min="7168" max="7168" width="27.109375" style="62" customWidth="1"/>
    <col min="7169" max="7169" width="0" style="62" hidden="1" customWidth="1"/>
    <col min="7170" max="7170" width="25.6640625" style="62" customWidth="1"/>
    <col min="7171" max="7171" width="10.6640625" style="62" customWidth="1"/>
    <col min="7172" max="7172" width="12" style="62" customWidth="1"/>
    <col min="7173" max="7173" width="10.44140625" style="62" customWidth="1"/>
    <col min="7174" max="7174" width="11.6640625" style="62" customWidth="1"/>
    <col min="7175" max="7175" width="10.6640625" style="62" customWidth="1"/>
    <col min="7176" max="7176" width="11.5546875" style="62" customWidth="1"/>
    <col min="7177" max="7177" width="10.5546875" style="62" customWidth="1"/>
    <col min="7178" max="7178" width="11.5546875" style="62" customWidth="1"/>
    <col min="7179" max="7179" width="10.6640625" style="62" customWidth="1"/>
    <col min="7180" max="7180" width="12.109375" style="62" customWidth="1"/>
    <col min="7181" max="7181" width="10.88671875" style="62" customWidth="1"/>
    <col min="7182" max="7182" width="13.33203125" style="62" customWidth="1"/>
    <col min="7183" max="7183" width="14" style="62" customWidth="1"/>
    <col min="7184" max="7184" width="10.6640625" style="62" customWidth="1"/>
    <col min="7185" max="7422" width="9.109375" style="62"/>
    <col min="7423" max="7423" width="7.5546875" style="62" customWidth="1"/>
    <col min="7424" max="7424" width="27.109375" style="62" customWidth="1"/>
    <col min="7425" max="7425" width="0" style="62" hidden="1" customWidth="1"/>
    <col min="7426" max="7426" width="25.6640625" style="62" customWidth="1"/>
    <col min="7427" max="7427" width="10.6640625" style="62" customWidth="1"/>
    <col min="7428" max="7428" width="12" style="62" customWidth="1"/>
    <col min="7429" max="7429" width="10.44140625" style="62" customWidth="1"/>
    <col min="7430" max="7430" width="11.6640625" style="62" customWidth="1"/>
    <col min="7431" max="7431" width="10.6640625" style="62" customWidth="1"/>
    <col min="7432" max="7432" width="11.5546875" style="62" customWidth="1"/>
    <col min="7433" max="7433" width="10.5546875" style="62" customWidth="1"/>
    <col min="7434" max="7434" width="11.5546875" style="62" customWidth="1"/>
    <col min="7435" max="7435" width="10.6640625" style="62" customWidth="1"/>
    <col min="7436" max="7436" width="12.109375" style="62" customWidth="1"/>
    <col min="7437" max="7437" width="10.88671875" style="62" customWidth="1"/>
    <col min="7438" max="7438" width="13.33203125" style="62" customWidth="1"/>
    <col min="7439" max="7439" width="14" style="62" customWidth="1"/>
    <col min="7440" max="7440" width="10.6640625" style="62" customWidth="1"/>
    <col min="7441" max="7678" width="9.109375" style="62"/>
    <col min="7679" max="7679" width="7.5546875" style="62" customWidth="1"/>
    <col min="7680" max="7680" width="27.109375" style="62" customWidth="1"/>
    <col min="7681" max="7681" width="0" style="62" hidden="1" customWidth="1"/>
    <col min="7682" max="7682" width="25.6640625" style="62" customWidth="1"/>
    <col min="7683" max="7683" width="10.6640625" style="62" customWidth="1"/>
    <col min="7684" max="7684" width="12" style="62" customWidth="1"/>
    <col min="7685" max="7685" width="10.44140625" style="62" customWidth="1"/>
    <col min="7686" max="7686" width="11.6640625" style="62" customWidth="1"/>
    <col min="7687" max="7687" width="10.6640625" style="62" customWidth="1"/>
    <col min="7688" max="7688" width="11.5546875" style="62" customWidth="1"/>
    <col min="7689" max="7689" width="10.5546875" style="62" customWidth="1"/>
    <col min="7690" max="7690" width="11.5546875" style="62" customWidth="1"/>
    <col min="7691" max="7691" width="10.6640625" style="62" customWidth="1"/>
    <col min="7692" max="7692" width="12.109375" style="62" customWidth="1"/>
    <col min="7693" max="7693" width="10.88671875" style="62" customWidth="1"/>
    <col min="7694" max="7694" width="13.33203125" style="62" customWidth="1"/>
    <col min="7695" max="7695" width="14" style="62" customWidth="1"/>
    <col min="7696" max="7696" width="10.6640625" style="62" customWidth="1"/>
    <col min="7697" max="7934" width="9.109375" style="62"/>
    <col min="7935" max="7935" width="7.5546875" style="62" customWidth="1"/>
    <col min="7936" max="7936" width="27.109375" style="62" customWidth="1"/>
    <col min="7937" max="7937" width="0" style="62" hidden="1" customWidth="1"/>
    <col min="7938" max="7938" width="25.6640625" style="62" customWidth="1"/>
    <col min="7939" max="7939" width="10.6640625" style="62" customWidth="1"/>
    <col min="7940" max="7940" width="12" style="62" customWidth="1"/>
    <col min="7941" max="7941" width="10.44140625" style="62" customWidth="1"/>
    <col min="7942" max="7942" width="11.6640625" style="62" customWidth="1"/>
    <col min="7943" max="7943" width="10.6640625" style="62" customWidth="1"/>
    <col min="7944" max="7944" width="11.5546875" style="62" customWidth="1"/>
    <col min="7945" max="7945" width="10.5546875" style="62" customWidth="1"/>
    <col min="7946" max="7946" width="11.5546875" style="62" customWidth="1"/>
    <col min="7947" max="7947" width="10.6640625" style="62" customWidth="1"/>
    <col min="7948" max="7948" width="12.109375" style="62" customWidth="1"/>
    <col min="7949" max="7949" width="10.88671875" style="62" customWidth="1"/>
    <col min="7950" max="7950" width="13.33203125" style="62" customWidth="1"/>
    <col min="7951" max="7951" width="14" style="62" customWidth="1"/>
    <col min="7952" max="7952" width="10.6640625" style="62" customWidth="1"/>
    <col min="7953" max="8190" width="9.109375" style="62"/>
    <col min="8191" max="8191" width="7.5546875" style="62" customWidth="1"/>
    <col min="8192" max="8192" width="27.109375" style="62" customWidth="1"/>
    <col min="8193" max="8193" width="0" style="62" hidden="1" customWidth="1"/>
    <col min="8194" max="8194" width="25.6640625" style="62" customWidth="1"/>
    <col min="8195" max="8195" width="10.6640625" style="62" customWidth="1"/>
    <col min="8196" max="8196" width="12" style="62" customWidth="1"/>
    <col min="8197" max="8197" width="10.44140625" style="62" customWidth="1"/>
    <col min="8198" max="8198" width="11.6640625" style="62" customWidth="1"/>
    <col min="8199" max="8199" width="10.6640625" style="62" customWidth="1"/>
    <col min="8200" max="8200" width="11.5546875" style="62" customWidth="1"/>
    <col min="8201" max="8201" width="10.5546875" style="62" customWidth="1"/>
    <col min="8202" max="8202" width="11.5546875" style="62" customWidth="1"/>
    <col min="8203" max="8203" width="10.6640625" style="62" customWidth="1"/>
    <col min="8204" max="8204" width="12.109375" style="62" customWidth="1"/>
    <col min="8205" max="8205" width="10.88671875" style="62" customWidth="1"/>
    <col min="8206" max="8206" width="13.33203125" style="62" customWidth="1"/>
    <col min="8207" max="8207" width="14" style="62" customWidth="1"/>
    <col min="8208" max="8208" width="10.6640625" style="62" customWidth="1"/>
    <col min="8209" max="8446" width="9.109375" style="62"/>
    <col min="8447" max="8447" width="7.5546875" style="62" customWidth="1"/>
    <col min="8448" max="8448" width="27.109375" style="62" customWidth="1"/>
    <col min="8449" max="8449" width="0" style="62" hidden="1" customWidth="1"/>
    <col min="8450" max="8450" width="25.6640625" style="62" customWidth="1"/>
    <col min="8451" max="8451" width="10.6640625" style="62" customWidth="1"/>
    <col min="8452" max="8452" width="12" style="62" customWidth="1"/>
    <col min="8453" max="8453" width="10.44140625" style="62" customWidth="1"/>
    <col min="8454" max="8454" width="11.6640625" style="62" customWidth="1"/>
    <col min="8455" max="8455" width="10.6640625" style="62" customWidth="1"/>
    <col min="8456" max="8456" width="11.5546875" style="62" customWidth="1"/>
    <col min="8457" max="8457" width="10.5546875" style="62" customWidth="1"/>
    <col min="8458" max="8458" width="11.5546875" style="62" customWidth="1"/>
    <col min="8459" max="8459" width="10.6640625" style="62" customWidth="1"/>
    <col min="8460" max="8460" width="12.109375" style="62" customWidth="1"/>
    <col min="8461" max="8461" width="10.88671875" style="62" customWidth="1"/>
    <col min="8462" max="8462" width="13.33203125" style="62" customWidth="1"/>
    <col min="8463" max="8463" width="14" style="62" customWidth="1"/>
    <col min="8464" max="8464" width="10.6640625" style="62" customWidth="1"/>
    <col min="8465" max="8702" width="9.109375" style="62"/>
    <col min="8703" max="8703" width="7.5546875" style="62" customWidth="1"/>
    <col min="8704" max="8704" width="27.109375" style="62" customWidth="1"/>
    <col min="8705" max="8705" width="0" style="62" hidden="1" customWidth="1"/>
    <col min="8706" max="8706" width="25.6640625" style="62" customWidth="1"/>
    <col min="8707" max="8707" width="10.6640625" style="62" customWidth="1"/>
    <col min="8708" max="8708" width="12" style="62" customWidth="1"/>
    <col min="8709" max="8709" width="10.44140625" style="62" customWidth="1"/>
    <col min="8710" max="8710" width="11.6640625" style="62" customWidth="1"/>
    <col min="8711" max="8711" width="10.6640625" style="62" customWidth="1"/>
    <col min="8712" max="8712" width="11.5546875" style="62" customWidth="1"/>
    <col min="8713" max="8713" width="10.5546875" style="62" customWidth="1"/>
    <col min="8714" max="8714" width="11.5546875" style="62" customWidth="1"/>
    <col min="8715" max="8715" width="10.6640625" style="62" customWidth="1"/>
    <col min="8716" max="8716" width="12.109375" style="62" customWidth="1"/>
    <col min="8717" max="8717" width="10.88671875" style="62" customWidth="1"/>
    <col min="8718" max="8718" width="13.33203125" style="62" customWidth="1"/>
    <col min="8719" max="8719" width="14" style="62" customWidth="1"/>
    <col min="8720" max="8720" width="10.6640625" style="62" customWidth="1"/>
    <col min="8721" max="8958" width="9.109375" style="62"/>
    <col min="8959" max="8959" width="7.5546875" style="62" customWidth="1"/>
    <col min="8960" max="8960" width="27.109375" style="62" customWidth="1"/>
    <col min="8961" max="8961" width="0" style="62" hidden="1" customWidth="1"/>
    <col min="8962" max="8962" width="25.6640625" style="62" customWidth="1"/>
    <col min="8963" max="8963" width="10.6640625" style="62" customWidth="1"/>
    <col min="8964" max="8964" width="12" style="62" customWidth="1"/>
    <col min="8965" max="8965" width="10.44140625" style="62" customWidth="1"/>
    <col min="8966" max="8966" width="11.6640625" style="62" customWidth="1"/>
    <col min="8967" max="8967" width="10.6640625" style="62" customWidth="1"/>
    <col min="8968" max="8968" width="11.5546875" style="62" customWidth="1"/>
    <col min="8969" max="8969" width="10.5546875" style="62" customWidth="1"/>
    <col min="8970" max="8970" width="11.5546875" style="62" customWidth="1"/>
    <col min="8971" max="8971" width="10.6640625" style="62" customWidth="1"/>
    <col min="8972" max="8972" width="12.109375" style="62" customWidth="1"/>
    <col min="8973" max="8973" width="10.88671875" style="62" customWidth="1"/>
    <col min="8974" max="8974" width="13.33203125" style="62" customWidth="1"/>
    <col min="8975" max="8975" width="14" style="62" customWidth="1"/>
    <col min="8976" max="8976" width="10.6640625" style="62" customWidth="1"/>
    <col min="8977" max="9214" width="9.109375" style="62"/>
    <col min="9215" max="9215" width="7.5546875" style="62" customWidth="1"/>
    <col min="9216" max="9216" width="27.109375" style="62" customWidth="1"/>
    <col min="9217" max="9217" width="0" style="62" hidden="1" customWidth="1"/>
    <col min="9218" max="9218" width="25.6640625" style="62" customWidth="1"/>
    <col min="9219" max="9219" width="10.6640625" style="62" customWidth="1"/>
    <col min="9220" max="9220" width="12" style="62" customWidth="1"/>
    <col min="9221" max="9221" width="10.44140625" style="62" customWidth="1"/>
    <col min="9222" max="9222" width="11.6640625" style="62" customWidth="1"/>
    <col min="9223" max="9223" width="10.6640625" style="62" customWidth="1"/>
    <col min="9224" max="9224" width="11.5546875" style="62" customWidth="1"/>
    <col min="9225" max="9225" width="10.5546875" style="62" customWidth="1"/>
    <col min="9226" max="9226" width="11.5546875" style="62" customWidth="1"/>
    <col min="9227" max="9227" width="10.6640625" style="62" customWidth="1"/>
    <col min="9228" max="9228" width="12.109375" style="62" customWidth="1"/>
    <col min="9229" max="9229" width="10.88671875" style="62" customWidth="1"/>
    <col min="9230" max="9230" width="13.33203125" style="62" customWidth="1"/>
    <col min="9231" max="9231" width="14" style="62" customWidth="1"/>
    <col min="9232" max="9232" width="10.6640625" style="62" customWidth="1"/>
    <col min="9233" max="9470" width="9.109375" style="62"/>
    <col min="9471" max="9471" width="7.5546875" style="62" customWidth="1"/>
    <col min="9472" max="9472" width="27.109375" style="62" customWidth="1"/>
    <col min="9473" max="9473" width="0" style="62" hidden="1" customWidth="1"/>
    <col min="9474" max="9474" width="25.6640625" style="62" customWidth="1"/>
    <col min="9475" max="9475" width="10.6640625" style="62" customWidth="1"/>
    <col min="9476" max="9476" width="12" style="62" customWidth="1"/>
    <col min="9477" max="9477" width="10.44140625" style="62" customWidth="1"/>
    <col min="9478" max="9478" width="11.6640625" style="62" customWidth="1"/>
    <col min="9479" max="9479" width="10.6640625" style="62" customWidth="1"/>
    <col min="9480" max="9480" width="11.5546875" style="62" customWidth="1"/>
    <col min="9481" max="9481" width="10.5546875" style="62" customWidth="1"/>
    <col min="9482" max="9482" width="11.5546875" style="62" customWidth="1"/>
    <col min="9483" max="9483" width="10.6640625" style="62" customWidth="1"/>
    <col min="9484" max="9484" width="12.109375" style="62" customWidth="1"/>
    <col min="9485" max="9485" width="10.88671875" style="62" customWidth="1"/>
    <col min="9486" max="9486" width="13.33203125" style="62" customWidth="1"/>
    <col min="9487" max="9487" width="14" style="62" customWidth="1"/>
    <col min="9488" max="9488" width="10.6640625" style="62" customWidth="1"/>
    <col min="9489" max="9726" width="9.109375" style="62"/>
    <col min="9727" max="9727" width="7.5546875" style="62" customWidth="1"/>
    <col min="9728" max="9728" width="27.109375" style="62" customWidth="1"/>
    <col min="9729" max="9729" width="0" style="62" hidden="1" customWidth="1"/>
    <col min="9730" max="9730" width="25.6640625" style="62" customWidth="1"/>
    <col min="9731" max="9731" width="10.6640625" style="62" customWidth="1"/>
    <col min="9732" max="9732" width="12" style="62" customWidth="1"/>
    <col min="9733" max="9733" width="10.44140625" style="62" customWidth="1"/>
    <col min="9734" max="9734" width="11.6640625" style="62" customWidth="1"/>
    <col min="9735" max="9735" width="10.6640625" style="62" customWidth="1"/>
    <col min="9736" max="9736" width="11.5546875" style="62" customWidth="1"/>
    <col min="9737" max="9737" width="10.5546875" style="62" customWidth="1"/>
    <col min="9738" max="9738" width="11.5546875" style="62" customWidth="1"/>
    <col min="9739" max="9739" width="10.6640625" style="62" customWidth="1"/>
    <col min="9740" max="9740" width="12.109375" style="62" customWidth="1"/>
    <col min="9741" max="9741" width="10.88671875" style="62" customWidth="1"/>
    <col min="9742" max="9742" width="13.33203125" style="62" customWidth="1"/>
    <col min="9743" max="9743" width="14" style="62" customWidth="1"/>
    <col min="9744" max="9744" width="10.6640625" style="62" customWidth="1"/>
    <col min="9745" max="9982" width="9.109375" style="62"/>
    <col min="9983" max="9983" width="7.5546875" style="62" customWidth="1"/>
    <col min="9984" max="9984" width="27.109375" style="62" customWidth="1"/>
    <col min="9985" max="9985" width="0" style="62" hidden="1" customWidth="1"/>
    <col min="9986" max="9986" width="25.6640625" style="62" customWidth="1"/>
    <col min="9987" max="9987" width="10.6640625" style="62" customWidth="1"/>
    <col min="9988" max="9988" width="12" style="62" customWidth="1"/>
    <col min="9989" max="9989" width="10.44140625" style="62" customWidth="1"/>
    <col min="9990" max="9990" width="11.6640625" style="62" customWidth="1"/>
    <col min="9991" max="9991" width="10.6640625" style="62" customWidth="1"/>
    <col min="9992" max="9992" width="11.5546875" style="62" customWidth="1"/>
    <col min="9993" max="9993" width="10.5546875" style="62" customWidth="1"/>
    <col min="9994" max="9994" width="11.5546875" style="62" customWidth="1"/>
    <col min="9995" max="9995" width="10.6640625" style="62" customWidth="1"/>
    <col min="9996" max="9996" width="12.109375" style="62" customWidth="1"/>
    <col min="9997" max="9997" width="10.88671875" style="62" customWidth="1"/>
    <col min="9998" max="9998" width="13.33203125" style="62" customWidth="1"/>
    <col min="9999" max="9999" width="14" style="62" customWidth="1"/>
    <col min="10000" max="10000" width="10.6640625" style="62" customWidth="1"/>
    <col min="10001" max="10238" width="9.109375" style="62"/>
    <col min="10239" max="10239" width="7.5546875" style="62" customWidth="1"/>
    <col min="10240" max="10240" width="27.109375" style="62" customWidth="1"/>
    <col min="10241" max="10241" width="0" style="62" hidden="1" customWidth="1"/>
    <col min="10242" max="10242" width="25.6640625" style="62" customWidth="1"/>
    <col min="10243" max="10243" width="10.6640625" style="62" customWidth="1"/>
    <col min="10244" max="10244" width="12" style="62" customWidth="1"/>
    <col min="10245" max="10245" width="10.44140625" style="62" customWidth="1"/>
    <col min="10246" max="10246" width="11.6640625" style="62" customWidth="1"/>
    <col min="10247" max="10247" width="10.6640625" style="62" customWidth="1"/>
    <col min="10248" max="10248" width="11.5546875" style="62" customWidth="1"/>
    <col min="10249" max="10249" width="10.5546875" style="62" customWidth="1"/>
    <col min="10250" max="10250" width="11.5546875" style="62" customWidth="1"/>
    <col min="10251" max="10251" width="10.6640625" style="62" customWidth="1"/>
    <col min="10252" max="10252" width="12.109375" style="62" customWidth="1"/>
    <col min="10253" max="10253" width="10.88671875" style="62" customWidth="1"/>
    <col min="10254" max="10254" width="13.33203125" style="62" customWidth="1"/>
    <col min="10255" max="10255" width="14" style="62" customWidth="1"/>
    <col min="10256" max="10256" width="10.6640625" style="62" customWidth="1"/>
    <col min="10257" max="10494" width="9.109375" style="62"/>
    <col min="10495" max="10495" width="7.5546875" style="62" customWidth="1"/>
    <col min="10496" max="10496" width="27.109375" style="62" customWidth="1"/>
    <col min="10497" max="10497" width="0" style="62" hidden="1" customWidth="1"/>
    <col min="10498" max="10498" width="25.6640625" style="62" customWidth="1"/>
    <col min="10499" max="10499" width="10.6640625" style="62" customWidth="1"/>
    <col min="10500" max="10500" width="12" style="62" customWidth="1"/>
    <col min="10501" max="10501" width="10.44140625" style="62" customWidth="1"/>
    <col min="10502" max="10502" width="11.6640625" style="62" customWidth="1"/>
    <col min="10503" max="10503" width="10.6640625" style="62" customWidth="1"/>
    <col min="10504" max="10504" width="11.5546875" style="62" customWidth="1"/>
    <col min="10505" max="10505" width="10.5546875" style="62" customWidth="1"/>
    <col min="10506" max="10506" width="11.5546875" style="62" customWidth="1"/>
    <col min="10507" max="10507" width="10.6640625" style="62" customWidth="1"/>
    <col min="10508" max="10508" width="12.109375" style="62" customWidth="1"/>
    <col min="10509" max="10509" width="10.88671875" style="62" customWidth="1"/>
    <col min="10510" max="10510" width="13.33203125" style="62" customWidth="1"/>
    <col min="10511" max="10511" width="14" style="62" customWidth="1"/>
    <col min="10512" max="10512" width="10.6640625" style="62" customWidth="1"/>
    <col min="10513" max="10750" width="9.109375" style="62"/>
    <col min="10751" max="10751" width="7.5546875" style="62" customWidth="1"/>
    <col min="10752" max="10752" width="27.109375" style="62" customWidth="1"/>
    <col min="10753" max="10753" width="0" style="62" hidden="1" customWidth="1"/>
    <col min="10754" max="10754" width="25.6640625" style="62" customWidth="1"/>
    <col min="10755" max="10755" width="10.6640625" style="62" customWidth="1"/>
    <col min="10756" max="10756" width="12" style="62" customWidth="1"/>
    <col min="10757" max="10757" width="10.44140625" style="62" customWidth="1"/>
    <col min="10758" max="10758" width="11.6640625" style="62" customWidth="1"/>
    <col min="10759" max="10759" width="10.6640625" style="62" customWidth="1"/>
    <col min="10760" max="10760" width="11.5546875" style="62" customWidth="1"/>
    <col min="10761" max="10761" width="10.5546875" style="62" customWidth="1"/>
    <col min="10762" max="10762" width="11.5546875" style="62" customWidth="1"/>
    <col min="10763" max="10763" width="10.6640625" style="62" customWidth="1"/>
    <col min="10764" max="10764" width="12.109375" style="62" customWidth="1"/>
    <col min="10765" max="10765" width="10.88671875" style="62" customWidth="1"/>
    <col min="10766" max="10766" width="13.33203125" style="62" customWidth="1"/>
    <col min="10767" max="10767" width="14" style="62" customWidth="1"/>
    <col min="10768" max="10768" width="10.6640625" style="62" customWidth="1"/>
    <col min="10769" max="11006" width="9.109375" style="62"/>
    <col min="11007" max="11007" width="7.5546875" style="62" customWidth="1"/>
    <col min="11008" max="11008" width="27.109375" style="62" customWidth="1"/>
    <col min="11009" max="11009" width="0" style="62" hidden="1" customWidth="1"/>
    <col min="11010" max="11010" width="25.6640625" style="62" customWidth="1"/>
    <col min="11011" max="11011" width="10.6640625" style="62" customWidth="1"/>
    <col min="11012" max="11012" width="12" style="62" customWidth="1"/>
    <col min="11013" max="11013" width="10.44140625" style="62" customWidth="1"/>
    <col min="11014" max="11014" width="11.6640625" style="62" customWidth="1"/>
    <col min="11015" max="11015" width="10.6640625" style="62" customWidth="1"/>
    <col min="11016" max="11016" width="11.5546875" style="62" customWidth="1"/>
    <col min="11017" max="11017" width="10.5546875" style="62" customWidth="1"/>
    <col min="11018" max="11018" width="11.5546875" style="62" customWidth="1"/>
    <col min="11019" max="11019" width="10.6640625" style="62" customWidth="1"/>
    <col min="11020" max="11020" width="12.109375" style="62" customWidth="1"/>
    <col min="11021" max="11021" width="10.88671875" style="62" customWidth="1"/>
    <col min="11022" max="11022" width="13.33203125" style="62" customWidth="1"/>
    <col min="11023" max="11023" width="14" style="62" customWidth="1"/>
    <col min="11024" max="11024" width="10.6640625" style="62" customWidth="1"/>
    <col min="11025" max="11262" width="9.109375" style="62"/>
    <col min="11263" max="11263" width="7.5546875" style="62" customWidth="1"/>
    <col min="11264" max="11264" width="27.109375" style="62" customWidth="1"/>
    <col min="11265" max="11265" width="0" style="62" hidden="1" customWidth="1"/>
    <col min="11266" max="11266" width="25.6640625" style="62" customWidth="1"/>
    <col min="11267" max="11267" width="10.6640625" style="62" customWidth="1"/>
    <col min="11268" max="11268" width="12" style="62" customWidth="1"/>
    <col min="11269" max="11269" width="10.44140625" style="62" customWidth="1"/>
    <col min="11270" max="11270" width="11.6640625" style="62" customWidth="1"/>
    <col min="11271" max="11271" width="10.6640625" style="62" customWidth="1"/>
    <col min="11272" max="11272" width="11.5546875" style="62" customWidth="1"/>
    <col min="11273" max="11273" width="10.5546875" style="62" customWidth="1"/>
    <col min="11274" max="11274" width="11.5546875" style="62" customWidth="1"/>
    <col min="11275" max="11275" width="10.6640625" style="62" customWidth="1"/>
    <col min="11276" max="11276" width="12.109375" style="62" customWidth="1"/>
    <col min="11277" max="11277" width="10.88671875" style="62" customWidth="1"/>
    <col min="11278" max="11278" width="13.33203125" style="62" customWidth="1"/>
    <col min="11279" max="11279" width="14" style="62" customWidth="1"/>
    <col min="11280" max="11280" width="10.6640625" style="62" customWidth="1"/>
    <col min="11281" max="11518" width="9.109375" style="62"/>
    <col min="11519" max="11519" width="7.5546875" style="62" customWidth="1"/>
    <col min="11520" max="11520" width="27.109375" style="62" customWidth="1"/>
    <col min="11521" max="11521" width="0" style="62" hidden="1" customWidth="1"/>
    <col min="11522" max="11522" width="25.6640625" style="62" customWidth="1"/>
    <col min="11523" max="11523" width="10.6640625" style="62" customWidth="1"/>
    <col min="11524" max="11524" width="12" style="62" customWidth="1"/>
    <col min="11525" max="11525" width="10.44140625" style="62" customWidth="1"/>
    <col min="11526" max="11526" width="11.6640625" style="62" customWidth="1"/>
    <col min="11527" max="11527" width="10.6640625" style="62" customWidth="1"/>
    <col min="11528" max="11528" width="11.5546875" style="62" customWidth="1"/>
    <col min="11529" max="11529" width="10.5546875" style="62" customWidth="1"/>
    <col min="11530" max="11530" width="11.5546875" style="62" customWidth="1"/>
    <col min="11531" max="11531" width="10.6640625" style="62" customWidth="1"/>
    <col min="11532" max="11532" width="12.109375" style="62" customWidth="1"/>
    <col min="11533" max="11533" width="10.88671875" style="62" customWidth="1"/>
    <col min="11534" max="11534" width="13.33203125" style="62" customWidth="1"/>
    <col min="11535" max="11535" width="14" style="62" customWidth="1"/>
    <col min="11536" max="11536" width="10.6640625" style="62" customWidth="1"/>
    <col min="11537" max="11774" width="9.109375" style="62"/>
    <col min="11775" max="11775" width="7.5546875" style="62" customWidth="1"/>
    <col min="11776" max="11776" width="27.109375" style="62" customWidth="1"/>
    <col min="11777" max="11777" width="0" style="62" hidden="1" customWidth="1"/>
    <col min="11778" max="11778" width="25.6640625" style="62" customWidth="1"/>
    <col min="11779" max="11779" width="10.6640625" style="62" customWidth="1"/>
    <col min="11780" max="11780" width="12" style="62" customWidth="1"/>
    <col min="11781" max="11781" width="10.44140625" style="62" customWidth="1"/>
    <col min="11782" max="11782" width="11.6640625" style="62" customWidth="1"/>
    <col min="11783" max="11783" width="10.6640625" style="62" customWidth="1"/>
    <col min="11784" max="11784" width="11.5546875" style="62" customWidth="1"/>
    <col min="11785" max="11785" width="10.5546875" style="62" customWidth="1"/>
    <col min="11786" max="11786" width="11.5546875" style="62" customWidth="1"/>
    <col min="11787" max="11787" width="10.6640625" style="62" customWidth="1"/>
    <col min="11788" max="11788" width="12.109375" style="62" customWidth="1"/>
    <col min="11789" max="11789" width="10.88671875" style="62" customWidth="1"/>
    <col min="11790" max="11790" width="13.33203125" style="62" customWidth="1"/>
    <col min="11791" max="11791" width="14" style="62" customWidth="1"/>
    <col min="11792" max="11792" width="10.6640625" style="62" customWidth="1"/>
    <col min="11793" max="12030" width="9.109375" style="62"/>
    <col min="12031" max="12031" width="7.5546875" style="62" customWidth="1"/>
    <col min="12032" max="12032" width="27.109375" style="62" customWidth="1"/>
    <col min="12033" max="12033" width="0" style="62" hidden="1" customWidth="1"/>
    <col min="12034" max="12034" width="25.6640625" style="62" customWidth="1"/>
    <col min="12035" max="12035" width="10.6640625" style="62" customWidth="1"/>
    <col min="12036" max="12036" width="12" style="62" customWidth="1"/>
    <col min="12037" max="12037" width="10.44140625" style="62" customWidth="1"/>
    <col min="12038" max="12038" width="11.6640625" style="62" customWidth="1"/>
    <col min="12039" max="12039" width="10.6640625" style="62" customWidth="1"/>
    <col min="12040" max="12040" width="11.5546875" style="62" customWidth="1"/>
    <col min="12041" max="12041" width="10.5546875" style="62" customWidth="1"/>
    <col min="12042" max="12042" width="11.5546875" style="62" customWidth="1"/>
    <col min="12043" max="12043" width="10.6640625" style="62" customWidth="1"/>
    <col min="12044" max="12044" width="12.109375" style="62" customWidth="1"/>
    <col min="12045" max="12045" width="10.88671875" style="62" customWidth="1"/>
    <col min="12046" max="12046" width="13.33203125" style="62" customWidth="1"/>
    <col min="12047" max="12047" width="14" style="62" customWidth="1"/>
    <col min="12048" max="12048" width="10.6640625" style="62" customWidth="1"/>
    <col min="12049" max="12286" width="9.109375" style="62"/>
    <col min="12287" max="12287" width="7.5546875" style="62" customWidth="1"/>
    <col min="12288" max="12288" width="27.109375" style="62" customWidth="1"/>
    <col min="12289" max="12289" width="0" style="62" hidden="1" customWidth="1"/>
    <col min="12290" max="12290" width="25.6640625" style="62" customWidth="1"/>
    <col min="12291" max="12291" width="10.6640625" style="62" customWidth="1"/>
    <col min="12292" max="12292" width="12" style="62" customWidth="1"/>
    <col min="12293" max="12293" width="10.44140625" style="62" customWidth="1"/>
    <col min="12294" max="12294" width="11.6640625" style="62" customWidth="1"/>
    <col min="12295" max="12295" width="10.6640625" style="62" customWidth="1"/>
    <col min="12296" max="12296" width="11.5546875" style="62" customWidth="1"/>
    <col min="12297" max="12297" width="10.5546875" style="62" customWidth="1"/>
    <col min="12298" max="12298" width="11.5546875" style="62" customWidth="1"/>
    <col min="12299" max="12299" width="10.6640625" style="62" customWidth="1"/>
    <col min="12300" max="12300" width="12.109375" style="62" customWidth="1"/>
    <col min="12301" max="12301" width="10.88671875" style="62" customWidth="1"/>
    <col min="12302" max="12302" width="13.33203125" style="62" customWidth="1"/>
    <col min="12303" max="12303" width="14" style="62" customWidth="1"/>
    <col min="12304" max="12304" width="10.6640625" style="62" customWidth="1"/>
    <col min="12305" max="12542" width="9.109375" style="62"/>
    <col min="12543" max="12543" width="7.5546875" style="62" customWidth="1"/>
    <col min="12544" max="12544" width="27.109375" style="62" customWidth="1"/>
    <col min="12545" max="12545" width="0" style="62" hidden="1" customWidth="1"/>
    <col min="12546" max="12546" width="25.6640625" style="62" customWidth="1"/>
    <col min="12547" max="12547" width="10.6640625" style="62" customWidth="1"/>
    <col min="12548" max="12548" width="12" style="62" customWidth="1"/>
    <col min="12549" max="12549" width="10.44140625" style="62" customWidth="1"/>
    <col min="12550" max="12550" width="11.6640625" style="62" customWidth="1"/>
    <col min="12551" max="12551" width="10.6640625" style="62" customWidth="1"/>
    <col min="12552" max="12552" width="11.5546875" style="62" customWidth="1"/>
    <col min="12553" max="12553" width="10.5546875" style="62" customWidth="1"/>
    <col min="12554" max="12554" width="11.5546875" style="62" customWidth="1"/>
    <col min="12555" max="12555" width="10.6640625" style="62" customWidth="1"/>
    <col min="12556" max="12556" width="12.109375" style="62" customWidth="1"/>
    <col min="12557" max="12557" width="10.88671875" style="62" customWidth="1"/>
    <col min="12558" max="12558" width="13.33203125" style="62" customWidth="1"/>
    <col min="12559" max="12559" width="14" style="62" customWidth="1"/>
    <col min="12560" max="12560" width="10.6640625" style="62" customWidth="1"/>
    <col min="12561" max="12798" width="9.109375" style="62"/>
    <col min="12799" max="12799" width="7.5546875" style="62" customWidth="1"/>
    <col min="12800" max="12800" width="27.109375" style="62" customWidth="1"/>
    <col min="12801" max="12801" width="0" style="62" hidden="1" customWidth="1"/>
    <col min="12802" max="12802" width="25.6640625" style="62" customWidth="1"/>
    <col min="12803" max="12803" width="10.6640625" style="62" customWidth="1"/>
    <col min="12804" max="12804" width="12" style="62" customWidth="1"/>
    <col min="12805" max="12805" width="10.44140625" style="62" customWidth="1"/>
    <col min="12806" max="12806" width="11.6640625" style="62" customWidth="1"/>
    <col min="12807" max="12807" width="10.6640625" style="62" customWidth="1"/>
    <col min="12808" max="12808" width="11.5546875" style="62" customWidth="1"/>
    <col min="12809" max="12809" width="10.5546875" style="62" customWidth="1"/>
    <col min="12810" max="12810" width="11.5546875" style="62" customWidth="1"/>
    <col min="12811" max="12811" width="10.6640625" style="62" customWidth="1"/>
    <col min="12812" max="12812" width="12.109375" style="62" customWidth="1"/>
    <col min="12813" max="12813" width="10.88671875" style="62" customWidth="1"/>
    <col min="12814" max="12814" width="13.33203125" style="62" customWidth="1"/>
    <col min="12815" max="12815" width="14" style="62" customWidth="1"/>
    <col min="12816" max="12816" width="10.6640625" style="62" customWidth="1"/>
    <col min="12817" max="13054" width="9.109375" style="62"/>
    <col min="13055" max="13055" width="7.5546875" style="62" customWidth="1"/>
    <col min="13056" max="13056" width="27.109375" style="62" customWidth="1"/>
    <col min="13057" max="13057" width="0" style="62" hidden="1" customWidth="1"/>
    <col min="13058" max="13058" width="25.6640625" style="62" customWidth="1"/>
    <col min="13059" max="13059" width="10.6640625" style="62" customWidth="1"/>
    <col min="13060" max="13060" width="12" style="62" customWidth="1"/>
    <col min="13061" max="13061" width="10.44140625" style="62" customWidth="1"/>
    <col min="13062" max="13062" width="11.6640625" style="62" customWidth="1"/>
    <col min="13063" max="13063" width="10.6640625" style="62" customWidth="1"/>
    <col min="13064" max="13064" width="11.5546875" style="62" customWidth="1"/>
    <col min="13065" max="13065" width="10.5546875" style="62" customWidth="1"/>
    <col min="13066" max="13066" width="11.5546875" style="62" customWidth="1"/>
    <col min="13067" max="13067" width="10.6640625" style="62" customWidth="1"/>
    <col min="13068" max="13068" width="12.109375" style="62" customWidth="1"/>
    <col min="13069" max="13069" width="10.88671875" style="62" customWidth="1"/>
    <col min="13070" max="13070" width="13.33203125" style="62" customWidth="1"/>
    <col min="13071" max="13071" width="14" style="62" customWidth="1"/>
    <col min="13072" max="13072" width="10.6640625" style="62" customWidth="1"/>
    <col min="13073" max="13310" width="9.109375" style="62"/>
    <col min="13311" max="13311" width="7.5546875" style="62" customWidth="1"/>
    <col min="13312" max="13312" width="27.109375" style="62" customWidth="1"/>
    <col min="13313" max="13313" width="0" style="62" hidden="1" customWidth="1"/>
    <col min="13314" max="13314" width="25.6640625" style="62" customWidth="1"/>
    <col min="13315" max="13315" width="10.6640625" style="62" customWidth="1"/>
    <col min="13316" max="13316" width="12" style="62" customWidth="1"/>
    <col min="13317" max="13317" width="10.44140625" style="62" customWidth="1"/>
    <col min="13318" max="13318" width="11.6640625" style="62" customWidth="1"/>
    <col min="13319" max="13319" width="10.6640625" style="62" customWidth="1"/>
    <col min="13320" max="13320" width="11.5546875" style="62" customWidth="1"/>
    <col min="13321" max="13321" width="10.5546875" style="62" customWidth="1"/>
    <col min="13322" max="13322" width="11.5546875" style="62" customWidth="1"/>
    <col min="13323" max="13323" width="10.6640625" style="62" customWidth="1"/>
    <col min="13324" max="13324" width="12.109375" style="62" customWidth="1"/>
    <col min="13325" max="13325" width="10.88671875" style="62" customWidth="1"/>
    <col min="13326" max="13326" width="13.33203125" style="62" customWidth="1"/>
    <col min="13327" max="13327" width="14" style="62" customWidth="1"/>
    <col min="13328" max="13328" width="10.6640625" style="62" customWidth="1"/>
    <col min="13329" max="13566" width="9.109375" style="62"/>
    <col min="13567" max="13567" width="7.5546875" style="62" customWidth="1"/>
    <col min="13568" max="13568" width="27.109375" style="62" customWidth="1"/>
    <col min="13569" max="13569" width="0" style="62" hidden="1" customWidth="1"/>
    <col min="13570" max="13570" width="25.6640625" style="62" customWidth="1"/>
    <col min="13571" max="13571" width="10.6640625" style="62" customWidth="1"/>
    <col min="13572" max="13572" width="12" style="62" customWidth="1"/>
    <col min="13573" max="13573" width="10.44140625" style="62" customWidth="1"/>
    <col min="13574" max="13574" width="11.6640625" style="62" customWidth="1"/>
    <col min="13575" max="13575" width="10.6640625" style="62" customWidth="1"/>
    <col min="13576" max="13576" width="11.5546875" style="62" customWidth="1"/>
    <col min="13577" max="13577" width="10.5546875" style="62" customWidth="1"/>
    <col min="13578" max="13578" width="11.5546875" style="62" customWidth="1"/>
    <col min="13579" max="13579" width="10.6640625" style="62" customWidth="1"/>
    <col min="13580" max="13580" width="12.109375" style="62" customWidth="1"/>
    <col min="13581" max="13581" width="10.88671875" style="62" customWidth="1"/>
    <col min="13582" max="13582" width="13.33203125" style="62" customWidth="1"/>
    <col min="13583" max="13583" width="14" style="62" customWidth="1"/>
    <col min="13584" max="13584" width="10.6640625" style="62" customWidth="1"/>
    <col min="13585" max="13822" width="9.109375" style="62"/>
    <col min="13823" max="13823" width="7.5546875" style="62" customWidth="1"/>
    <col min="13824" max="13824" width="27.109375" style="62" customWidth="1"/>
    <col min="13825" max="13825" width="0" style="62" hidden="1" customWidth="1"/>
    <col min="13826" max="13826" width="25.6640625" style="62" customWidth="1"/>
    <col min="13827" max="13827" width="10.6640625" style="62" customWidth="1"/>
    <col min="13828" max="13828" width="12" style="62" customWidth="1"/>
    <col min="13829" max="13829" width="10.44140625" style="62" customWidth="1"/>
    <col min="13830" max="13830" width="11.6640625" style="62" customWidth="1"/>
    <col min="13831" max="13831" width="10.6640625" style="62" customWidth="1"/>
    <col min="13832" max="13832" width="11.5546875" style="62" customWidth="1"/>
    <col min="13833" max="13833" width="10.5546875" style="62" customWidth="1"/>
    <col min="13834" max="13834" width="11.5546875" style="62" customWidth="1"/>
    <col min="13835" max="13835" width="10.6640625" style="62" customWidth="1"/>
    <col min="13836" max="13836" width="12.109375" style="62" customWidth="1"/>
    <col min="13837" max="13837" width="10.88671875" style="62" customWidth="1"/>
    <col min="13838" max="13838" width="13.33203125" style="62" customWidth="1"/>
    <col min="13839" max="13839" width="14" style="62" customWidth="1"/>
    <col min="13840" max="13840" width="10.6640625" style="62" customWidth="1"/>
    <col min="13841" max="14078" width="9.109375" style="62"/>
    <col min="14079" max="14079" width="7.5546875" style="62" customWidth="1"/>
    <col min="14080" max="14080" width="27.109375" style="62" customWidth="1"/>
    <col min="14081" max="14081" width="0" style="62" hidden="1" customWidth="1"/>
    <col min="14082" max="14082" width="25.6640625" style="62" customWidth="1"/>
    <col min="14083" max="14083" width="10.6640625" style="62" customWidth="1"/>
    <col min="14084" max="14084" width="12" style="62" customWidth="1"/>
    <col min="14085" max="14085" width="10.44140625" style="62" customWidth="1"/>
    <col min="14086" max="14086" width="11.6640625" style="62" customWidth="1"/>
    <col min="14087" max="14087" width="10.6640625" style="62" customWidth="1"/>
    <col min="14088" max="14088" width="11.5546875" style="62" customWidth="1"/>
    <col min="14089" max="14089" width="10.5546875" style="62" customWidth="1"/>
    <col min="14090" max="14090" width="11.5546875" style="62" customWidth="1"/>
    <col min="14091" max="14091" width="10.6640625" style="62" customWidth="1"/>
    <col min="14092" max="14092" width="12.109375" style="62" customWidth="1"/>
    <col min="14093" max="14093" width="10.88671875" style="62" customWidth="1"/>
    <col min="14094" max="14094" width="13.33203125" style="62" customWidth="1"/>
    <col min="14095" max="14095" width="14" style="62" customWidth="1"/>
    <col min="14096" max="14096" width="10.6640625" style="62" customWidth="1"/>
    <col min="14097" max="14334" width="9.109375" style="62"/>
    <col min="14335" max="14335" width="7.5546875" style="62" customWidth="1"/>
    <col min="14336" max="14336" width="27.109375" style="62" customWidth="1"/>
    <col min="14337" max="14337" width="0" style="62" hidden="1" customWidth="1"/>
    <col min="14338" max="14338" width="25.6640625" style="62" customWidth="1"/>
    <col min="14339" max="14339" width="10.6640625" style="62" customWidth="1"/>
    <col min="14340" max="14340" width="12" style="62" customWidth="1"/>
    <col min="14341" max="14341" width="10.44140625" style="62" customWidth="1"/>
    <col min="14342" max="14342" width="11.6640625" style="62" customWidth="1"/>
    <col min="14343" max="14343" width="10.6640625" style="62" customWidth="1"/>
    <col min="14344" max="14344" width="11.5546875" style="62" customWidth="1"/>
    <col min="14345" max="14345" width="10.5546875" style="62" customWidth="1"/>
    <col min="14346" max="14346" width="11.5546875" style="62" customWidth="1"/>
    <col min="14347" max="14347" width="10.6640625" style="62" customWidth="1"/>
    <col min="14348" max="14348" width="12.109375" style="62" customWidth="1"/>
    <col min="14349" max="14349" width="10.88671875" style="62" customWidth="1"/>
    <col min="14350" max="14350" width="13.33203125" style="62" customWidth="1"/>
    <col min="14351" max="14351" width="14" style="62" customWidth="1"/>
    <col min="14352" max="14352" width="10.6640625" style="62" customWidth="1"/>
    <col min="14353" max="14590" width="9.109375" style="62"/>
    <col min="14591" max="14591" width="7.5546875" style="62" customWidth="1"/>
    <col min="14592" max="14592" width="27.109375" style="62" customWidth="1"/>
    <col min="14593" max="14593" width="0" style="62" hidden="1" customWidth="1"/>
    <col min="14594" max="14594" width="25.6640625" style="62" customWidth="1"/>
    <col min="14595" max="14595" width="10.6640625" style="62" customWidth="1"/>
    <col min="14596" max="14596" width="12" style="62" customWidth="1"/>
    <col min="14597" max="14597" width="10.44140625" style="62" customWidth="1"/>
    <col min="14598" max="14598" width="11.6640625" style="62" customWidth="1"/>
    <col min="14599" max="14599" width="10.6640625" style="62" customWidth="1"/>
    <col min="14600" max="14600" width="11.5546875" style="62" customWidth="1"/>
    <col min="14601" max="14601" width="10.5546875" style="62" customWidth="1"/>
    <col min="14602" max="14602" width="11.5546875" style="62" customWidth="1"/>
    <col min="14603" max="14603" width="10.6640625" style="62" customWidth="1"/>
    <col min="14604" max="14604" width="12.109375" style="62" customWidth="1"/>
    <col min="14605" max="14605" width="10.88671875" style="62" customWidth="1"/>
    <col min="14606" max="14606" width="13.33203125" style="62" customWidth="1"/>
    <col min="14607" max="14607" width="14" style="62" customWidth="1"/>
    <col min="14608" max="14608" width="10.6640625" style="62" customWidth="1"/>
    <col min="14609" max="14846" width="9.109375" style="62"/>
    <col min="14847" max="14847" width="7.5546875" style="62" customWidth="1"/>
    <col min="14848" max="14848" width="27.109375" style="62" customWidth="1"/>
    <col min="14849" max="14849" width="0" style="62" hidden="1" customWidth="1"/>
    <col min="14850" max="14850" width="25.6640625" style="62" customWidth="1"/>
    <col min="14851" max="14851" width="10.6640625" style="62" customWidth="1"/>
    <col min="14852" max="14852" width="12" style="62" customWidth="1"/>
    <col min="14853" max="14853" width="10.44140625" style="62" customWidth="1"/>
    <col min="14854" max="14854" width="11.6640625" style="62" customWidth="1"/>
    <col min="14855" max="14855" width="10.6640625" style="62" customWidth="1"/>
    <col min="14856" max="14856" width="11.5546875" style="62" customWidth="1"/>
    <col min="14857" max="14857" width="10.5546875" style="62" customWidth="1"/>
    <col min="14858" max="14858" width="11.5546875" style="62" customWidth="1"/>
    <col min="14859" max="14859" width="10.6640625" style="62" customWidth="1"/>
    <col min="14860" max="14860" width="12.109375" style="62" customWidth="1"/>
    <col min="14861" max="14861" width="10.88671875" style="62" customWidth="1"/>
    <col min="14862" max="14862" width="13.33203125" style="62" customWidth="1"/>
    <col min="14863" max="14863" width="14" style="62" customWidth="1"/>
    <col min="14864" max="14864" width="10.6640625" style="62" customWidth="1"/>
    <col min="14865" max="15102" width="9.109375" style="62"/>
    <col min="15103" max="15103" width="7.5546875" style="62" customWidth="1"/>
    <col min="15104" max="15104" width="27.109375" style="62" customWidth="1"/>
    <col min="15105" max="15105" width="0" style="62" hidden="1" customWidth="1"/>
    <col min="15106" max="15106" width="25.6640625" style="62" customWidth="1"/>
    <col min="15107" max="15107" width="10.6640625" style="62" customWidth="1"/>
    <col min="15108" max="15108" width="12" style="62" customWidth="1"/>
    <col min="15109" max="15109" width="10.44140625" style="62" customWidth="1"/>
    <col min="15110" max="15110" width="11.6640625" style="62" customWidth="1"/>
    <col min="15111" max="15111" width="10.6640625" style="62" customWidth="1"/>
    <col min="15112" max="15112" width="11.5546875" style="62" customWidth="1"/>
    <col min="15113" max="15113" width="10.5546875" style="62" customWidth="1"/>
    <col min="15114" max="15114" width="11.5546875" style="62" customWidth="1"/>
    <col min="15115" max="15115" width="10.6640625" style="62" customWidth="1"/>
    <col min="15116" max="15116" width="12.109375" style="62" customWidth="1"/>
    <col min="15117" max="15117" width="10.88671875" style="62" customWidth="1"/>
    <col min="15118" max="15118" width="13.33203125" style="62" customWidth="1"/>
    <col min="15119" max="15119" width="14" style="62" customWidth="1"/>
    <col min="15120" max="15120" width="10.6640625" style="62" customWidth="1"/>
    <col min="15121" max="15358" width="9.109375" style="62"/>
    <col min="15359" max="15359" width="7.5546875" style="62" customWidth="1"/>
    <col min="15360" max="15360" width="27.109375" style="62" customWidth="1"/>
    <col min="15361" max="15361" width="0" style="62" hidden="1" customWidth="1"/>
    <col min="15362" max="15362" width="25.6640625" style="62" customWidth="1"/>
    <col min="15363" max="15363" width="10.6640625" style="62" customWidth="1"/>
    <col min="15364" max="15364" width="12" style="62" customWidth="1"/>
    <col min="15365" max="15365" width="10.44140625" style="62" customWidth="1"/>
    <col min="15366" max="15366" width="11.6640625" style="62" customWidth="1"/>
    <col min="15367" max="15367" width="10.6640625" style="62" customWidth="1"/>
    <col min="15368" max="15368" width="11.5546875" style="62" customWidth="1"/>
    <col min="15369" max="15369" width="10.5546875" style="62" customWidth="1"/>
    <col min="15370" max="15370" width="11.5546875" style="62" customWidth="1"/>
    <col min="15371" max="15371" width="10.6640625" style="62" customWidth="1"/>
    <col min="15372" max="15372" width="12.109375" style="62" customWidth="1"/>
    <col min="15373" max="15373" width="10.88671875" style="62" customWidth="1"/>
    <col min="15374" max="15374" width="13.33203125" style="62" customWidth="1"/>
    <col min="15375" max="15375" width="14" style="62" customWidth="1"/>
    <col min="15376" max="15376" width="10.6640625" style="62" customWidth="1"/>
    <col min="15377" max="15614" width="9.109375" style="62"/>
    <col min="15615" max="15615" width="7.5546875" style="62" customWidth="1"/>
    <col min="15616" max="15616" width="27.109375" style="62" customWidth="1"/>
    <col min="15617" max="15617" width="0" style="62" hidden="1" customWidth="1"/>
    <col min="15618" max="15618" width="25.6640625" style="62" customWidth="1"/>
    <col min="15619" max="15619" width="10.6640625" style="62" customWidth="1"/>
    <col min="15620" max="15620" width="12" style="62" customWidth="1"/>
    <col min="15621" max="15621" width="10.44140625" style="62" customWidth="1"/>
    <col min="15622" max="15622" width="11.6640625" style="62" customWidth="1"/>
    <col min="15623" max="15623" width="10.6640625" style="62" customWidth="1"/>
    <col min="15624" max="15624" width="11.5546875" style="62" customWidth="1"/>
    <col min="15625" max="15625" width="10.5546875" style="62" customWidth="1"/>
    <col min="15626" max="15626" width="11.5546875" style="62" customWidth="1"/>
    <col min="15627" max="15627" width="10.6640625" style="62" customWidth="1"/>
    <col min="15628" max="15628" width="12.109375" style="62" customWidth="1"/>
    <col min="15629" max="15629" width="10.88671875" style="62" customWidth="1"/>
    <col min="15630" max="15630" width="13.33203125" style="62" customWidth="1"/>
    <col min="15631" max="15631" width="14" style="62" customWidth="1"/>
    <col min="15632" max="15632" width="10.6640625" style="62" customWidth="1"/>
    <col min="15633" max="15870" width="9.109375" style="62"/>
    <col min="15871" max="15871" width="7.5546875" style="62" customWidth="1"/>
    <col min="15872" max="15872" width="27.109375" style="62" customWidth="1"/>
    <col min="15873" max="15873" width="0" style="62" hidden="1" customWidth="1"/>
    <col min="15874" max="15874" width="25.6640625" style="62" customWidth="1"/>
    <col min="15875" max="15875" width="10.6640625" style="62" customWidth="1"/>
    <col min="15876" max="15876" width="12" style="62" customWidth="1"/>
    <col min="15877" max="15877" width="10.44140625" style="62" customWidth="1"/>
    <col min="15878" max="15878" width="11.6640625" style="62" customWidth="1"/>
    <col min="15879" max="15879" width="10.6640625" style="62" customWidth="1"/>
    <col min="15880" max="15880" width="11.5546875" style="62" customWidth="1"/>
    <col min="15881" max="15881" width="10.5546875" style="62" customWidth="1"/>
    <col min="15882" max="15882" width="11.5546875" style="62" customWidth="1"/>
    <col min="15883" max="15883" width="10.6640625" style="62" customWidth="1"/>
    <col min="15884" max="15884" width="12.109375" style="62" customWidth="1"/>
    <col min="15885" max="15885" width="10.88671875" style="62" customWidth="1"/>
    <col min="15886" max="15886" width="13.33203125" style="62" customWidth="1"/>
    <col min="15887" max="15887" width="14" style="62" customWidth="1"/>
    <col min="15888" max="15888" width="10.6640625" style="62" customWidth="1"/>
    <col min="15889" max="16126" width="9.109375" style="62"/>
    <col min="16127" max="16127" width="7.5546875" style="62" customWidth="1"/>
    <col min="16128" max="16128" width="27.109375" style="62" customWidth="1"/>
    <col min="16129" max="16129" width="0" style="62" hidden="1" customWidth="1"/>
    <col min="16130" max="16130" width="25.6640625" style="62" customWidth="1"/>
    <col min="16131" max="16131" width="10.6640625" style="62" customWidth="1"/>
    <col min="16132" max="16132" width="12" style="62" customWidth="1"/>
    <col min="16133" max="16133" width="10.44140625" style="62" customWidth="1"/>
    <col min="16134" max="16134" width="11.6640625" style="62" customWidth="1"/>
    <col min="16135" max="16135" width="10.6640625" style="62" customWidth="1"/>
    <col min="16136" max="16136" width="11.5546875" style="62" customWidth="1"/>
    <col min="16137" max="16137" width="10.5546875" style="62" customWidth="1"/>
    <col min="16138" max="16138" width="11.5546875" style="62" customWidth="1"/>
    <col min="16139" max="16139" width="10.6640625" style="62" customWidth="1"/>
    <col min="16140" max="16140" width="12.109375" style="62" customWidth="1"/>
    <col min="16141" max="16141" width="10.88671875" style="62" customWidth="1"/>
    <col min="16142" max="16142" width="13.33203125" style="62" customWidth="1"/>
    <col min="16143" max="16143" width="14" style="62" customWidth="1"/>
    <col min="16144" max="16144" width="10.6640625" style="62" customWidth="1"/>
    <col min="16145" max="16384" width="9.109375" style="62"/>
  </cols>
  <sheetData>
    <row r="1" spans="1:40" ht="24.6" x14ac:dyDescent="0.4">
      <c r="A1" s="733" t="str">
        <f>мандатка!A1</f>
        <v>Український державний центр національно-патріотичного виховання, краєзнавства і туризму учнівської молоді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733"/>
      <c r="Q1" s="279"/>
    </row>
    <row r="2" spans="1:40" ht="20.399999999999999" x14ac:dyDescent="0.35">
      <c r="A2" s="733" t="str">
        <f>мандатка!A2</f>
        <v>Донецький обласний центр туризму та краєзнавства учнівської молоді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9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31.5" customHeight="1" x14ac:dyDescent="0.35">
      <c r="A3" s="598" t="str">
        <f>мандатка!D3</f>
        <v>Кубок України серед юнаків з пішохідного туризму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9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ht="30" customHeight="1" x14ac:dyDescent="0.35">
      <c r="A4" s="746" t="s">
        <v>9</v>
      </c>
      <c r="B4" s="746"/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46"/>
      <c r="Q4" s="9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16.5" customHeight="1" x14ac:dyDescent="0.35">
      <c r="A5" s="747"/>
      <c r="B5" s="747"/>
      <c r="C5" s="747"/>
      <c r="D5" s="747"/>
      <c r="E5" s="747"/>
      <c r="F5" s="747"/>
      <c r="G5" s="747"/>
      <c r="H5" s="747"/>
      <c r="I5" s="747"/>
      <c r="J5" s="747"/>
      <c r="K5" s="747"/>
      <c r="L5" s="747"/>
      <c r="M5" s="747"/>
      <c r="N5" s="747"/>
      <c r="O5" s="747"/>
      <c r="P5" s="747"/>
      <c r="Q5" s="114"/>
      <c r="R5" s="2"/>
    </row>
    <row r="6" spans="1:40" ht="24" customHeight="1" x14ac:dyDescent="0.3">
      <c r="A6" s="735" t="str">
        <f>мандатка!D5</f>
        <v>19 - 23 червня 2019 року</v>
      </c>
      <c r="B6" s="735"/>
      <c r="C6" s="735"/>
      <c r="D6" s="735"/>
      <c r="E6" s="737" t="str">
        <f>мандатка!D4</f>
        <v>Донецька обл., Лиманський р-н, с.Торське</v>
      </c>
      <c r="F6" s="737"/>
      <c r="G6" s="737"/>
      <c r="H6" s="737"/>
      <c r="I6" s="737"/>
      <c r="J6" s="737"/>
      <c r="K6" s="737"/>
      <c r="L6" s="737"/>
      <c r="M6" s="737"/>
      <c r="N6" s="737"/>
      <c r="O6" s="737"/>
      <c r="P6" s="737"/>
      <c r="Q6" s="115"/>
    </row>
    <row r="7" spans="1:40" ht="14.25" customHeight="1" x14ac:dyDescent="0.3">
      <c r="A7" s="1"/>
      <c r="B7" s="1"/>
      <c r="C7" s="1"/>
      <c r="D7" s="1"/>
      <c r="E7" s="1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15"/>
    </row>
    <row r="8" spans="1:40" ht="67.5" customHeight="1" x14ac:dyDescent="0.25">
      <c r="A8" s="740" t="s">
        <v>18</v>
      </c>
      <c r="B8" s="738" t="s">
        <v>1</v>
      </c>
      <c r="C8" s="738" t="s">
        <v>12</v>
      </c>
      <c r="D8" s="742" t="s">
        <v>11</v>
      </c>
      <c r="E8" s="744" t="str">
        <f>мандатка!N1</f>
        <v xml:space="preserve"> особиста дистанція "Крос-похід"</v>
      </c>
      <c r="F8" s="745"/>
      <c r="G8" s="744">
        <f>мандатка!N2</f>
        <v>0</v>
      </c>
      <c r="H8" s="745"/>
      <c r="I8" s="744" t="str">
        <f>мандатка!N3</f>
        <v>командна дистанція "Смуга перешкод"</v>
      </c>
      <c r="J8" s="745"/>
      <c r="K8" s="744">
        <f>мандатка!N4</f>
        <v>0</v>
      </c>
      <c r="L8" s="745"/>
      <c r="M8" s="744" t="str">
        <f>мандатка!N5</f>
        <v xml:space="preserve"> командна дистанція "Крос-похід"</v>
      </c>
      <c r="N8" s="745"/>
      <c r="O8" s="738" t="s">
        <v>6</v>
      </c>
      <c r="P8" s="738" t="s">
        <v>7</v>
      </c>
    </row>
    <row r="9" spans="1:40" ht="26.25" customHeight="1" x14ac:dyDescent="0.25">
      <c r="A9" s="741"/>
      <c r="B9" s="739"/>
      <c r="C9" s="739"/>
      <c r="D9" s="743"/>
      <c r="E9" s="25" t="s">
        <v>2</v>
      </c>
      <c r="F9" s="25" t="s">
        <v>68</v>
      </c>
      <c r="G9" s="25" t="s">
        <v>2</v>
      </c>
      <c r="H9" s="25" t="s">
        <v>68</v>
      </c>
      <c r="I9" s="25" t="s">
        <v>2</v>
      </c>
      <c r="J9" s="25" t="s">
        <v>68</v>
      </c>
      <c r="K9" s="25" t="s">
        <v>2</v>
      </c>
      <c r="L9" s="25" t="s">
        <v>68</v>
      </c>
      <c r="M9" s="25" t="s">
        <v>2</v>
      </c>
      <c r="N9" s="25" t="s">
        <v>68</v>
      </c>
      <c r="O9" s="739"/>
      <c r="P9" s="739"/>
      <c r="Q9" s="280"/>
    </row>
    <row r="10" spans="1:40" ht="20.100000000000001" customHeight="1" x14ac:dyDescent="0.25">
      <c r="A10" s="106">
        <v>100</v>
      </c>
      <c r="B10" s="6" t="str">
        <f>VLOOKUP($A10,мандатка!$B:$S,3,FALSE)</f>
        <v>« Освіторіум»</v>
      </c>
      <c r="C10" s="5" t="str">
        <f>VLOOKUP($A10,мандатка!$B:$S,8,FALSE)</f>
        <v>Дніпропетровська обл</v>
      </c>
      <c r="D10" s="6" t="str">
        <f>VLOOKUP($A10,мандатка!$B:$S,10,FALSE)</f>
        <v>В.І. Григоренко</v>
      </c>
      <c r="E10" s="107">
        <f>VLOOKUP($A10,ОсобКоман!$B:$AZ,MATCH("Місце",ОсобКоман!$10:$10,0)-1,FALSE)</f>
        <v>1</v>
      </c>
      <c r="F10" s="276" t="e">
        <f>VLOOKUP($A10,ОсобКоман!$B:$AA,26,FALSE)</f>
        <v>#NUM!</v>
      </c>
      <c r="G10" s="277" t="e">
        <f>VLOOKUP($A10,#REF!,MATCH("Місце",#REF!,0)-1,FALSE)</f>
        <v>#REF!</v>
      </c>
      <c r="H10" s="276" t="e">
        <f>VLOOKUP($A10,#REF!,21,FALSE)</f>
        <v>#REF!</v>
      </c>
      <c r="I10" s="277">
        <f>VLOOKUP($A10,СП!$B:$BC,MATCH("Місце",СП!$10:$10,0),FALSE)</f>
        <v>1</v>
      </c>
      <c r="J10" s="276" t="str">
        <f>VLOOKUP($A10,СП!$B:$BC,MATCH("Відносний результат",СП!$10:$10,0),FALSE)</f>
        <v>II</v>
      </c>
      <c r="K10" s="277" t="e">
        <f>VLOOKUP($A10,#REF!,MATCH("Місце",#REF!,0),FALSE)</f>
        <v>#REF!</v>
      </c>
      <c r="L10" s="276" t="e">
        <f>VLOOKUP($A10,#REF!,MATCH("Відносний результат",#REF!,0),FALSE)</f>
        <v>#REF!</v>
      </c>
      <c r="M10" s="277">
        <f>VLOOKUP($A10,КПштр!$A:$AD,MATCH("Місце",КПштр!$10:$10,0),FALSE)</f>
        <v>1</v>
      </c>
      <c r="N10" s="276">
        <f>VLOOKUP($A10,КПштр!$A:$AD,MATCH("Відносний результат",КПштр!$10:$10,0),FALSE)</f>
        <v>1</v>
      </c>
      <c r="O10" s="278" t="e">
        <f>SUM(F10,H10,J10,L10,N10)</f>
        <v>#NUM!</v>
      </c>
      <c r="P10" s="109">
        <v>1</v>
      </c>
      <c r="Q10" s="280"/>
      <c r="T10" s="62">
        <v>1</v>
      </c>
    </row>
    <row r="11" spans="1:40" ht="20.100000000000001" customHeight="1" x14ac:dyDescent="0.25">
      <c r="A11" s="106">
        <v>110</v>
      </c>
      <c r="B11" s="6" t="str">
        <f>VLOOKUP($A11,мандатка!$B:$S,3,FALSE)</f>
        <v>Вертикаль ЦДЮТ</v>
      </c>
      <c r="C11" s="5" t="str">
        <f>VLOOKUP($A11,мандатка!$B:$S,8,FALSE)</f>
        <v>Донецька обл</v>
      </c>
      <c r="D11" s="6" t="str">
        <f>VLOOKUP($A11,мандатка!$B:$S,10,FALSE)</f>
        <v>О.М. Мирний</v>
      </c>
      <c r="E11" s="107">
        <f>VLOOKUP($A11,ОсобКоман!$B:$AZ,MATCH("Місце",ОсобКоман!$10:$10,0)-1,FALSE)</f>
        <v>2</v>
      </c>
      <c r="F11" s="276" t="e">
        <f>VLOOKUP($A11,ОсобКоман!$B:$AA,26,FALSE)</f>
        <v>#NUM!</v>
      </c>
      <c r="G11" s="277" t="e">
        <f>VLOOKUP($A11,#REF!,MATCH("Місце",#REF!,0)-1,FALSE)</f>
        <v>#REF!</v>
      </c>
      <c r="H11" s="276" t="e">
        <f>VLOOKUP($A11,#REF!,21,FALSE)</f>
        <v>#REF!</v>
      </c>
      <c r="I11" s="277">
        <f>VLOOKUP($A11,СП!$B:$BC,MATCH("Місце",СП!$10:$10,0),FALSE)</f>
        <v>1.4847352024922118</v>
      </c>
      <c r="J11" s="276" t="str">
        <f>VLOOKUP($A11,СП!$B:$BC,MATCH("Відносний результат",СП!$10:$10,0),FALSE)</f>
        <v>II юн</v>
      </c>
      <c r="K11" s="277" t="e">
        <f>VLOOKUP($A11,#REF!,MATCH("Місце",#REF!,0),FALSE)</f>
        <v>#REF!</v>
      </c>
      <c r="L11" s="276" t="e">
        <f>VLOOKUP($A11,#REF!,MATCH("Відносний результат",#REF!,0),FALSE)</f>
        <v>#REF!</v>
      </c>
      <c r="M11" s="277" t="e">
        <f>VLOOKUP($A11,КПштр!$A:$Y,45,FALSE)</f>
        <v>#REF!</v>
      </c>
      <c r="N11" s="276">
        <f>VLOOKUP($A11,КПштр!$A:$AD,MATCH("Відносний результат",КПштр!$10:$10,0),FALSE)</f>
        <v>2.1260504201680672</v>
      </c>
      <c r="O11" s="278" t="e">
        <f t="shared" ref="O11:O40" si="0">SUM(F11,H11,J11,L11,N11)</f>
        <v>#NUM!</v>
      </c>
      <c r="P11" s="109">
        <v>2</v>
      </c>
      <c r="Q11" s="280"/>
      <c r="T11" s="62">
        <v>2</v>
      </c>
    </row>
    <row r="12" spans="1:40" ht="20.100000000000001" customHeight="1" x14ac:dyDescent="0.25">
      <c r="A12" s="106">
        <v>120</v>
      </c>
      <c r="B12" s="6" t="str">
        <f>VLOOKUP($A12,мандатка!$B:$S,3,FALSE)</f>
        <v>КЗ " Центр туризму" ЗОР</v>
      </c>
      <c r="C12" s="5" t="str">
        <f>VLOOKUP($A12,мандатка!$B:$S,8,FALSE)</f>
        <v>Запорізька обл</v>
      </c>
      <c r="D12" s="6" t="str">
        <f>VLOOKUP($A12,мандатка!$B:$S,10,FALSE)</f>
        <v>С.Я. Бебешко</v>
      </c>
      <c r="E12" s="107">
        <f>VLOOKUP($A12,ОсобКоман!$B:$AZ,MATCH("Місце",ОсобКоман!$10:$10,0)-1,FALSE)</f>
        <v>3</v>
      </c>
      <c r="F12" s="276" t="e">
        <f>VLOOKUP($A12,ОсобКоман!$B:$AA,26,FALSE)</f>
        <v>#NUM!</v>
      </c>
      <c r="G12" s="277" t="e">
        <f>VLOOKUP($A12,#REF!,MATCH("Місце",#REF!,0)-1,FALSE)</f>
        <v>#REF!</v>
      </c>
      <c r="H12" s="276" t="e">
        <f>VLOOKUP($A12,#REF!,21,FALSE)</f>
        <v>#REF!</v>
      </c>
      <c r="I12" s="277">
        <f>VLOOKUP($A12,СП!$B:$BC,MATCH("Місце",СП!$10:$10,0),FALSE)</f>
        <v>1.5676012461059192</v>
      </c>
      <c r="J12" s="276" t="str">
        <f>VLOOKUP($A12,СП!$B:$BC,MATCH("Відносний результат",СП!$10:$10,0),FALSE)</f>
        <v>III юн</v>
      </c>
      <c r="K12" s="277" t="e">
        <f>VLOOKUP($A12,#REF!,MATCH("Місце",#REF!,0),FALSE)</f>
        <v>#REF!</v>
      </c>
      <c r="L12" s="276" t="e">
        <f>VLOOKUP($A12,#REF!,MATCH("Відносний результат",#REF!,0),FALSE)</f>
        <v>#REF!</v>
      </c>
      <c r="M12" s="277" t="e">
        <f>VLOOKUP($A12,КПштр!$A:$Y,45,FALSE)</f>
        <v>#REF!</v>
      </c>
      <c r="N12" s="276">
        <f>VLOOKUP($A12,КПштр!$A:$AD,MATCH("Відносний результат",КПштр!$10:$10,0),FALSE)</f>
        <v>5.6638655462184877</v>
      </c>
      <c r="O12" s="278" t="e">
        <f t="shared" si="0"/>
        <v>#NUM!</v>
      </c>
      <c r="P12" s="109">
        <v>3</v>
      </c>
      <c r="Q12" s="280"/>
      <c r="T12" s="62">
        <v>3</v>
      </c>
    </row>
    <row r="13" spans="1:40" ht="20.100000000000001" customHeight="1" x14ac:dyDescent="0.25">
      <c r="A13" s="106">
        <v>130</v>
      </c>
      <c r="B13" s="6" t="e">
        <f>VLOOKUP($A13,мандатка!$B:$S,3,FALSE)</f>
        <v>#N/A</v>
      </c>
      <c r="C13" s="5" t="e">
        <f>VLOOKUP($A13,мандатка!$B:$S,8,FALSE)</f>
        <v>#N/A</v>
      </c>
      <c r="D13" s="6" t="e">
        <f>VLOOKUP($A13,мандатка!$B:$S,10,FALSE)</f>
        <v>#N/A</v>
      </c>
      <c r="E13" s="107">
        <f>VLOOKUP($A13,ОсобКоман!$B:$AZ,MATCH("Місце",ОсобКоман!$10:$10,0)-1,FALSE)</f>
        <v>4</v>
      </c>
      <c r="F13" s="276" t="e">
        <f>VLOOKUP($A13,ОсобКоман!$B:$AA,26,FALSE)</f>
        <v>#NUM!</v>
      </c>
      <c r="G13" s="277" t="e">
        <f>VLOOKUP($A13,#REF!,MATCH("Місце",#REF!,0)-1,FALSE)</f>
        <v>#REF!</v>
      </c>
      <c r="H13" s="276" t="e">
        <f>VLOOKUP($A13,#REF!,21,FALSE)</f>
        <v>#REF!</v>
      </c>
      <c r="I13" s="277" t="e">
        <f>VLOOKUP($A13,СП!$B:$BC,MATCH("Місце",СП!$10:$10,0),FALSE)</f>
        <v>#N/A</v>
      </c>
      <c r="J13" s="276" t="e">
        <f>VLOOKUP($A13,СП!$B:$BC,MATCH("Відносний результат",СП!$10:$10,0),FALSE)</f>
        <v>#N/A</v>
      </c>
      <c r="K13" s="277" t="e">
        <f>VLOOKUP($A13,#REF!,MATCH("Місце",#REF!,0),FALSE)</f>
        <v>#REF!</v>
      </c>
      <c r="L13" s="276" t="e">
        <f>VLOOKUP($A13,#REF!,MATCH("Відносний результат",#REF!,0),FALSE)</f>
        <v>#REF!</v>
      </c>
      <c r="M13" s="277" t="e">
        <f>VLOOKUP($A13,КПштр!$A:$Y,45,FALSE)</f>
        <v>#N/A</v>
      </c>
      <c r="N13" s="276" t="e">
        <f>VLOOKUP($A13,КПштр!$A:$AD,MATCH("Відносний результат",КПштр!$10:$10,0),FALSE)</f>
        <v>#N/A</v>
      </c>
      <c r="O13" s="278" t="e">
        <f t="shared" si="0"/>
        <v>#NUM!</v>
      </c>
      <c r="P13" s="109">
        <v>4</v>
      </c>
      <c r="Q13" s="280"/>
      <c r="T13" s="62">
        <v>4</v>
      </c>
    </row>
    <row r="14" spans="1:40" ht="20.100000000000001" customHeight="1" x14ac:dyDescent="0.25">
      <c r="A14" s="106">
        <v>140</v>
      </c>
      <c r="B14" s="6" t="e">
        <f>VLOOKUP($A14,мандатка!$B:$S,3,FALSE)</f>
        <v>#N/A</v>
      </c>
      <c r="C14" s="5" t="e">
        <f>VLOOKUP($A14,мандатка!$B:$S,8,FALSE)</f>
        <v>#N/A</v>
      </c>
      <c r="D14" s="6" t="e">
        <f>VLOOKUP($A14,мандатка!$B:$S,10,FALSE)</f>
        <v>#N/A</v>
      </c>
      <c r="E14" s="107">
        <f>VLOOKUP($A14,ОсобКоман!$B:$AZ,MATCH("Місце",ОсобКоман!$10:$10,0)-1,FALSE)</f>
        <v>5</v>
      </c>
      <c r="F14" s="276" t="e">
        <f>VLOOKUP($A14,ОсобКоман!$B:$AA,26,FALSE)</f>
        <v>#NUM!</v>
      </c>
      <c r="G14" s="277" t="e">
        <f>VLOOKUP($A14,#REF!,MATCH("Місце",#REF!,0)-1,FALSE)</f>
        <v>#REF!</v>
      </c>
      <c r="H14" s="276" t="e">
        <f>VLOOKUP($A14,#REF!,21,FALSE)</f>
        <v>#REF!</v>
      </c>
      <c r="I14" s="277" t="e">
        <f>VLOOKUP($A14,СП!$B:$BC,MATCH("Місце",СП!$10:$10,0),FALSE)</f>
        <v>#N/A</v>
      </c>
      <c r="J14" s="276" t="e">
        <f>VLOOKUP($A14,СП!$B:$BC,MATCH("Відносний результат",СП!$10:$10,0),FALSE)</f>
        <v>#N/A</v>
      </c>
      <c r="K14" s="277" t="e">
        <f>VLOOKUP($A14,#REF!,MATCH("Місце",#REF!,0),FALSE)</f>
        <v>#REF!</v>
      </c>
      <c r="L14" s="276" t="e">
        <f>VLOOKUP($A14,#REF!,MATCH("Відносний результат",#REF!,0),FALSE)</f>
        <v>#REF!</v>
      </c>
      <c r="M14" s="277" t="e">
        <f>VLOOKUP($A14,КПштр!$A:$Y,45,FALSE)</f>
        <v>#N/A</v>
      </c>
      <c r="N14" s="276" t="e">
        <f>VLOOKUP($A14,КПштр!$A:$AD,MATCH("Відносний результат",КПштр!$10:$10,0),FALSE)</f>
        <v>#N/A</v>
      </c>
      <c r="O14" s="278" t="e">
        <f t="shared" si="0"/>
        <v>#NUM!</v>
      </c>
      <c r="P14" s="109">
        <v>5</v>
      </c>
      <c r="Q14" s="280"/>
      <c r="T14" s="62">
        <v>5</v>
      </c>
    </row>
    <row r="15" spans="1:40" ht="20.100000000000001" customHeight="1" x14ac:dyDescent="0.25">
      <c r="A15" s="106">
        <v>150</v>
      </c>
      <c r="B15" s="6" t="e">
        <f>VLOOKUP($A15,мандатка!$B:$S,3,FALSE)</f>
        <v>#N/A</v>
      </c>
      <c r="C15" s="5" t="e">
        <f>VLOOKUP($A15,мандатка!$B:$S,8,FALSE)</f>
        <v>#N/A</v>
      </c>
      <c r="D15" s="6" t="e">
        <f>VLOOKUP($A15,мандатка!$B:$S,10,FALSE)</f>
        <v>#N/A</v>
      </c>
      <c r="E15" s="107">
        <f>VLOOKUP($A15,ОсобКоман!$B:$AZ,MATCH("Місце",ОсобКоман!$10:$10,0)-1,FALSE)</f>
        <v>6</v>
      </c>
      <c r="F15" s="276" t="e">
        <f>VLOOKUP($A15,ОсобКоман!$B:$AA,26,FALSE)</f>
        <v>#NUM!</v>
      </c>
      <c r="G15" s="277" t="e">
        <f>VLOOKUP($A15,#REF!,MATCH("Місце",#REF!,0)-1,FALSE)</f>
        <v>#REF!</v>
      </c>
      <c r="H15" s="276" t="e">
        <f>VLOOKUP($A15,#REF!,21,FALSE)</f>
        <v>#REF!</v>
      </c>
      <c r="I15" s="277" t="e">
        <f>VLOOKUP($A15,СП!$B:$BC,MATCH("Місце",СП!$10:$10,0),FALSE)</f>
        <v>#N/A</v>
      </c>
      <c r="J15" s="276" t="e">
        <f>VLOOKUP($A15,СП!$B:$BC,MATCH("Відносний результат",СП!$10:$10,0),FALSE)</f>
        <v>#N/A</v>
      </c>
      <c r="K15" s="277" t="e">
        <f>VLOOKUP($A15,#REF!,MATCH("Місце",#REF!,0),FALSE)</f>
        <v>#REF!</v>
      </c>
      <c r="L15" s="276" t="e">
        <f>VLOOKUP($A15,#REF!,MATCH("Відносний результат",#REF!,0),FALSE)</f>
        <v>#REF!</v>
      </c>
      <c r="M15" s="277" t="e">
        <f>VLOOKUP($A15,КПштр!$A:$Y,45,FALSE)</f>
        <v>#N/A</v>
      </c>
      <c r="N15" s="276" t="e">
        <f>VLOOKUP($A15,КПштр!$A:$AD,MATCH("Відносний результат",КПштр!$10:$10,0),FALSE)</f>
        <v>#N/A</v>
      </c>
      <c r="O15" s="278" t="e">
        <f t="shared" si="0"/>
        <v>#NUM!</v>
      </c>
      <c r="P15" s="109">
        <v>6</v>
      </c>
      <c r="Q15" s="280"/>
      <c r="T15" s="62">
        <v>6</v>
      </c>
    </row>
    <row r="16" spans="1:40" ht="20.100000000000001" customHeight="1" x14ac:dyDescent="0.25">
      <c r="A16" s="106">
        <v>160</v>
      </c>
      <c r="B16" s="6" t="e">
        <f>VLOOKUP($A16,мандатка!$B:$S,3,FALSE)</f>
        <v>#N/A</v>
      </c>
      <c r="C16" s="5" t="e">
        <f>VLOOKUP($A16,мандатка!$B:$S,8,FALSE)</f>
        <v>#N/A</v>
      </c>
      <c r="D16" s="6" t="e">
        <f>VLOOKUP($A16,мандатка!$B:$S,10,FALSE)</f>
        <v>#N/A</v>
      </c>
      <c r="E16" s="107">
        <f>VLOOKUP($A16,ОсобКоман!$B:$AZ,MATCH("Місце",ОсобКоман!$10:$10,0)-1,FALSE)</f>
        <v>7</v>
      </c>
      <c r="F16" s="276" t="e">
        <f>VLOOKUP($A16,ОсобКоман!$B:$AA,26,FALSE)</f>
        <v>#NUM!</v>
      </c>
      <c r="G16" s="277" t="e">
        <f>VLOOKUP($A16,#REF!,MATCH("Місце",#REF!,0)-1,FALSE)</f>
        <v>#REF!</v>
      </c>
      <c r="H16" s="276" t="e">
        <f>VLOOKUP($A16,#REF!,21,FALSE)</f>
        <v>#REF!</v>
      </c>
      <c r="I16" s="277" t="e">
        <f>VLOOKUP($A16,СП!$B:$BC,MATCH("Місце",СП!$10:$10,0),FALSE)</f>
        <v>#N/A</v>
      </c>
      <c r="J16" s="276" t="e">
        <f>VLOOKUP($A16,СП!$B:$BC,MATCH("Відносний результат",СП!$10:$10,0),FALSE)</f>
        <v>#N/A</v>
      </c>
      <c r="K16" s="277" t="e">
        <f>VLOOKUP($A16,#REF!,MATCH("Місце",#REF!,0),FALSE)</f>
        <v>#REF!</v>
      </c>
      <c r="L16" s="276" t="e">
        <f>VLOOKUP($A16,#REF!,MATCH("Відносний результат",#REF!,0),FALSE)</f>
        <v>#REF!</v>
      </c>
      <c r="M16" s="277" t="e">
        <f>VLOOKUP($A16,КПштр!$A:$Y,45,FALSE)</f>
        <v>#N/A</v>
      </c>
      <c r="N16" s="276" t="e">
        <f>VLOOKUP($A16,КПштр!$A:$AD,MATCH("Відносний результат",КПштр!$10:$10,0),FALSE)</f>
        <v>#N/A</v>
      </c>
      <c r="O16" s="278" t="e">
        <f t="shared" si="0"/>
        <v>#NUM!</v>
      </c>
      <c r="P16" s="109">
        <v>7</v>
      </c>
      <c r="Q16" s="280"/>
      <c r="T16" s="62">
        <v>7</v>
      </c>
    </row>
    <row r="17" spans="1:20" ht="20.100000000000001" customHeight="1" x14ac:dyDescent="0.25">
      <c r="A17" s="106">
        <v>170</v>
      </c>
      <c r="B17" s="6" t="e">
        <f>VLOOKUP($A17,мандатка!$B:$S,3,FALSE)</f>
        <v>#N/A</v>
      </c>
      <c r="C17" s="5" t="e">
        <f>VLOOKUP($A17,мандатка!$B:$S,8,FALSE)</f>
        <v>#N/A</v>
      </c>
      <c r="D17" s="6" t="e">
        <f>VLOOKUP($A17,мандатка!$B:$S,10,FALSE)</f>
        <v>#N/A</v>
      </c>
      <c r="E17" s="107">
        <f>VLOOKUP($A17,ОсобКоман!$B:$AZ,MATCH("Місце",ОсобКоман!$10:$10,0)-1,FALSE)</f>
        <v>8</v>
      </c>
      <c r="F17" s="276" t="e">
        <f>VLOOKUP($A17,ОсобКоман!$B:$AA,26,FALSE)</f>
        <v>#NUM!</v>
      </c>
      <c r="G17" s="277" t="e">
        <f>VLOOKUP($A17,#REF!,MATCH("Місце",#REF!,0)-1,FALSE)</f>
        <v>#REF!</v>
      </c>
      <c r="H17" s="276" t="e">
        <f>VLOOKUP($A17,#REF!,21,FALSE)</f>
        <v>#REF!</v>
      </c>
      <c r="I17" s="277" t="e">
        <f>VLOOKUP($A17,СП!$B:$BC,MATCH("Місце",СП!$10:$10,0),FALSE)</f>
        <v>#N/A</v>
      </c>
      <c r="J17" s="276" t="e">
        <f>VLOOKUP($A17,СП!$B:$BC,MATCH("Відносний результат",СП!$10:$10,0),FALSE)</f>
        <v>#N/A</v>
      </c>
      <c r="K17" s="277" t="e">
        <f>VLOOKUP($A17,#REF!,MATCH("Місце",#REF!,0),FALSE)</f>
        <v>#REF!</v>
      </c>
      <c r="L17" s="276" t="e">
        <f>VLOOKUP($A17,#REF!,MATCH("Відносний результат",#REF!,0),FALSE)</f>
        <v>#REF!</v>
      </c>
      <c r="M17" s="277" t="e">
        <f>VLOOKUP($A17,КПштр!$A:$Y,45,FALSE)</f>
        <v>#N/A</v>
      </c>
      <c r="N17" s="276" t="e">
        <f>VLOOKUP($A17,КПштр!$A:$AD,MATCH("Відносний результат",КПштр!$10:$10,0),FALSE)</f>
        <v>#N/A</v>
      </c>
      <c r="O17" s="278" t="e">
        <f t="shared" si="0"/>
        <v>#NUM!</v>
      </c>
      <c r="P17" s="109">
        <v>8</v>
      </c>
      <c r="Q17" s="280"/>
      <c r="T17" s="62">
        <v>8</v>
      </c>
    </row>
    <row r="18" spans="1:20" ht="20.100000000000001" customHeight="1" x14ac:dyDescent="0.25">
      <c r="A18" s="106">
        <v>180</v>
      </c>
      <c r="B18" s="6" t="e">
        <f>VLOOKUP($A18,мандатка!$B:$S,3,FALSE)</f>
        <v>#N/A</v>
      </c>
      <c r="C18" s="5" t="e">
        <f>VLOOKUP($A18,мандатка!$B:$S,8,FALSE)</f>
        <v>#N/A</v>
      </c>
      <c r="D18" s="6" t="e">
        <f>VLOOKUP($A18,мандатка!$B:$S,10,FALSE)</f>
        <v>#N/A</v>
      </c>
      <c r="E18" s="107">
        <f>VLOOKUP($A18,ОсобКоман!$B:$AZ,MATCH("Місце",ОсобКоман!$10:$10,0)-1,FALSE)</f>
        <v>9</v>
      </c>
      <c r="F18" s="276" t="e">
        <f>VLOOKUP($A18,ОсобКоман!$B:$AA,26,FALSE)</f>
        <v>#NUM!</v>
      </c>
      <c r="G18" s="277" t="e">
        <f>VLOOKUP($A18,#REF!,MATCH("Місце",#REF!,0)-1,FALSE)</f>
        <v>#REF!</v>
      </c>
      <c r="H18" s="276" t="e">
        <f>VLOOKUP($A18,#REF!,21,FALSE)</f>
        <v>#REF!</v>
      </c>
      <c r="I18" s="277" t="e">
        <f>VLOOKUP($A18,СП!$B:$BC,MATCH("Місце",СП!$10:$10,0),FALSE)</f>
        <v>#N/A</v>
      </c>
      <c r="J18" s="276" t="e">
        <f>VLOOKUP($A18,СП!$B:$BC,MATCH("Відносний результат",СП!$10:$10,0),FALSE)</f>
        <v>#N/A</v>
      </c>
      <c r="K18" s="277" t="e">
        <f>VLOOKUP($A18,#REF!,MATCH("Місце",#REF!,0),FALSE)</f>
        <v>#REF!</v>
      </c>
      <c r="L18" s="276" t="e">
        <f>VLOOKUP($A18,#REF!,MATCH("Відносний результат",#REF!,0),FALSE)</f>
        <v>#REF!</v>
      </c>
      <c r="M18" s="277" t="e">
        <f>VLOOKUP($A18,КПштр!$A:$Y,45,FALSE)</f>
        <v>#N/A</v>
      </c>
      <c r="N18" s="276" t="e">
        <f>VLOOKUP($A18,КПштр!$A:$AD,MATCH("Відносний результат",КПштр!$10:$10,0),FALSE)</f>
        <v>#N/A</v>
      </c>
      <c r="O18" s="278" t="e">
        <f t="shared" si="0"/>
        <v>#NUM!</v>
      </c>
      <c r="P18" s="109">
        <v>9</v>
      </c>
      <c r="Q18" s="280"/>
      <c r="T18" s="62">
        <v>9</v>
      </c>
    </row>
    <row r="19" spans="1:20" ht="20.100000000000001" customHeight="1" x14ac:dyDescent="0.25">
      <c r="A19" s="106">
        <v>190</v>
      </c>
      <c r="B19" s="6" t="e">
        <f>VLOOKUP($A19,мандатка!$B:$S,3,FALSE)</f>
        <v>#N/A</v>
      </c>
      <c r="C19" s="5" t="e">
        <f>VLOOKUP($A19,мандатка!$B:$S,8,FALSE)</f>
        <v>#N/A</v>
      </c>
      <c r="D19" s="6" t="e">
        <f>VLOOKUP($A19,мандатка!$B:$S,10,FALSE)</f>
        <v>#N/A</v>
      </c>
      <c r="E19" s="107">
        <f>VLOOKUP($A19,ОсобКоман!$B:$AZ,MATCH("Місце",ОсобКоман!$10:$10,0)-1,FALSE)</f>
        <v>10</v>
      </c>
      <c r="F19" s="276" t="e">
        <f>VLOOKUP($A19,ОсобКоман!$B:$AA,26,FALSE)</f>
        <v>#NUM!</v>
      </c>
      <c r="G19" s="277" t="e">
        <f>VLOOKUP($A19,#REF!,MATCH("Місце",#REF!,0)-1,FALSE)</f>
        <v>#REF!</v>
      </c>
      <c r="H19" s="276" t="e">
        <f>VLOOKUP($A19,#REF!,21,FALSE)</f>
        <v>#REF!</v>
      </c>
      <c r="I19" s="277" t="e">
        <f>VLOOKUP($A19,СП!$B:$BC,MATCH("Місце",СП!$10:$10,0),FALSE)</f>
        <v>#N/A</v>
      </c>
      <c r="J19" s="276" t="e">
        <f>VLOOKUP($A19,СП!$B:$BC,MATCH("Відносний результат",СП!$10:$10,0),FALSE)</f>
        <v>#N/A</v>
      </c>
      <c r="K19" s="277" t="e">
        <f>VLOOKUP($A19,#REF!,MATCH("Місце",#REF!,0),FALSE)</f>
        <v>#REF!</v>
      </c>
      <c r="L19" s="276" t="e">
        <f>VLOOKUP($A19,#REF!,MATCH("Відносний результат",#REF!,0),FALSE)</f>
        <v>#REF!</v>
      </c>
      <c r="M19" s="277" t="e">
        <f>VLOOKUP($A19,КПштр!$A:$Y,45,FALSE)</f>
        <v>#N/A</v>
      </c>
      <c r="N19" s="276" t="e">
        <f>VLOOKUP($A19,КПштр!$A:$AD,MATCH("Відносний результат",КПштр!$10:$10,0),FALSE)</f>
        <v>#N/A</v>
      </c>
      <c r="O19" s="278" t="e">
        <f t="shared" si="0"/>
        <v>#NUM!</v>
      </c>
      <c r="P19" s="109">
        <v>10</v>
      </c>
      <c r="Q19" s="280"/>
      <c r="T19" s="62">
        <v>10</v>
      </c>
    </row>
    <row r="20" spans="1:20" ht="20.100000000000001" customHeight="1" x14ac:dyDescent="0.25">
      <c r="A20" s="106">
        <v>200</v>
      </c>
      <c r="B20" s="6" t="e">
        <f>VLOOKUP($A20,мандатка!$B:$S,3,FALSE)</f>
        <v>#N/A</v>
      </c>
      <c r="C20" s="5" t="e">
        <f>VLOOKUP($A20,мандатка!$B:$S,8,FALSE)</f>
        <v>#N/A</v>
      </c>
      <c r="D20" s="6" t="e">
        <f>VLOOKUP($A20,мандатка!$B:$S,10,FALSE)</f>
        <v>#N/A</v>
      </c>
      <c r="E20" s="107">
        <f>VLOOKUP($A20,ОсобКоман!$B:$AZ,MATCH("Місце",ОсобКоман!$10:$10,0)-1,FALSE)</f>
        <v>11</v>
      </c>
      <c r="F20" s="276" t="e">
        <f>VLOOKUP($A20,ОсобКоман!$B:$AA,26,FALSE)</f>
        <v>#NUM!</v>
      </c>
      <c r="G20" s="277" t="e">
        <f>VLOOKUP($A20,#REF!,MATCH("Місце",#REF!,0)-1,FALSE)</f>
        <v>#REF!</v>
      </c>
      <c r="H20" s="276" t="e">
        <f>VLOOKUP($A20,#REF!,21,FALSE)</f>
        <v>#REF!</v>
      </c>
      <c r="I20" s="277" t="e">
        <f>VLOOKUP($A20,СП!$B:$BC,MATCH("Місце",СП!$10:$10,0),FALSE)</f>
        <v>#N/A</v>
      </c>
      <c r="J20" s="276" t="e">
        <f>VLOOKUP($A20,СП!$B:$BC,MATCH("Відносний результат",СП!$10:$10,0),FALSE)</f>
        <v>#N/A</v>
      </c>
      <c r="K20" s="277" t="e">
        <f>VLOOKUP($A20,#REF!,MATCH("Місце",#REF!,0),FALSE)</f>
        <v>#REF!</v>
      </c>
      <c r="L20" s="276" t="e">
        <f>VLOOKUP($A20,#REF!,MATCH("Відносний результат",#REF!,0),FALSE)</f>
        <v>#REF!</v>
      </c>
      <c r="M20" s="277" t="e">
        <f>VLOOKUP($A20,КПштр!$A:$Y,45,FALSE)</f>
        <v>#N/A</v>
      </c>
      <c r="N20" s="276" t="e">
        <f>VLOOKUP($A20,КПштр!$A:$AD,MATCH("Відносний результат",КПштр!$10:$10,0),FALSE)</f>
        <v>#N/A</v>
      </c>
      <c r="O20" s="278" t="e">
        <f t="shared" si="0"/>
        <v>#NUM!</v>
      </c>
      <c r="P20" s="109">
        <v>11</v>
      </c>
      <c r="Q20" s="280"/>
      <c r="T20" s="62">
        <v>11</v>
      </c>
    </row>
    <row r="21" spans="1:20" ht="20.100000000000001" customHeight="1" x14ac:dyDescent="0.25">
      <c r="A21" s="106">
        <v>210</v>
      </c>
      <c r="B21" s="6" t="e">
        <f>VLOOKUP($A21,мандатка!$B:$S,3,FALSE)</f>
        <v>#N/A</v>
      </c>
      <c r="C21" s="5" t="e">
        <f>VLOOKUP($A21,мандатка!$B:$S,8,FALSE)</f>
        <v>#N/A</v>
      </c>
      <c r="D21" s="6" t="e">
        <f>VLOOKUP($A21,мандатка!$B:$S,10,FALSE)</f>
        <v>#N/A</v>
      </c>
      <c r="E21" s="107">
        <f>VLOOKUP($A21,ОсобКоман!$B:$AZ,MATCH("Місце",ОсобКоман!$10:$10,0)-1,FALSE)</f>
        <v>12</v>
      </c>
      <c r="F21" s="276" t="e">
        <f>VLOOKUP($A21,ОсобКоман!$B:$AA,26,FALSE)</f>
        <v>#NUM!</v>
      </c>
      <c r="G21" s="277" t="e">
        <f>VLOOKUP($A21,#REF!,MATCH("Місце",#REF!,0)-1,FALSE)</f>
        <v>#REF!</v>
      </c>
      <c r="H21" s="276" t="e">
        <f>VLOOKUP($A21,#REF!,21,FALSE)</f>
        <v>#REF!</v>
      </c>
      <c r="I21" s="277" t="e">
        <f>VLOOKUP($A21,СП!$B:$BC,MATCH("Місце",СП!$10:$10,0),FALSE)</f>
        <v>#N/A</v>
      </c>
      <c r="J21" s="276" t="e">
        <f>VLOOKUP($A21,СП!$B:$BC,MATCH("Відносний результат",СП!$10:$10,0),FALSE)</f>
        <v>#N/A</v>
      </c>
      <c r="K21" s="277" t="e">
        <f>VLOOKUP($A21,#REF!,MATCH("Місце",#REF!,0),FALSE)</f>
        <v>#REF!</v>
      </c>
      <c r="L21" s="276" t="e">
        <f>VLOOKUP($A21,#REF!,MATCH("Відносний результат",#REF!,0),FALSE)</f>
        <v>#REF!</v>
      </c>
      <c r="M21" s="277" t="e">
        <f>VLOOKUP($A21,КПштр!$A:$Y,45,FALSE)</f>
        <v>#N/A</v>
      </c>
      <c r="N21" s="276" t="e">
        <f>VLOOKUP($A21,КПштр!$A:$AD,MATCH("Відносний результат",КПштр!$10:$10,0),FALSE)</f>
        <v>#N/A</v>
      </c>
      <c r="O21" s="278" t="e">
        <f t="shared" si="0"/>
        <v>#NUM!</v>
      </c>
      <c r="P21" s="109">
        <v>12</v>
      </c>
      <c r="Q21" s="280"/>
      <c r="T21" s="62">
        <v>12</v>
      </c>
    </row>
    <row r="22" spans="1:20" ht="20.100000000000001" customHeight="1" x14ac:dyDescent="0.25">
      <c r="A22" s="106">
        <v>220</v>
      </c>
      <c r="B22" s="6" t="e">
        <f>VLOOKUP($A22,мандатка!$B:$S,3,FALSE)</f>
        <v>#N/A</v>
      </c>
      <c r="C22" s="5" t="e">
        <f>VLOOKUP($A22,мандатка!$B:$S,8,FALSE)</f>
        <v>#N/A</v>
      </c>
      <c r="D22" s="6" t="e">
        <f>VLOOKUP($A22,мандатка!$B:$S,10,FALSE)</f>
        <v>#N/A</v>
      </c>
      <c r="E22" s="107">
        <f>VLOOKUP($A22,ОсобКоман!$B:$AZ,MATCH("Місце",ОсобКоман!$10:$10,0)-1,FALSE)</f>
        <v>13</v>
      </c>
      <c r="F22" s="276" t="e">
        <f>VLOOKUP($A22,ОсобКоман!$B:$AA,26,FALSE)</f>
        <v>#NUM!</v>
      </c>
      <c r="G22" s="277" t="e">
        <f>VLOOKUP($A22,#REF!,MATCH("Місце",#REF!,0)-1,FALSE)</f>
        <v>#REF!</v>
      </c>
      <c r="H22" s="276" t="e">
        <f>VLOOKUP($A22,#REF!,21,FALSE)</f>
        <v>#REF!</v>
      </c>
      <c r="I22" s="277" t="e">
        <f>VLOOKUP($A22,СП!$B:$BC,MATCH("Місце",СП!$10:$10,0),FALSE)</f>
        <v>#N/A</v>
      </c>
      <c r="J22" s="276" t="e">
        <f>VLOOKUP($A22,СП!$B:$BC,MATCH("Відносний результат",СП!$10:$10,0),FALSE)</f>
        <v>#N/A</v>
      </c>
      <c r="K22" s="277" t="e">
        <f>VLOOKUP($A22,#REF!,MATCH("Місце",#REF!,0),FALSE)</f>
        <v>#REF!</v>
      </c>
      <c r="L22" s="276" t="e">
        <f>VLOOKUP($A22,#REF!,MATCH("Відносний результат",#REF!,0),FALSE)</f>
        <v>#REF!</v>
      </c>
      <c r="M22" s="277" t="e">
        <f>VLOOKUP($A22,КПштр!$A:$Y,45,FALSE)</f>
        <v>#N/A</v>
      </c>
      <c r="N22" s="276" t="e">
        <f>VLOOKUP($A22,КПштр!$A:$AD,MATCH("Відносний результат",КПштр!$10:$10,0),FALSE)</f>
        <v>#N/A</v>
      </c>
      <c r="O22" s="278" t="e">
        <f t="shared" si="0"/>
        <v>#NUM!</v>
      </c>
      <c r="P22" s="109">
        <v>13</v>
      </c>
      <c r="Q22" s="280"/>
      <c r="T22" s="62">
        <v>13</v>
      </c>
    </row>
    <row r="23" spans="1:20" ht="20.100000000000001" customHeight="1" x14ac:dyDescent="0.25">
      <c r="A23" s="106">
        <v>230</v>
      </c>
      <c r="B23" s="6" t="e">
        <f>VLOOKUP($A23,мандатка!$B:$S,3,FALSE)</f>
        <v>#N/A</v>
      </c>
      <c r="C23" s="5" t="e">
        <f>VLOOKUP($A23,мандатка!$B:$S,8,FALSE)</f>
        <v>#N/A</v>
      </c>
      <c r="D23" s="6" t="e">
        <f>VLOOKUP($A23,мандатка!$B:$S,10,FALSE)</f>
        <v>#N/A</v>
      </c>
      <c r="E23" s="107">
        <f>VLOOKUP($A23,ОсобКоман!$B:$AZ,MATCH("Місце",ОсобКоман!$10:$10,0)-1,FALSE)</f>
        <v>14</v>
      </c>
      <c r="F23" s="276" t="e">
        <f>VLOOKUP($A23,ОсобКоман!$B:$AA,26,FALSE)</f>
        <v>#NUM!</v>
      </c>
      <c r="G23" s="277" t="e">
        <f>VLOOKUP($A23,#REF!,MATCH("Місце",#REF!,0)-1,FALSE)</f>
        <v>#REF!</v>
      </c>
      <c r="H23" s="276" t="e">
        <f>VLOOKUP($A23,#REF!,21,FALSE)</f>
        <v>#REF!</v>
      </c>
      <c r="I23" s="277" t="e">
        <f>VLOOKUP($A23,СП!$B:$BC,MATCH("Місце",СП!$10:$10,0),FALSE)</f>
        <v>#N/A</v>
      </c>
      <c r="J23" s="276" t="e">
        <f>VLOOKUP($A23,СП!$B:$BC,MATCH("Відносний результат",СП!$10:$10,0),FALSE)</f>
        <v>#N/A</v>
      </c>
      <c r="K23" s="277" t="e">
        <f>VLOOKUP($A23,#REF!,MATCH("Місце",#REF!,0),FALSE)</f>
        <v>#REF!</v>
      </c>
      <c r="L23" s="276" t="e">
        <f>VLOOKUP($A23,#REF!,MATCH("Відносний результат",#REF!,0),FALSE)</f>
        <v>#REF!</v>
      </c>
      <c r="M23" s="277" t="e">
        <f>VLOOKUP($A23,КПштр!$A:$Y,45,FALSE)</f>
        <v>#N/A</v>
      </c>
      <c r="N23" s="276" t="e">
        <f>VLOOKUP($A23,КПштр!$A:$AD,MATCH("Відносний результат",КПштр!$10:$10,0),FALSE)</f>
        <v>#N/A</v>
      </c>
      <c r="O23" s="278" t="e">
        <f t="shared" si="0"/>
        <v>#NUM!</v>
      </c>
      <c r="P23" s="109">
        <v>14</v>
      </c>
      <c r="Q23" s="280"/>
      <c r="T23" s="62">
        <v>14</v>
      </c>
    </row>
    <row r="24" spans="1:20" ht="20.100000000000001" customHeight="1" x14ac:dyDescent="0.25">
      <c r="A24" s="106">
        <v>240</v>
      </c>
      <c r="B24" s="6" t="e">
        <f>VLOOKUP($A24,мандатка!$B:$S,3,FALSE)</f>
        <v>#N/A</v>
      </c>
      <c r="C24" s="5" t="e">
        <f>VLOOKUP($A24,мандатка!$B:$S,8,FALSE)</f>
        <v>#N/A</v>
      </c>
      <c r="D24" s="6" t="e">
        <f>VLOOKUP($A24,мандатка!$B:$S,10,FALSE)</f>
        <v>#N/A</v>
      </c>
      <c r="E24" s="107">
        <f>VLOOKUP($A24,ОсобКоман!$B:$AZ,MATCH("Місце",ОсобКоман!$10:$10,0)-1,FALSE)</f>
        <v>15</v>
      </c>
      <c r="F24" s="276" t="e">
        <f>VLOOKUP($A24,ОсобКоман!$B:$AA,26,FALSE)</f>
        <v>#NUM!</v>
      </c>
      <c r="G24" s="277" t="e">
        <f>VLOOKUP($A24,#REF!,MATCH("Місце",#REF!,0)-1,FALSE)</f>
        <v>#REF!</v>
      </c>
      <c r="H24" s="276" t="e">
        <f>VLOOKUP($A24,#REF!,21,FALSE)</f>
        <v>#REF!</v>
      </c>
      <c r="I24" s="277" t="e">
        <f>VLOOKUP($A24,СП!$B:$BC,MATCH("Місце",СП!$10:$10,0),FALSE)</f>
        <v>#N/A</v>
      </c>
      <c r="J24" s="276" t="e">
        <f>VLOOKUP($A24,СП!$B:$BC,MATCH("Відносний результат",СП!$10:$10,0),FALSE)</f>
        <v>#N/A</v>
      </c>
      <c r="K24" s="277" t="e">
        <f>VLOOKUP($A24,#REF!,MATCH("Місце",#REF!,0),FALSE)</f>
        <v>#REF!</v>
      </c>
      <c r="L24" s="276" t="e">
        <f>VLOOKUP($A24,#REF!,MATCH("Відносний результат",#REF!,0),FALSE)</f>
        <v>#REF!</v>
      </c>
      <c r="M24" s="277" t="e">
        <f>VLOOKUP($A24,КПштр!$A:$Y,45,FALSE)</f>
        <v>#N/A</v>
      </c>
      <c r="N24" s="276" t="e">
        <f>VLOOKUP($A24,КПштр!$A:$AD,MATCH("Відносний результат",КПштр!$10:$10,0),FALSE)</f>
        <v>#N/A</v>
      </c>
      <c r="O24" s="278" t="e">
        <f t="shared" si="0"/>
        <v>#NUM!</v>
      </c>
      <c r="P24" s="109">
        <v>15</v>
      </c>
      <c r="Q24" s="280"/>
    </row>
    <row r="25" spans="1:20" ht="20.100000000000001" customHeight="1" x14ac:dyDescent="0.25">
      <c r="A25" s="106">
        <v>250</v>
      </c>
      <c r="B25" s="6" t="e">
        <f>VLOOKUP($A25,мандатка!$B:$S,3,FALSE)</f>
        <v>#N/A</v>
      </c>
      <c r="C25" s="5" t="e">
        <f>VLOOKUP($A25,мандатка!$B:$S,8,FALSE)</f>
        <v>#N/A</v>
      </c>
      <c r="D25" s="6" t="e">
        <f>VLOOKUP($A25,мандатка!$B:$S,10,FALSE)</f>
        <v>#N/A</v>
      </c>
      <c r="E25" s="107">
        <f>VLOOKUP($A25,ОсобКоман!$B:$AZ,MATCH("Місце",ОсобКоман!$10:$10,0)-1,FALSE)</f>
        <v>16</v>
      </c>
      <c r="F25" s="276" t="e">
        <f>VLOOKUP($A25,ОсобКоман!$B:$AA,26,FALSE)</f>
        <v>#NUM!</v>
      </c>
      <c r="G25" s="277" t="e">
        <f>VLOOKUP($A25,#REF!,MATCH("Місце",#REF!,0)-1,FALSE)</f>
        <v>#REF!</v>
      </c>
      <c r="H25" s="276" t="e">
        <f>VLOOKUP($A25,#REF!,21,FALSE)</f>
        <v>#REF!</v>
      </c>
      <c r="I25" s="277" t="e">
        <f>VLOOKUP($A25,СП!$B:$BC,MATCH("Місце",СП!$10:$10,0),FALSE)</f>
        <v>#N/A</v>
      </c>
      <c r="J25" s="276" t="e">
        <f>VLOOKUP($A25,СП!$B:$BC,MATCH("Відносний результат",СП!$10:$10,0),FALSE)</f>
        <v>#N/A</v>
      </c>
      <c r="K25" s="277" t="e">
        <f>VLOOKUP($A25,#REF!,MATCH("Місце",#REF!,0),FALSE)</f>
        <v>#REF!</v>
      </c>
      <c r="L25" s="276" t="e">
        <f>VLOOKUP($A25,#REF!,MATCH("Відносний результат",#REF!,0),FALSE)</f>
        <v>#REF!</v>
      </c>
      <c r="M25" s="277" t="e">
        <f>VLOOKUP($A25,КПштр!$A:$Y,45,FALSE)</f>
        <v>#N/A</v>
      </c>
      <c r="N25" s="276" t="e">
        <f>VLOOKUP($A25,КПштр!$A:$AD,MATCH("Відносний результат",КПштр!$10:$10,0),FALSE)</f>
        <v>#N/A</v>
      </c>
      <c r="O25" s="278" t="e">
        <f t="shared" si="0"/>
        <v>#NUM!</v>
      </c>
      <c r="P25" s="109">
        <v>16</v>
      </c>
      <c r="Q25" s="280"/>
    </row>
    <row r="26" spans="1:20" ht="20.100000000000001" customHeight="1" x14ac:dyDescent="0.25">
      <c r="A26" s="106">
        <v>260</v>
      </c>
      <c r="B26" s="6" t="e">
        <f>VLOOKUP($A26,мандатка!$B:$S,3,FALSE)</f>
        <v>#N/A</v>
      </c>
      <c r="C26" s="5" t="e">
        <f>VLOOKUP($A26,мандатка!$B:$S,8,FALSE)</f>
        <v>#N/A</v>
      </c>
      <c r="D26" s="6" t="e">
        <f>VLOOKUP($A26,мандатка!$B:$S,10,FALSE)</f>
        <v>#N/A</v>
      </c>
      <c r="E26" s="107">
        <f>VLOOKUP($A26,ОсобКоман!$B:$AZ,MATCH("Місце",ОсобКоман!$10:$10,0)-1,FALSE)</f>
        <v>17</v>
      </c>
      <c r="F26" s="276" t="e">
        <f>VLOOKUP($A26,ОсобКоман!$B:$AA,26,FALSE)</f>
        <v>#NUM!</v>
      </c>
      <c r="G26" s="277" t="e">
        <f>VLOOKUP($A26,#REF!,MATCH("Місце",#REF!,0)-1,FALSE)</f>
        <v>#REF!</v>
      </c>
      <c r="H26" s="276" t="e">
        <f>VLOOKUP($A26,#REF!,21,FALSE)</f>
        <v>#REF!</v>
      </c>
      <c r="I26" s="277" t="e">
        <f>VLOOKUP($A26,СП!$B:$BC,MATCH("Місце",СП!$10:$10,0),FALSE)</f>
        <v>#N/A</v>
      </c>
      <c r="J26" s="276" t="e">
        <f>VLOOKUP($A26,СП!$B:$BC,MATCH("Відносний результат",СП!$10:$10,0),FALSE)</f>
        <v>#N/A</v>
      </c>
      <c r="K26" s="277" t="e">
        <f>VLOOKUP($A26,#REF!,MATCH("Місце",#REF!,0),FALSE)</f>
        <v>#REF!</v>
      </c>
      <c r="L26" s="276" t="e">
        <f>VLOOKUP($A26,#REF!,MATCH("Відносний результат",#REF!,0),FALSE)</f>
        <v>#REF!</v>
      </c>
      <c r="M26" s="277" t="e">
        <f>VLOOKUP($A26,КПштр!$A:$Y,45,FALSE)</f>
        <v>#N/A</v>
      </c>
      <c r="N26" s="276" t="e">
        <f>VLOOKUP($A26,КПштр!$A:$AD,MATCH("Відносний результат",КПштр!$10:$10,0),FALSE)</f>
        <v>#N/A</v>
      </c>
      <c r="O26" s="278" t="e">
        <f t="shared" si="0"/>
        <v>#NUM!</v>
      </c>
      <c r="P26" s="109">
        <v>17</v>
      </c>
      <c r="Q26" s="280"/>
    </row>
    <row r="27" spans="1:20" ht="20.100000000000001" customHeight="1" x14ac:dyDescent="0.25">
      <c r="A27" s="106">
        <v>270</v>
      </c>
      <c r="B27" s="6" t="e">
        <f>VLOOKUP($A27,мандатка!$B:$S,3,FALSE)</f>
        <v>#N/A</v>
      </c>
      <c r="C27" s="5" t="e">
        <f>VLOOKUP($A27,мандатка!$B:$S,8,FALSE)</f>
        <v>#N/A</v>
      </c>
      <c r="D27" s="6" t="e">
        <f>VLOOKUP($A27,мандатка!$B:$S,10,FALSE)</f>
        <v>#N/A</v>
      </c>
      <c r="E27" s="107">
        <f>VLOOKUP($A27,ОсобКоман!$B:$AZ,MATCH("Місце",ОсобКоман!$10:$10,0)-1,FALSE)</f>
        <v>18</v>
      </c>
      <c r="F27" s="276" t="e">
        <f>VLOOKUP($A27,ОсобКоман!$B:$AA,26,FALSE)</f>
        <v>#NUM!</v>
      </c>
      <c r="G27" s="277" t="e">
        <f>VLOOKUP($A27,#REF!,MATCH("Місце",#REF!,0)-1,FALSE)</f>
        <v>#REF!</v>
      </c>
      <c r="H27" s="276" t="e">
        <f>VLOOKUP($A27,#REF!,21,FALSE)</f>
        <v>#REF!</v>
      </c>
      <c r="I27" s="277" t="e">
        <f>VLOOKUP($A27,СП!$B:$BC,MATCH("Місце",СП!$10:$10,0),FALSE)</f>
        <v>#N/A</v>
      </c>
      <c r="J27" s="276" t="e">
        <f>VLOOKUP($A27,СП!$B:$BC,MATCH("Відносний результат",СП!$10:$10,0),FALSE)</f>
        <v>#N/A</v>
      </c>
      <c r="K27" s="277" t="e">
        <f>VLOOKUP($A27,#REF!,MATCH("Місце",#REF!,0),FALSE)</f>
        <v>#REF!</v>
      </c>
      <c r="L27" s="276" t="e">
        <f>VLOOKUP($A27,#REF!,MATCH("Відносний результат",#REF!,0),FALSE)</f>
        <v>#REF!</v>
      </c>
      <c r="M27" s="277" t="e">
        <f>VLOOKUP($A27,КПштр!$A:$Y,45,FALSE)</f>
        <v>#N/A</v>
      </c>
      <c r="N27" s="276" t="e">
        <f>VLOOKUP($A27,КПштр!$A:$AD,MATCH("Відносний результат",КПштр!$10:$10,0),FALSE)</f>
        <v>#N/A</v>
      </c>
      <c r="O27" s="278" t="e">
        <f t="shared" si="0"/>
        <v>#NUM!</v>
      </c>
      <c r="P27" s="109">
        <v>18</v>
      </c>
      <c r="Q27" s="280"/>
    </row>
    <row r="28" spans="1:20" ht="20.100000000000001" customHeight="1" x14ac:dyDescent="0.25">
      <c r="A28" s="106">
        <v>280</v>
      </c>
      <c r="B28" s="6" t="e">
        <f>VLOOKUP($A28,мандатка!$B:$S,3,FALSE)</f>
        <v>#N/A</v>
      </c>
      <c r="C28" s="5" t="e">
        <f>VLOOKUP($A28,мандатка!$B:$S,8,FALSE)</f>
        <v>#N/A</v>
      </c>
      <c r="D28" s="6" t="e">
        <f>VLOOKUP($A28,мандатка!$B:$S,10,FALSE)</f>
        <v>#N/A</v>
      </c>
      <c r="E28" s="107">
        <f>VLOOKUP($A28,ОсобКоман!$B:$AZ,MATCH("Місце",ОсобКоман!$10:$10,0)-1,FALSE)</f>
        <v>19</v>
      </c>
      <c r="F28" s="276" t="e">
        <f>VLOOKUP($A28,ОсобКоман!$B:$AA,26,FALSE)</f>
        <v>#NUM!</v>
      </c>
      <c r="G28" s="277" t="e">
        <f>VLOOKUP($A28,#REF!,MATCH("Місце",#REF!,0)-1,FALSE)</f>
        <v>#REF!</v>
      </c>
      <c r="H28" s="276" t="e">
        <f>VLOOKUP($A28,#REF!,21,FALSE)</f>
        <v>#REF!</v>
      </c>
      <c r="I28" s="277" t="e">
        <f>VLOOKUP($A28,СП!$B:$BC,MATCH("Місце",СП!$10:$10,0),FALSE)</f>
        <v>#N/A</v>
      </c>
      <c r="J28" s="276" t="e">
        <f>VLOOKUP($A28,СП!$B:$BC,MATCH("Відносний результат",СП!$10:$10,0),FALSE)</f>
        <v>#N/A</v>
      </c>
      <c r="K28" s="277" t="e">
        <f>VLOOKUP($A28,#REF!,MATCH("Місце",#REF!,0),FALSE)</f>
        <v>#REF!</v>
      </c>
      <c r="L28" s="276" t="e">
        <f>VLOOKUP($A28,#REF!,MATCH("Відносний результат",#REF!,0),FALSE)</f>
        <v>#REF!</v>
      </c>
      <c r="M28" s="277" t="e">
        <f>VLOOKUP($A28,КПштр!$A:$Y,45,FALSE)</f>
        <v>#N/A</v>
      </c>
      <c r="N28" s="276" t="e">
        <f>VLOOKUP($A28,КПштр!$A:$AD,MATCH("Відносний результат",КПштр!$10:$10,0),FALSE)</f>
        <v>#N/A</v>
      </c>
      <c r="O28" s="278" t="e">
        <f t="shared" si="0"/>
        <v>#NUM!</v>
      </c>
      <c r="P28" s="109">
        <v>19</v>
      </c>
      <c r="Q28" s="280"/>
    </row>
    <row r="29" spans="1:20" ht="20.100000000000001" customHeight="1" x14ac:dyDescent="0.25">
      <c r="A29" s="106">
        <v>290</v>
      </c>
      <c r="B29" s="6" t="e">
        <f>VLOOKUP($A29,мандатка!$B:$S,3,FALSE)</f>
        <v>#N/A</v>
      </c>
      <c r="C29" s="5" t="e">
        <f>VLOOKUP($A29,мандатка!$B:$S,8,FALSE)</f>
        <v>#N/A</v>
      </c>
      <c r="D29" s="6" t="e">
        <f>VLOOKUP($A29,мандатка!$B:$S,10,FALSE)</f>
        <v>#N/A</v>
      </c>
      <c r="E29" s="107">
        <f>VLOOKUP($A29,ОсобКоман!$B:$AZ,MATCH("Місце",ОсобКоман!$10:$10,0)-1,FALSE)</f>
        <v>20</v>
      </c>
      <c r="F29" s="276" t="e">
        <f>VLOOKUP($A29,ОсобКоман!$B:$AA,26,FALSE)</f>
        <v>#NUM!</v>
      </c>
      <c r="G29" s="277" t="e">
        <f>VLOOKUP($A29,#REF!,MATCH("Місце",#REF!,0)-1,FALSE)</f>
        <v>#REF!</v>
      </c>
      <c r="H29" s="276" t="e">
        <f>VLOOKUP($A29,#REF!,21,FALSE)</f>
        <v>#REF!</v>
      </c>
      <c r="I29" s="277" t="e">
        <f>VLOOKUP($A29,СП!$B:$BC,MATCH("Місце",СП!$10:$10,0),FALSE)</f>
        <v>#N/A</v>
      </c>
      <c r="J29" s="276" t="e">
        <f>VLOOKUP($A29,СП!$B:$BC,MATCH("Відносний результат",СП!$10:$10,0),FALSE)</f>
        <v>#N/A</v>
      </c>
      <c r="K29" s="277" t="e">
        <f>VLOOKUP($A29,#REF!,MATCH("Місце",#REF!,0),FALSE)</f>
        <v>#REF!</v>
      </c>
      <c r="L29" s="276" t="e">
        <f>VLOOKUP($A29,#REF!,MATCH("Відносний результат",#REF!,0),FALSE)</f>
        <v>#REF!</v>
      </c>
      <c r="M29" s="277" t="e">
        <f>VLOOKUP($A29,КПштр!$A:$Y,45,FALSE)</f>
        <v>#N/A</v>
      </c>
      <c r="N29" s="276" t="e">
        <f>VLOOKUP($A29,КПштр!$A:$AD,MATCH("Відносний результат",КПштр!$10:$10,0),FALSE)</f>
        <v>#N/A</v>
      </c>
      <c r="O29" s="278" t="e">
        <f t="shared" si="0"/>
        <v>#NUM!</v>
      </c>
      <c r="P29" s="109">
        <v>20</v>
      </c>
      <c r="Q29" s="280"/>
    </row>
    <row r="30" spans="1:20" ht="20.100000000000001" customHeight="1" x14ac:dyDescent="0.25">
      <c r="A30" s="106">
        <v>300</v>
      </c>
      <c r="B30" s="6" t="e">
        <f>VLOOKUP($A30,мандатка!$B:$S,3,FALSE)</f>
        <v>#N/A</v>
      </c>
      <c r="C30" s="5" t="e">
        <f>VLOOKUP($A30,мандатка!$B:$S,8,FALSE)</f>
        <v>#N/A</v>
      </c>
      <c r="D30" s="6" t="e">
        <f>VLOOKUP($A30,мандатка!$B:$S,10,FALSE)</f>
        <v>#N/A</v>
      </c>
      <c r="E30" s="107">
        <f>VLOOKUP($A30,ОсобКоман!$B:$AZ,MATCH("Місце",ОсобКоман!$10:$10,0)-1,FALSE)</f>
        <v>21</v>
      </c>
      <c r="F30" s="276" t="e">
        <f>VLOOKUP($A30,ОсобКоман!$B:$AA,26,FALSE)</f>
        <v>#NUM!</v>
      </c>
      <c r="G30" s="277" t="e">
        <f>VLOOKUP($A30,#REF!,MATCH("Місце",#REF!,0)-1,FALSE)</f>
        <v>#REF!</v>
      </c>
      <c r="H30" s="276" t="e">
        <f>VLOOKUP($A30,#REF!,21,FALSE)</f>
        <v>#REF!</v>
      </c>
      <c r="I30" s="277" t="e">
        <f>VLOOKUP($A30,СП!$B:$BC,MATCH("Місце",СП!$10:$10,0),FALSE)</f>
        <v>#N/A</v>
      </c>
      <c r="J30" s="276" t="e">
        <f>VLOOKUP($A30,СП!$B:$BC,MATCH("Відносний результат",СП!$10:$10,0),FALSE)</f>
        <v>#N/A</v>
      </c>
      <c r="K30" s="277" t="e">
        <f>VLOOKUP($A30,#REF!,MATCH("Місце",#REF!,0),FALSE)</f>
        <v>#REF!</v>
      </c>
      <c r="L30" s="276" t="e">
        <f>VLOOKUP($A30,#REF!,MATCH("Відносний результат",#REF!,0),FALSE)</f>
        <v>#REF!</v>
      </c>
      <c r="M30" s="277" t="e">
        <f>VLOOKUP($A30,КПштр!$A:$Y,45,FALSE)</f>
        <v>#N/A</v>
      </c>
      <c r="N30" s="276" t="e">
        <f>VLOOKUP($A30,КПштр!$A:$AD,MATCH("Відносний результат",КПштр!$10:$10,0),FALSE)</f>
        <v>#N/A</v>
      </c>
      <c r="O30" s="278" t="e">
        <f t="shared" si="0"/>
        <v>#NUM!</v>
      </c>
      <c r="P30" s="109">
        <v>21</v>
      </c>
      <c r="Q30" s="280"/>
    </row>
    <row r="31" spans="1:20" ht="20.100000000000001" customHeight="1" x14ac:dyDescent="0.25">
      <c r="A31" s="106">
        <v>310</v>
      </c>
      <c r="B31" s="6" t="e">
        <f>VLOOKUP($A31,мандатка!$B:$S,3,FALSE)</f>
        <v>#N/A</v>
      </c>
      <c r="C31" s="5" t="e">
        <f>VLOOKUP($A31,мандатка!$B:$S,8,FALSE)</f>
        <v>#N/A</v>
      </c>
      <c r="D31" s="6" t="e">
        <f>VLOOKUP($A31,мандатка!$B:$S,10,FALSE)</f>
        <v>#N/A</v>
      </c>
      <c r="E31" s="107">
        <f>VLOOKUP($A31,ОсобКоман!$B:$AZ,MATCH("Місце",ОсобКоман!$10:$10,0)-1,FALSE)</f>
        <v>22</v>
      </c>
      <c r="F31" s="276" t="e">
        <f>VLOOKUP($A31,ОсобКоман!$B:$AA,26,FALSE)</f>
        <v>#NUM!</v>
      </c>
      <c r="G31" s="277" t="e">
        <f>VLOOKUP($A31,#REF!,MATCH("Місце",#REF!,0)-1,FALSE)</f>
        <v>#REF!</v>
      </c>
      <c r="H31" s="276" t="e">
        <f>VLOOKUP($A31,#REF!,21,FALSE)</f>
        <v>#REF!</v>
      </c>
      <c r="I31" s="277" t="e">
        <f>VLOOKUP($A31,СП!$B:$BC,MATCH("Місце",СП!$10:$10,0),FALSE)</f>
        <v>#N/A</v>
      </c>
      <c r="J31" s="276" t="e">
        <f>VLOOKUP($A31,СП!$B:$BC,MATCH("Відносний результат",СП!$10:$10,0),FALSE)</f>
        <v>#N/A</v>
      </c>
      <c r="K31" s="277" t="e">
        <f>VLOOKUP($A31,#REF!,MATCH("Місце",#REF!,0),FALSE)</f>
        <v>#REF!</v>
      </c>
      <c r="L31" s="276" t="e">
        <f>VLOOKUP($A31,#REF!,MATCH("Відносний результат",#REF!,0),FALSE)</f>
        <v>#REF!</v>
      </c>
      <c r="M31" s="277" t="e">
        <f>VLOOKUP($A31,КПштр!$A:$Y,45,FALSE)</f>
        <v>#N/A</v>
      </c>
      <c r="N31" s="276" t="e">
        <f>VLOOKUP($A31,КПштр!$A:$AD,MATCH("Відносний результат",КПштр!$10:$10,0),FALSE)</f>
        <v>#N/A</v>
      </c>
      <c r="O31" s="278" t="e">
        <f t="shared" si="0"/>
        <v>#NUM!</v>
      </c>
      <c r="P31" s="109">
        <v>22</v>
      </c>
      <c r="Q31" s="280"/>
    </row>
    <row r="32" spans="1:20" ht="20.100000000000001" customHeight="1" x14ac:dyDescent="0.25">
      <c r="A32" s="106">
        <v>320</v>
      </c>
      <c r="B32" s="6" t="e">
        <f>VLOOKUP($A32,мандатка!$B:$S,3,FALSE)</f>
        <v>#N/A</v>
      </c>
      <c r="C32" s="5" t="e">
        <f>VLOOKUP($A32,мандатка!$B:$S,8,FALSE)</f>
        <v>#N/A</v>
      </c>
      <c r="D32" s="6" t="e">
        <f>VLOOKUP($A32,мандатка!$B:$S,10,FALSE)</f>
        <v>#N/A</v>
      </c>
      <c r="E32" s="107">
        <f>VLOOKUP($A32,ОсобКоман!$B:$AZ,MATCH("Місце",ОсобКоман!$10:$10,0)-1,FALSE)</f>
        <v>23</v>
      </c>
      <c r="F32" s="276" t="e">
        <f>VLOOKUP($A32,ОсобКоман!$B:$AA,26,FALSE)</f>
        <v>#NUM!</v>
      </c>
      <c r="G32" s="277" t="e">
        <f>VLOOKUP($A32,#REF!,MATCH("Місце",#REF!,0)-1,FALSE)</f>
        <v>#REF!</v>
      </c>
      <c r="H32" s="276" t="e">
        <f>VLOOKUP($A32,#REF!,21,FALSE)</f>
        <v>#REF!</v>
      </c>
      <c r="I32" s="277" t="e">
        <f>VLOOKUP($A32,СП!$B:$BC,MATCH("Місце",СП!$10:$10,0),FALSE)</f>
        <v>#N/A</v>
      </c>
      <c r="J32" s="276" t="e">
        <f>VLOOKUP($A32,СП!$B:$BC,MATCH("Відносний результат",СП!$10:$10,0),FALSE)</f>
        <v>#N/A</v>
      </c>
      <c r="K32" s="277" t="e">
        <f>VLOOKUP($A32,#REF!,MATCH("Місце",#REF!,0),FALSE)</f>
        <v>#REF!</v>
      </c>
      <c r="L32" s="276" t="e">
        <f>VLOOKUP($A32,#REF!,MATCH("Відносний результат",#REF!,0),FALSE)</f>
        <v>#REF!</v>
      </c>
      <c r="M32" s="277" t="e">
        <f>VLOOKUP($A32,КПштр!$A:$Y,45,FALSE)</f>
        <v>#N/A</v>
      </c>
      <c r="N32" s="276" t="e">
        <f>VLOOKUP($A32,КПштр!$A:$AD,MATCH("Відносний результат",КПштр!$10:$10,0),FALSE)</f>
        <v>#N/A</v>
      </c>
      <c r="O32" s="278" t="e">
        <f t="shared" si="0"/>
        <v>#NUM!</v>
      </c>
      <c r="P32" s="109">
        <v>23</v>
      </c>
      <c r="Q32" s="280"/>
    </row>
    <row r="33" spans="1:27" ht="20.100000000000001" customHeight="1" x14ac:dyDescent="0.25">
      <c r="A33" s="106">
        <v>330</v>
      </c>
      <c r="B33" s="6" t="e">
        <f>VLOOKUP($A33,мандатка!$B:$S,3,FALSE)</f>
        <v>#N/A</v>
      </c>
      <c r="C33" s="5" t="e">
        <f>VLOOKUP($A33,мандатка!$B:$S,8,FALSE)</f>
        <v>#N/A</v>
      </c>
      <c r="D33" s="6" t="e">
        <f>VLOOKUP($A33,мандатка!$B:$S,10,FALSE)</f>
        <v>#N/A</v>
      </c>
      <c r="E33" s="107">
        <f>VLOOKUP($A33,ОсобКоман!$B:$AZ,MATCH("Місце",ОсобКоман!$10:$10,0)-1,FALSE)</f>
        <v>24</v>
      </c>
      <c r="F33" s="276" t="e">
        <f>VLOOKUP($A33,ОсобКоман!$B:$AA,26,FALSE)</f>
        <v>#NUM!</v>
      </c>
      <c r="G33" s="277" t="e">
        <f>VLOOKUP($A33,#REF!,MATCH("Місце",#REF!,0)-1,FALSE)</f>
        <v>#REF!</v>
      </c>
      <c r="H33" s="276" t="e">
        <f>VLOOKUP($A33,#REF!,21,FALSE)</f>
        <v>#REF!</v>
      </c>
      <c r="I33" s="277" t="e">
        <f>VLOOKUP($A33,СП!$B:$BC,MATCH("Місце",СП!$10:$10,0),FALSE)</f>
        <v>#N/A</v>
      </c>
      <c r="J33" s="276" t="e">
        <f>VLOOKUP($A33,СП!$B:$BC,MATCH("Відносний результат",СП!$10:$10,0),FALSE)</f>
        <v>#N/A</v>
      </c>
      <c r="K33" s="277" t="e">
        <f>VLOOKUP($A33,#REF!,MATCH("Місце",#REF!,0),FALSE)</f>
        <v>#REF!</v>
      </c>
      <c r="L33" s="276" t="e">
        <f>VLOOKUP($A33,#REF!,MATCH("Відносний результат",#REF!,0),FALSE)</f>
        <v>#REF!</v>
      </c>
      <c r="M33" s="277" t="e">
        <f>VLOOKUP($A33,КПштр!$A:$Y,45,FALSE)</f>
        <v>#N/A</v>
      </c>
      <c r="N33" s="276" t="e">
        <f>VLOOKUP($A33,КПштр!$A:$AD,MATCH("Відносний результат",КПштр!$10:$10,0),FALSE)</f>
        <v>#N/A</v>
      </c>
      <c r="O33" s="278" t="e">
        <f t="shared" si="0"/>
        <v>#NUM!</v>
      </c>
      <c r="P33" s="109">
        <v>24</v>
      </c>
      <c r="Q33" s="280"/>
    </row>
    <row r="34" spans="1:27" ht="20.100000000000001" customHeight="1" x14ac:dyDescent="0.25">
      <c r="A34" s="106">
        <v>340</v>
      </c>
      <c r="B34" s="6" t="e">
        <f>VLOOKUP($A34,мандатка!$B:$S,3,FALSE)</f>
        <v>#N/A</v>
      </c>
      <c r="C34" s="5" t="e">
        <f>VLOOKUP($A34,мандатка!$B:$S,8,FALSE)</f>
        <v>#N/A</v>
      </c>
      <c r="D34" s="6" t="e">
        <f>VLOOKUP($A34,мандатка!$B:$S,10,FALSE)</f>
        <v>#N/A</v>
      </c>
      <c r="E34" s="107">
        <f>VLOOKUP($A34,ОсобКоман!$B:$AZ,MATCH("Місце",ОсобКоман!$10:$10,0)-1,FALSE)</f>
        <v>25</v>
      </c>
      <c r="F34" s="276" t="e">
        <f>VLOOKUP($A34,ОсобКоман!$B:$AA,26,FALSE)</f>
        <v>#NUM!</v>
      </c>
      <c r="G34" s="277" t="e">
        <f>VLOOKUP($A34,#REF!,MATCH("Місце",#REF!,0)-1,FALSE)</f>
        <v>#REF!</v>
      </c>
      <c r="H34" s="276" t="e">
        <f>VLOOKUP($A34,#REF!,21,FALSE)</f>
        <v>#REF!</v>
      </c>
      <c r="I34" s="277" t="e">
        <f>VLOOKUP($A34,СП!$B:$BC,MATCH("Місце",СП!$10:$10,0),FALSE)</f>
        <v>#N/A</v>
      </c>
      <c r="J34" s="276" t="e">
        <f>VLOOKUP($A34,СП!$B:$BC,MATCH("Відносний результат",СП!$10:$10,0),FALSE)</f>
        <v>#N/A</v>
      </c>
      <c r="K34" s="277" t="e">
        <f>VLOOKUP($A34,#REF!,MATCH("Місце",#REF!,0),FALSE)</f>
        <v>#REF!</v>
      </c>
      <c r="L34" s="276" t="e">
        <f>VLOOKUP($A34,#REF!,MATCH("Відносний результат",#REF!,0),FALSE)</f>
        <v>#REF!</v>
      </c>
      <c r="M34" s="277" t="e">
        <f>VLOOKUP($A34,КПштр!$A:$Y,45,FALSE)</f>
        <v>#N/A</v>
      </c>
      <c r="N34" s="276" t="e">
        <f>VLOOKUP($A34,КПштр!$A:$AD,MATCH("Відносний результат",КПштр!$10:$10,0),FALSE)</f>
        <v>#N/A</v>
      </c>
      <c r="O34" s="278" t="e">
        <f t="shared" si="0"/>
        <v>#NUM!</v>
      </c>
      <c r="P34" s="109">
        <v>25</v>
      </c>
      <c r="Q34" s="280"/>
    </row>
    <row r="35" spans="1:27" ht="20.100000000000001" customHeight="1" x14ac:dyDescent="0.25">
      <c r="A35" s="106">
        <v>350</v>
      </c>
      <c r="B35" s="6" t="e">
        <f>VLOOKUP($A35,мандатка!$B:$S,3,FALSE)</f>
        <v>#N/A</v>
      </c>
      <c r="C35" s="5" t="e">
        <f>VLOOKUP($A35,мандатка!$B:$S,8,FALSE)</f>
        <v>#N/A</v>
      </c>
      <c r="D35" s="6" t="e">
        <f>VLOOKUP($A35,мандатка!$B:$S,10,FALSE)</f>
        <v>#N/A</v>
      </c>
      <c r="E35" s="107">
        <f>VLOOKUP($A35,ОсобКоман!$B:$AZ,MATCH("Місце",ОсобКоман!$10:$10,0)-1,FALSE)</f>
        <v>26</v>
      </c>
      <c r="F35" s="276" t="e">
        <f>VLOOKUP($A35,ОсобКоман!$B:$AA,26,FALSE)</f>
        <v>#NUM!</v>
      </c>
      <c r="G35" s="277" t="e">
        <f>VLOOKUP($A35,#REF!,MATCH("Місце",#REF!,0)-1,FALSE)</f>
        <v>#REF!</v>
      </c>
      <c r="H35" s="276" t="e">
        <f>VLOOKUP($A35,#REF!,21,FALSE)</f>
        <v>#REF!</v>
      </c>
      <c r="I35" s="277" t="e">
        <f>VLOOKUP($A35,СП!$B:$BC,MATCH("Місце",СП!$10:$10,0),FALSE)</f>
        <v>#N/A</v>
      </c>
      <c r="J35" s="276" t="e">
        <f>VLOOKUP($A35,СП!$B:$BC,MATCH("Відносний результат",СП!$10:$10,0),FALSE)</f>
        <v>#N/A</v>
      </c>
      <c r="K35" s="277" t="e">
        <f>VLOOKUP($A35,#REF!,MATCH("Місце",#REF!,0),FALSE)</f>
        <v>#REF!</v>
      </c>
      <c r="L35" s="276" t="e">
        <f>VLOOKUP($A35,#REF!,MATCH("Відносний результат",#REF!,0),FALSE)</f>
        <v>#REF!</v>
      </c>
      <c r="M35" s="277" t="e">
        <f>VLOOKUP($A35,КПштр!$A:$Y,45,FALSE)</f>
        <v>#N/A</v>
      </c>
      <c r="N35" s="276" t="e">
        <f>VLOOKUP($A35,КПштр!$A:$AD,MATCH("Відносний результат",КПштр!$10:$10,0),FALSE)</f>
        <v>#N/A</v>
      </c>
      <c r="O35" s="278" t="e">
        <f t="shared" si="0"/>
        <v>#NUM!</v>
      </c>
      <c r="P35" s="109">
        <v>26</v>
      </c>
      <c r="Q35" s="280"/>
    </row>
    <row r="36" spans="1:27" ht="20.100000000000001" customHeight="1" x14ac:dyDescent="0.25">
      <c r="A36" s="106">
        <v>360</v>
      </c>
      <c r="B36" s="6" t="e">
        <f>VLOOKUP($A36,мандатка!$B:$S,3,FALSE)</f>
        <v>#N/A</v>
      </c>
      <c r="C36" s="5" t="e">
        <f>VLOOKUP($A36,мандатка!$B:$S,8,FALSE)</f>
        <v>#N/A</v>
      </c>
      <c r="D36" s="6" t="e">
        <f>VLOOKUP($A36,мандатка!$B:$S,10,FALSE)</f>
        <v>#N/A</v>
      </c>
      <c r="E36" s="107">
        <f>VLOOKUP($A36,ОсобКоман!$B:$AZ,MATCH("Місце",ОсобКоман!$10:$10,0)-1,FALSE)</f>
        <v>27</v>
      </c>
      <c r="F36" s="276" t="e">
        <f>VLOOKUP($A36,ОсобКоман!$B:$AA,26,FALSE)</f>
        <v>#NUM!</v>
      </c>
      <c r="G36" s="277" t="e">
        <f>VLOOKUP($A36,#REF!,MATCH("Місце",#REF!,0)-1,FALSE)</f>
        <v>#REF!</v>
      </c>
      <c r="H36" s="276" t="e">
        <f>VLOOKUP($A36,#REF!,21,FALSE)</f>
        <v>#REF!</v>
      </c>
      <c r="I36" s="277" t="e">
        <f>VLOOKUP($A36,СП!$B:$BC,MATCH("Місце",СП!$10:$10,0),FALSE)</f>
        <v>#N/A</v>
      </c>
      <c r="J36" s="276" t="e">
        <f>VLOOKUP($A36,СП!$B:$BC,MATCH("Відносний результат",СП!$10:$10,0),FALSE)</f>
        <v>#N/A</v>
      </c>
      <c r="K36" s="277" t="e">
        <f>VLOOKUP($A36,#REF!,MATCH("Місце",#REF!,0),FALSE)</f>
        <v>#REF!</v>
      </c>
      <c r="L36" s="276" t="e">
        <f>VLOOKUP($A36,#REF!,MATCH("Відносний результат",#REF!,0),FALSE)</f>
        <v>#REF!</v>
      </c>
      <c r="M36" s="277" t="e">
        <f>VLOOKUP($A36,КПштр!$A:$Y,45,FALSE)</f>
        <v>#N/A</v>
      </c>
      <c r="N36" s="276" t="e">
        <f>VLOOKUP($A36,КПштр!$A:$AD,MATCH("Відносний результат",КПштр!$10:$10,0),FALSE)</f>
        <v>#N/A</v>
      </c>
      <c r="O36" s="278" t="e">
        <f t="shared" si="0"/>
        <v>#NUM!</v>
      </c>
      <c r="P36" s="109">
        <v>27</v>
      </c>
      <c r="Q36" s="280"/>
    </row>
    <row r="37" spans="1:27" ht="20.100000000000001" customHeight="1" x14ac:dyDescent="0.25">
      <c r="A37" s="106">
        <v>370</v>
      </c>
      <c r="B37" s="6" t="e">
        <f>VLOOKUP($A37,мандатка!$B:$S,3,FALSE)</f>
        <v>#N/A</v>
      </c>
      <c r="C37" s="5" t="e">
        <f>VLOOKUP($A37,мандатка!$B:$S,8,FALSE)</f>
        <v>#N/A</v>
      </c>
      <c r="D37" s="6" t="e">
        <f>VLOOKUP($A37,мандатка!$B:$S,10,FALSE)</f>
        <v>#N/A</v>
      </c>
      <c r="E37" s="107">
        <f>VLOOKUP($A37,ОсобКоман!$B:$AZ,MATCH("Місце",ОсобКоман!$10:$10,0)-1,FALSE)</f>
        <v>28</v>
      </c>
      <c r="F37" s="276" t="e">
        <f>VLOOKUP($A37,ОсобКоман!$B:$AA,26,FALSE)</f>
        <v>#NUM!</v>
      </c>
      <c r="G37" s="277" t="e">
        <f>VLOOKUP($A37,#REF!,MATCH("Місце",#REF!,0)-1,FALSE)</f>
        <v>#REF!</v>
      </c>
      <c r="H37" s="276" t="e">
        <f>VLOOKUP($A37,#REF!,21,FALSE)</f>
        <v>#REF!</v>
      </c>
      <c r="I37" s="277" t="e">
        <f>VLOOKUP($A37,СП!$B:$BC,MATCH("Місце",СП!$10:$10,0),FALSE)</f>
        <v>#N/A</v>
      </c>
      <c r="J37" s="276" t="e">
        <f>VLOOKUP($A37,СП!$B:$BC,MATCH("Відносний результат",СП!$10:$10,0),FALSE)</f>
        <v>#N/A</v>
      </c>
      <c r="K37" s="277" t="e">
        <f>VLOOKUP($A37,#REF!,MATCH("Місце",#REF!,0),FALSE)</f>
        <v>#REF!</v>
      </c>
      <c r="L37" s="276" t="e">
        <f>VLOOKUP($A37,#REF!,MATCH("Відносний результат",#REF!,0),FALSE)</f>
        <v>#REF!</v>
      </c>
      <c r="M37" s="277" t="e">
        <f>VLOOKUP($A37,КПштр!$A:$Y,45,FALSE)</f>
        <v>#N/A</v>
      </c>
      <c r="N37" s="276" t="e">
        <f>VLOOKUP($A37,КПштр!$A:$AD,MATCH("Відносний результат",КПштр!$10:$10,0),FALSE)</f>
        <v>#N/A</v>
      </c>
      <c r="O37" s="278" t="e">
        <f t="shared" si="0"/>
        <v>#NUM!</v>
      </c>
      <c r="P37" s="109">
        <v>28</v>
      </c>
      <c r="Q37" s="280"/>
    </row>
    <row r="38" spans="1:27" ht="20.100000000000001" customHeight="1" x14ac:dyDescent="0.25">
      <c r="A38" s="106">
        <v>380</v>
      </c>
      <c r="B38" s="6" t="e">
        <f>VLOOKUP($A38,мандатка!$B:$S,3,FALSE)</f>
        <v>#N/A</v>
      </c>
      <c r="C38" s="5" t="e">
        <f>VLOOKUP($A38,мандатка!$B:$S,8,FALSE)</f>
        <v>#N/A</v>
      </c>
      <c r="D38" s="6" t="e">
        <f>VLOOKUP($A38,мандатка!$B:$S,10,FALSE)</f>
        <v>#N/A</v>
      </c>
      <c r="E38" s="107">
        <f>VLOOKUP($A38,ОсобКоман!$B:$AZ,MATCH("Місце",ОсобКоман!$10:$10,0)-1,FALSE)</f>
        <v>29</v>
      </c>
      <c r="F38" s="276" t="e">
        <f>VLOOKUP($A38,ОсобКоман!$B:$AA,26,FALSE)</f>
        <v>#NUM!</v>
      </c>
      <c r="G38" s="277" t="e">
        <f>VLOOKUP($A38,#REF!,MATCH("Місце",#REF!,0)-1,FALSE)</f>
        <v>#REF!</v>
      </c>
      <c r="H38" s="276" t="e">
        <f>VLOOKUP($A38,#REF!,21,FALSE)</f>
        <v>#REF!</v>
      </c>
      <c r="I38" s="277" t="e">
        <f>VLOOKUP($A38,СП!$B:$BC,MATCH("Місце",СП!$10:$10,0),FALSE)</f>
        <v>#N/A</v>
      </c>
      <c r="J38" s="276" t="e">
        <f>VLOOKUP($A38,СП!$B:$BC,MATCH("Відносний результат",СП!$10:$10,0),FALSE)</f>
        <v>#N/A</v>
      </c>
      <c r="K38" s="277" t="e">
        <f>VLOOKUP($A38,#REF!,MATCH("Місце",#REF!,0),FALSE)</f>
        <v>#REF!</v>
      </c>
      <c r="L38" s="276" t="e">
        <f>VLOOKUP($A38,#REF!,MATCH("Відносний результат",#REF!,0),FALSE)</f>
        <v>#REF!</v>
      </c>
      <c r="M38" s="277" t="e">
        <f>VLOOKUP($A38,КПштр!$A:$Y,45,FALSE)</f>
        <v>#N/A</v>
      </c>
      <c r="N38" s="276" t="e">
        <f>VLOOKUP($A38,КПштр!$A:$AD,MATCH("Відносний результат",КПштр!$10:$10,0),FALSE)</f>
        <v>#N/A</v>
      </c>
      <c r="O38" s="278" t="e">
        <f t="shared" si="0"/>
        <v>#NUM!</v>
      </c>
      <c r="P38" s="109">
        <v>29</v>
      </c>
      <c r="Q38" s="280"/>
    </row>
    <row r="39" spans="1:27" ht="20.100000000000001" customHeight="1" x14ac:dyDescent="0.25">
      <c r="A39" s="106">
        <v>390</v>
      </c>
      <c r="B39" s="6" t="e">
        <f>VLOOKUP($A39,мандатка!$B:$S,3,FALSE)</f>
        <v>#N/A</v>
      </c>
      <c r="C39" s="5" t="e">
        <f>VLOOKUP($A39,мандатка!$B:$S,8,FALSE)</f>
        <v>#N/A</v>
      </c>
      <c r="D39" s="6" t="e">
        <f>VLOOKUP($A39,мандатка!$B:$S,10,FALSE)</f>
        <v>#N/A</v>
      </c>
      <c r="E39" s="107">
        <f>VLOOKUP($A39,ОсобКоман!$B:$AZ,MATCH("Місце",ОсобКоман!$10:$10,0)-1,FALSE)</f>
        <v>30</v>
      </c>
      <c r="F39" s="276" t="e">
        <f>VLOOKUP($A39,ОсобКоман!$B:$AA,26,FALSE)</f>
        <v>#NUM!</v>
      </c>
      <c r="G39" s="277" t="e">
        <f>VLOOKUP($A39,#REF!,MATCH("Місце",#REF!,0)-1,FALSE)</f>
        <v>#REF!</v>
      </c>
      <c r="H39" s="276" t="e">
        <f>VLOOKUP($A39,#REF!,21,FALSE)</f>
        <v>#REF!</v>
      </c>
      <c r="I39" s="277" t="e">
        <f>VLOOKUP($A39,СП!$B:$BC,MATCH("Місце",СП!$10:$10,0),FALSE)</f>
        <v>#N/A</v>
      </c>
      <c r="J39" s="276" t="e">
        <f>VLOOKUP($A39,СП!$B:$BC,MATCH("Відносний результат",СП!$10:$10,0),FALSE)</f>
        <v>#N/A</v>
      </c>
      <c r="K39" s="277" t="e">
        <f>VLOOKUP($A39,#REF!,MATCH("Місце",#REF!,0),FALSE)</f>
        <v>#REF!</v>
      </c>
      <c r="L39" s="276" t="e">
        <f>VLOOKUP($A39,#REF!,MATCH("Відносний результат",#REF!,0),FALSE)</f>
        <v>#REF!</v>
      </c>
      <c r="M39" s="277" t="e">
        <f>VLOOKUP($A39,КПштр!$A:$Y,45,FALSE)</f>
        <v>#N/A</v>
      </c>
      <c r="N39" s="276" t="e">
        <f>VLOOKUP($A39,КПштр!$A:$AD,MATCH("Відносний результат",КПштр!$10:$10,0),FALSE)</f>
        <v>#N/A</v>
      </c>
      <c r="O39" s="278" t="e">
        <f t="shared" si="0"/>
        <v>#NUM!</v>
      </c>
      <c r="P39" s="109">
        <v>30</v>
      </c>
      <c r="Q39" s="280"/>
    </row>
    <row r="40" spans="1:27" ht="20.100000000000001" customHeight="1" x14ac:dyDescent="0.25">
      <c r="A40" s="106">
        <v>400</v>
      </c>
      <c r="B40" s="6" t="e">
        <f>VLOOKUP($A40,мандатка!$B:$S,3,FALSE)</f>
        <v>#N/A</v>
      </c>
      <c r="C40" s="5" t="e">
        <f>VLOOKUP($A40,мандатка!$B:$S,8,FALSE)</f>
        <v>#N/A</v>
      </c>
      <c r="D40" s="6" t="e">
        <f>VLOOKUP($A40,мандатка!$B:$S,10,FALSE)</f>
        <v>#N/A</v>
      </c>
      <c r="E40" s="107">
        <f>VLOOKUP($A40,ОсобКоман!$B:$AZ,MATCH("Місце",ОсобКоман!$10:$10,0)-1,FALSE)</f>
        <v>31</v>
      </c>
      <c r="F40" s="276" t="e">
        <f>VLOOKUP($A40,ОсобКоман!$B:$AA,26,FALSE)</f>
        <v>#NUM!</v>
      </c>
      <c r="G40" s="277" t="e">
        <f>VLOOKUP($A40,#REF!,MATCH("Місце",#REF!,0)-1,FALSE)</f>
        <v>#REF!</v>
      </c>
      <c r="H40" s="276" t="e">
        <f>VLOOKUP($A40,#REF!,21,FALSE)</f>
        <v>#REF!</v>
      </c>
      <c r="I40" s="277" t="e">
        <f>VLOOKUP($A40,СП!$B:$BC,MATCH("Місце",СП!$10:$10,0),FALSE)</f>
        <v>#N/A</v>
      </c>
      <c r="J40" s="276" t="e">
        <f>VLOOKUP($A40,СП!$B:$BC,MATCH("Відносний результат",СП!$10:$10,0),FALSE)</f>
        <v>#N/A</v>
      </c>
      <c r="K40" s="277" t="e">
        <f>VLOOKUP($A40,#REF!,MATCH("Місце",#REF!,0),FALSE)</f>
        <v>#REF!</v>
      </c>
      <c r="L40" s="276" t="e">
        <f>VLOOKUP($A40,#REF!,MATCH("Відносний результат",#REF!,0),FALSE)</f>
        <v>#REF!</v>
      </c>
      <c r="M40" s="277" t="e">
        <f>VLOOKUP($A40,КПштр!$A:$Y,45,FALSE)</f>
        <v>#N/A</v>
      </c>
      <c r="N40" s="276" t="e">
        <f>VLOOKUP($A40,КПштр!$A:$AD,MATCH("Відносний результат",КПштр!$10:$10,0),FALSE)</f>
        <v>#N/A</v>
      </c>
      <c r="O40" s="278" t="e">
        <f t="shared" si="0"/>
        <v>#NUM!</v>
      </c>
      <c r="P40" s="109">
        <v>31</v>
      </c>
      <c r="Q40" s="280"/>
    </row>
    <row r="41" spans="1:27" ht="34.5" customHeight="1" x14ac:dyDescent="0.25">
      <c r="Q41" s="280"/>
    </row>
    <row r="42" spans="1:27" ht="20.399999999999999" x14ac:dyDescent="0.25">
      <c r="A42" s="112" t="str">
        <f>мандатка!D33</f>
        <v>Головний суддя, СС1К</v>
      </c>
      <c r="B42" s="10"/>
      <c r="D42" s="112" t="str">
        <f>мандатка!H33</f>
        <v>Колісник Г.В.</v>
      </c>
      <c r="F42" s="112"/>
      <c r="G42" s="112"/>
      <c r="H42" s="112"/>
      <c r="I42" s="112"/>
      <c r="J42" s="112"/>
      <c r="K42" s="112"/>
      <c r="L42" s="112"/>
      <c r="M42" s="112"/>
      <c r="N42" s="112"/>
      <c r="O42" s="10"/>
      <c r="P42" s="10"/>
      <c r="Q42" s="84"/>
      <c r="R42" s="10"/>
      <c r="S42" s="10"/>
      <c r="T42" s="10"/>
      <c r="U42" s="10"/>
      <c r="V42" s="10"/>
      <c r="W42" s="10"/>
      <c r="X42" s="10"/>
      <c r="Y42" s="18"/>
    </row>
    <row r="43" spans="1:27" ht="34.5" customHeight="1" x14ac:dyDescent="0.25">
      <c r="A43" s="423"/>
      <c r="B43" s="18"/>
      <c r="D43" s="112"/>
      <c r="F43" s="112"/>
      <c r="G43" s="112"/>
      <c r="H43" s="112"/>
      <c r="I43" s="112"/>
      <c r="J43" s="112"/>
      <c r="K43" s="112"/>
      <c r="L43" s="112"/>
      <c r="M43" s="112"/>
      <c r="N43" s="112"/>
      <c r="O43" s="18"/>
      <c r="P43" s="18"/>
      <c r="Q43" s="71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27" ht="20.25" customHeight="1" x14ac:dyDescent="0.25">
      <c r="A44" s="112" t="str">
        <f>мандатка!D35</f>
        <v>Головний секретар, СС2К</v>
      </c>
      <c r="B44" s="18"/>
      <c r="D44" s="112" t="str">
        <f>мандатка!H35</f>
        <v>Нестерова Н.Г.</v>
      </c>
      <c r="F44" s="112"/>
      <c r="G44" s="112"/>
      <c r="H44" s="112"/>
      <c r="I44" s="112"/>
      <c r="J44" s="112"/>
      <c r="K44" s="112"/>
      <c r="L44" s="112"/>
      <c r="M44" s="112"/>
      <c r="N44" s="112"/>
      <c r="O44" s="20"/>
      <c r="P44" s="20"/>
      <c r="Q44" s="85"/>
      <c r="R44" s="20"/>
      <c r="S44" s="20"/>
      <c r="T44" s="20"/>
      <c r="U44" s="20"/>
      <c r="V44" s="20"/>
      <c r="W44" s="20"/>
      <c r="X44" s="20"/>
      <c r="Y44" s="18"/>
      <c r="Z44" s="18"/>
      <c r="AA44" s="18"/>
    </row>
    <row r="46" spans="1:27" s="134" customFormat="1" x14ac:dyDescent="0.25"/>
  </sheetData>
  <mergeCells count="18">
    <mergeCell ref="A1:P1"/>
    <mergeCell ref="A2:P2"/>
    <mergeCell ref="A4:P4"/>
    <mergeCell ref="A5:P5"/>
    <mergeCell ref="E6:P6"/>
    <mergeCell ref="A6:D6"/>
    <mergeCell ref="A3:P3"/>
    <mergeCell ref="O8:O9"/>
    <mergeCell ref="P8:P9"/>
    <mergeCell ref="A8:A9"/>
    <mergeCell ref="B8:B9"/>
    <mergeCell ref="C8:C9"/>
    <mergeCell ref="D8:D9"/>
    <mergeCell ref="E8:F8"/>
    <mergeCell ref="M8:N8"/>
    <mergeCell ref="G8:H8"/>
    <mergeCell ref="I8:J8"/>
    <mergeCell ref="K8:L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1" orientation="landscape" blackAndWhite="1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34"/>
  </sheetPr>
  <dimension ref="A1:G2403"/>
  <sheetViews>
    <sheetView workbookViewId="0">
      <selection activeCell="B10" sqref="B10"/>
    </sheetView>
  </sheetViews>
  <sheetFormatPr defaultRowHeight="13.2" x14ac:dyDescent="0.25"/>
  <sheetData>
    <row r="1" spans="1:7" ht="21.6" thickBot="1" x14ac:dyDescent="0.3">
      <c r="A1" s="11" t="s">
        <v>38</v>
      </c>
      <c r="B1" s="12" t="s">
        <v>39</v>
      </c>
      <c r="C1" s="12">
        <v>1</v>
      </c>
      <c r="D1" s="12">
        <v>2</v>
      </c>
      <c r="E1" s="12">
        <v>3</v>
      </c>
      <c r="F1" s="12" t="s">
        <v>22</v>
      </c>
      <c r="G1" s="13" t="s">
        <v>21</v>
      </c>
    </row>
    <row r="2" spans="1:7" x14ac:dyDescent="0.25">
      <c r="A2">
        <v>0</v>
      </c>
      <c r="B2" s="14"/>
      <c r="C2" s="14"/>
      <c r="D2" s="14"/>
      <c r="E2" s="14">
        <v>1</v>
      </c>
      <c r="F2" s="14">
        <v>1</v>
      </c>
      <c r="G2" s="14">
        <v>1.1100000000000001</v>
      </c>
    </row>
    <row r="3" spans="1:7" x14ac:dyDescent="0.25">
      <c r="A3">
        <v>1</v>
      </c>
      <c r="B3" s="14"/>
      <c r="C3" s="14"/>
      <c r="D3" s="14"/>
      <c r="E3" s="14">
        <v>1.02</v>
      </c>
      <c r="F3" s="14">
        <v>1.02</v>
      </c>
      <c r="G3" s="14">
        <v>1.1399999999999999</v>
      </c>
    </row>
    <row r="4" spans="1:7" x14ac:dyDescent="0.25">
      <c r="A4">
        <v>2</v>
      </c>
      <c r="B4" s="14"/>
      <c r="C4" s="14"/>
      <c r="D4" s="14"/>
      <c r="E4" s="14">
        <v>1.05</v>
      </c>
      <c r="F4" s="14">
        <v>1.05</v>
      </c>
      <c r="G4" s="14">
        <v>1.17</v>
      </c>
    </row>
    <row r="5" spans="1:7" x14ac:dyDescent="0.25">
      <c r="A5">
        <v>3</v>
      </c>
      <c r="B5" s="14"/>
      <c r="C5" s="14"/>
      <c r="D5" s="14"/>
      <c r="E5" s="14">
        <v>1.08</v>
      </c>
      <c r="F5" s="14">
        <v>1.08</v>
      </c>
      <c r="G5" s="14">
        <v>1.2</v>
      </c>
    </row>
    <row r="6" spans="1:7" x14ac:dyDescent="0.25">
      <c r="A6">
        <v>4</v>
      </c>
      <c r="B6" s="14"/>
      <c r="C6" s="14"/>
      <c r="D6" s="14"/>
      <c r="E6" s="14">
        <v>1.1100000000000001</v>
      </c>
      <c r="F6" s="14">
        <v>1.1100000000000001</v>
      </c>
      <c r="G6" s="14">
        <v>1.23</v>
      </c>
    </row>
    <row r="7" spans="1:7" x14ac:dyDescent="0.25">
      <c r="A7">
        <v>5</v>
      </c>
      <c r="B7" s="14"/>
      <c r="C7" s="14"/>
      <c r="D7" s="14"/>
      <c r="E7" s="14">
        <v>1.1399999999999999</v>
      </c>
      <c r="F7" s="14">
        <v>1.1399999999999999</v>
      </c>
      <c r="G7" s="14">
        <v>1.29</v>
      </c>
    </row>
    <row r="8" spans="1:7" x14ac:dyDescent="0.25">
      <c r="A8">
        <v>6</v>
      </c>
      <c r="B8" s="14"/>
      <c r="C8" s="14"/>
      <c r="D8" s="14"/>
      <c r="E8" s="14">
        <v>1.17</v>
      </c>
      <c r="F8" s="14">
        <v>1.17</v>
      </c>
      <c r="G8" s="14">
        <v>1.32</v>
      </c>
    </row>
    <row r="9" spans="1:7" x14ac:dyDescent="0.25">
      <c r="A9">
        <v>7</v>
      </c>
      <c r="B9" s="14"/>
      <c r="C9" s="14"/>
      <c r="D9" s="14"/>
      <c r="E9" s="14">
        <v>1.17</v>
      </c>
      <c r="F9" s="14">
        <v>1.17</v>
      </c>
      <c r="G9" s="14">
        <v>1.32</v>
      </c>
    </row>
    <row r="10" spans="1:7" x14ac:dyDescent="0.25">
      <c r="A10">
        <v>8</v>
      </c>
      <c r="B10" s="14"/>
      <c r="C10" s="14"/>
      <c r="D10" s="14"/>
      <c r="E10" s="14">
        <v>1.2</v>
      </c>
      <c r="F10" s="14">
        <v>1.2</v>
      </c>
      <c r="G10" s="14">
        <v>1.35</v>
      </c>
    </row>
    <row r="11" spans="1:7" x14ac:dyDescent="0.25">
      <c r="A11">
        <v>9</v>
      </c>
      <c r="B11" s="14"/>
      <c r="C11" s="14"/>
      <c r="D11" s="14"/>
      <c r="E11" s="14">
        <v>1.2</v>
      </c>
      <c r="F11" s="14">
        <v>1.2</v>
      </c>
      <c r="G11" s="14">
        <v>1.35</v>
      </c>
    </row>
    <row r="12" spans="1:7" x14ac:dyDescent="0.25">
      <c r="A12">
        <v>10</v>
      </c>
      <c r="B12" s="14"/>
      <c r="C12" s="14"/>
      <c r="D12" s="14"/>
      <c r="E12" s="14">
        <v>1.23</v>
      </c>
      <c r="F12" s="14">
        <v>1.23</v>
      </c>
      <c r="G12" s="14">
        <v>1.38</v>
      </c>
    </row>
    <row r="13" spans="1:7" x14ac:dyDescent="0.25">
      <c r="A13">
        <v>11</v>
      </c>
      <c r="B13" s="14"/>
      <c r="C13" s="14"/>
      <c r="D13" s="14"/>
      <c r="E13" s="14">
        <v>1.23</v>
      </c>
      <c r="F13" s="14">
        <v>1.23</v>
      </c>
      <c r="G13" s="14">
        <v>1.38</v>
      </c>
    </row>
    <row r="14" spans="1:7" x14ac:dyDescent="0.25">
      <c r="A14">
        <v>12</v>
      </c>
      <c r="B14" s="14"/>
      <c r="C14" s="14"/>
      <c r="D14" s="14"/>
      <c r="E14" s="14">
        <v>1.23</v>
      </c>
      <c r="F14" s="14">
        <v>1.23</v>
      </c>
      <c r="G14" s="14">
        <v>1.38</v>
      </c>
    </row>
    <row r="15" spans="1:7" x14ac:dyDescent="0.25">
      <c r="A15">
        <v>13</v>
      </c>
      <c r="B15" s="14"/>
      <c r="C15" s="14"/>
      <c r="D15" s="14"/>
      <c r="E15" s="14">
        <v>1.26</v>
      </c>
      <c r="F15" s="14">
        <v>1.26</v>
      </c>
      <c r="G15" s="14">
        <v>1.42</v>
      </c>
    </row>
    <row r="16" spans="1:7" x14ac:dyDescent="0.25">
      <c r="A16">
        <v>14</v>
      </c>
      <c r="B16" s="14"/>
      <c r="C16" s="14"/>
      <c r="D16" s="14"/>
      <c r="E16" s="14">
        <v>1.26</v>
      </c>
      <c r="F16" s="14">
        <v>1.26</v>
      </c>
      <c r="G16" s="14">
        <v>1.42</v>
      </c>
    </row>
    <row r="17" spans="1:7" x14ac:dyDescent="0.25">
      <c r="A17">
        <v>15</v>
      </c>
      <c r="B17" s="14"/>
      <c r="C17" s="14"/>
      <c r="D17" s="14"/>
      <c r="E17" s="14">
        <v>1.26</v>
      </c>
      <c r="F17" s="14">
        <v>1.26</v>
      </c>
      <c r="G17" s="14">
        <v>1.42</v>
      </c>
    </row>
    <row r="18" spans="1:7" x14ac:dyDescent="0.25">
      <c r="A18">
        <v>16</v>
      </c>
      <c r="B18" s="14"/>
      <c r="C18" s="14"/>
      <c r="D18" s="14">
        <v>1</v>
      </c>
      <c r="E18" s="14">
        <v>1.29</v>
      </c>
      <c r="F18" s="14">
        <v>1.29</v>
      </c>
      <c r="G18" s="14">
        <v>1.46</v>
      </c>
    </row>
    <row r="19" spans="1:7" x14ac:dyDescent="0.25">
      <c r="A19">
        <v>17</v>
      </c>
      <c r="B19" s="14"/>
      <c r="C19" s="14"/>
      <c r="D19" s="14">
        <v>1</v>
      </c>
      <c r="E19" s="14">
        <v>1.29</v>
      </c>
      <c r="F19" s="14">
        <v>1.29</v>
      </c>
      <c r="G19" s="14">
        <v>1.46</v>
      </c>
    </row>
    <row r="20" spans="1:7" x14ac:dyDescent="0.25">
      <c r="A20">
        <v>18</v>
      </c>
      <c r="B20" s="14"/>
      <c r="C20" s="14"/>
      <c r="D20" s="14">
        <v>1</v>
      </c>
      <c r="E20" s="14">
        <v>1.29</v>
      </c>
      <c r="F20" s="14">
        <v>1.29</v>
      </c>
      <c r="G20" s="14">
        <v>1.46</v>
      </c>
    </row>
    <row r="21" spans="1:7" x14ac:dyDescent="0.25">
      <c r="A21">
        <v>19</v>
      </c>
      <c r="B21" s="14"/>
      <c r="C21" s="14"/>
      <c r="D21" s="14">
        <v>1</v>
      </c>
      <c r="E21" s="14">
        <v>1.29</v>
      </c>
      <c r="F21" s="14">
        <v>1.29</v>
      </c>
      <c r="G21" s="14">
        <v>1.46</v>
      </c>
    </row>
    <row r="22" spans="1:7" x14ac:dyDescent="0.25">
      <c r="A22">
        <v>20</v>
      </c>
      <c r="B22" s="14"/>
      <c r="C22" s="14"/>
      <c r="D22" s="14">
        <v>1.02</v>
      </c>
      <c r="E22" s="14">
        <v>1.32</v>
      </c>
      <c r="F22" s="14">
        <v>1.32</v>
      </c>
      <c r="G22" s="14">
        <v>1.5</v>
      </c>
    </row>
    <row r="23" spans="1:7" x14ac:dyDescent="0.25">
      <c r="A23">
        <v>21</v>
      </c>
      <c r="B23" s="14"/>
      <c r="C23" s="14"/>
      <c r="D23" s="14">
        <v>1.02</v>
      </c>
      <c r="E23" s="14">
        <v>1.32</v>
      </c>
      <c r="F23" s="14">
        <v>1.32</v>
      </c>
      <c r="G23" s="14">
        <v>1.5</v>
      </c>
    </row>
    <row r="24" spans="1:7" x14ac:dyDescent="0.25">
      <c r="A24">
        <v>22</v>
      </c>
      <c r="B24" s="14"/>
      <c r="C24" s="14"/>
      <c r="D24" s="14">
        <v>1.02</v>
      </c>
      <c r="E24" s="14">
        <v>1.32</v>
      </c>
      <c r="F24" s="14">
        <v>1.32</v>
      </c>
      <c r="G24" s="14">
        <v>1.5</v>
      </c>
    </row>
    <row r="25" spans="1:7" x14ac:dyDescent="0.25">
      <c r="A25">
        <v>23</v>
      </c>
      <c r="B25" s="14"/>
      <c r="C25" s="14"/>
      <c r="D25" s="14">
        <v>1.02</v>
      </c>
      <c r="E25" s="14">
        <v>1.32</v>
      </c>
      <c r="F25" s="14">
        <v>1.32</v>
      </c>
      <c r="G25" s="14">
        <v>1.5</v>
      </c>
    </row>
    <row r="26" spans="1:7" x14ac:dyDescent="0.25">
      <c r="A26">
        <v>24</v>
      </c>
      <c r="B26" s="14"/>
      <c r="C26" s="14"/>
      <c r="D26" s="14">
        <v>1.02</v>
      </c>
      <c r="E26" s="14">
        <v>1.32</v>
      </c>
      <c r="F26" s="14">
        <v>1.32</v>
      </c>
      <c r="G26" s="14">
        <v>1.5</v>
      </c>
    </row>
    <row r="27" spans="1:7" x14ac:dyDescent="0.25">
      <c r="A27">
        <v>25</v>
      </c>
      <c r="B27" s="14"/>
      <c r="C27" s="14"/>
      <c r="D27" s="14">
        <v>1.05</v>
      </c>
      <c r="E27" s="14">
        <v>1.35</v>
      </c>
      <c r="F27" s="14">
        <v>1.35</v>
      </c>
      <c r="G27" s="14">
        <v>1.54</v>
      </c>
    </row>
    <row r="28" spans="1:7" x14ac:dyDescent="0.25">
      <c r="A28">
        <v>26</v>
      </c>
      <c r="B28" s="14"/>
      <c r="C28" s="14"/>
      <c r="D28" s="14">
        <v>1.05</v>
      </c>
      <c r="E28" s="14">
        <v>1.35</v>
      </c>
      <c r="F28" s="14">
        <v>1.35</v>
      </c>
      <c r="G28" s="14">
        <v>1.54</v>
      </c>
    </row>
    <row r="29" spans="1:7" x14ac:dyDescent="0.25">
      <c r="A29">
        <v>27</v>
      </c>
      <c r="B29" s="14"/>
      <c r="C29" s="14"/>
      <c r="D29" s="14">
        <v>1.05</v>
      </c>
      <c r="E29" s="14">
        <v>1.35</v>
      </c>
      <c r="F29" s="14">
        <v>1.35</v>
      </c>
      <c r="G29" s="14">
        <v>1.54</v>
      </c>
    </row>
    <row r="30" spans="1:7" x14ac:dyDescent="0.25">
      <c r="A30">
        <v>28</v>
      </c>
      <c r="B30" s="14"/>
      <c r="C30" s="14"/>
      <c r="D30" s="14">
        <v>1.05</v>
      </c>
      <c r="E30" s="14">
        <v>1.35</v>
      </c>
      <c r="F30" s="14">
        <v>1.35</v>
      </c>
      <c r="G30" s="14">
        <v>1.54</v>
      </c>
    </row>
    <row r="31" spans="1:7" x14ac:dyDescent="0.25">
      <c r="A31">
        <v>29</v>
      </c>
      <c r="B31" s="14"/>
      <c r="C31" s="14"/>
      <c r="D31" s="14">
        <v>1.05</v>
      </c>
      <c r="E31" s="14">
        <v>1.35</v>
      </c>
      <c r="F31" s="14">
        <v>1.35</v>
      </c>
      <c r="G31" s="14">
        <v>1.54</v>
      </c>
    </row>
    <row r="32" spans="1:7" x14ac:dyDescent="0.25">
      <c r="A32">
        <v>30</v>
      </c>
      <c r="B32" s="14"/>
      <c r="C32" s="14"/>
      <c r="D32" s="14">
        <v>1.05</v>
      </c>
      <c r="E32" s="14">
        <v>1.35</v>
      </c>
      <c r="F32" s="14">
        <v>1.35</v>
      </c>
      <c r="G32" s="14">
        <v>1.54</v>
      </c>
    </row>
    <row r="33" spans="1:7" x14ac:dyDescent="0.25">
      <c r="A33">
        <v>31</v>
      </c>
      <c r="B33" s="14"/>
      <c r="C33" s="14"/>
      <c r="D33" s="14">
        <v>1.05</v>
      </c>
      <c r="E33" s="14">
        <v>1.35</v>
      </c>
      <c r="F33" s="14">
        <v>1.35</v>
      </c>
      <c r="G33" s="14">
        <v>1.54</v>
      </c>
    </row>
    <row r="34" spans="1:7" x14ac:dyDescent="0.25">
      <c r="A34">
        <v>32</v>
      </c>
      <c r="B34" s="14"/>
      <c r="C34" s="14"/>
      <c r="D34" s="14">
        <v>1.08</v>
      </c>
      <c r="E34" s="14">
        <v>1.38</v>
      </c>
      <c r="F34" s="14">
        <v>1.38</v>
      </c>
      <c r="G34" s="14">
        <v>1.58</v>
      </c>
    </row>
    <row r="35" spans="1:7" x14ac:dyDescent="0.25">
      <c r="A35">
        <v>33</v>
      </c>
      <c r="B35" s="14"/>
      <c r="C35" s="14"/>
      <c r="D35" s="14">
        <v>1.08</v>
      </c>
      <c r="E35" s="14">
        <v>1.38</v>
      </c>
      <c r="F35" s="14">
        <v>1.38</v>
      </c>
      <c r="G35" s="14">
        <v>1.58</v>
      </c>
    </row>
    <row r="36" spans="1:7" x14ac:dyDescent="0.25">
      <c r="A36">
        <v>34</v>
      </c>
      <c r="B36" s="14"/>
      <c r="C36" s="14"/>
      <c r="D36" s="14">
        <v>1.08</v>
      </c>
      <c r="E36" s="14">
        <v>1.38</v>
      </c>
      <c r="F36" s="14">
        <v>1.38</v>
      </c>
      <c r="G36" s="14">
        <v>1.58</v>
      </c>
    </row>
    <row r="37" spans="1:7" x14ac:dyDescent="0.25">
      <c r="A37">
        <v>35</v>
      </c>
      <c r="B37" s="14"/>
      <c r="C37" s="14"/>
      <c r="D37" s="14">
        <v>1.08</v>
      </c>
      <c r="E37" s="14">
        <v>1.38</v>
      </c>
      <c r="F37" s="14">
        <v>1.38</v>
      </c>
      <c r="G37" s="14">
        <v>1.58</v>
      </c>
    </row>
    <row r="38" spans="1:7" x14ac:dyDescent="0.25">
      <c r="A38">
        <v>36</v>
      </c>
      <c r="B38" s="14"/>
      <c r="C38" s="14"/>
      <c r="D38" s="14">
        <v>1.08</v>
      </c>
      <c r="E38" s="14">
        <v>1.38</v>
      </c>
      <c r="F38" s="14">
        <v>1.38</v>
      </c>
      <c r="G38" s="14">
        <v>1.58</v>
      </c>
    </row>
    <row r="39" spans="1:7" x14ac:dyDescent="0.25">
      <c r="A39">
        <v>37</v>
      </c>
      <c r="B39" s="14"/>
      <c r="C39" s="14"/>
      <c r="D39" s="14">
        <v>1.08</v>
      </c>
      <c r="E39" s="14">
        <v>1.38</v>
      </c>
      <c r="F39" s="14">
        <v>1.38</v>
      </c>
      <c r="G39" s="14">
        <v>1.58</v>
      </c>
    </row>
    <row r="40" spans="1:7" x14ac:dyDescent="0.25">
      <c r="A40">
        <v>38</v>
      </c>
      <c r="B40" s="14"/>
      <c r="C40" s="14"/>
      <c r="D40" s="14">
        <v>1.08</v>
      </c>
      <c r="E40" s="14">
        <v>1.38</v>
      </c>
      <c r="F40" s="14">
        <v>1.38</v>
      </c>
      <c r="G40" s="14">
        <v>1.58</v>
      </c>
    </row>
    <row r="41" spans="1:7" x14ac:dyDescent="0.25">
      <c r="A41">
        <v>39</v>
      </c>
      <c r="B41" s="14"/>
      <c r="C41" s="14"/>
      <c r="D41" s="14">
        <v>1.08</v>
      </c>
      <c r="E41" s="14">
        <v>1.38</v>
      </c>
      <c r="F41" s="14">
        <v>1.38</v>
      </c>
      <c r="G41" s="14">
        <v>1.58</v>
      </c>
    </row>
    <row r="42" spans="1:7" x14ac:dyDescent="0.25">
      <c r="A42">
        <v>40</v>
      </c>
      <c r="B42" s="14"/>
      <c r="C42" s="14"/>
      <c r="D42" s="14">
        <v>1.1100000000000001</v>
      </c>
      <c r="E42" s="14">
        <v>1.42</v>
      </c>
      <c r="F42" s="14">
        <v>1.42</v>
      </c>
      <c r="G42" s="14">
        <v>1.62</v>
      </c>
    </row>
    <row r="43" spans="1:7" x14ac:dyDescent="0.25">
      <c r="A43">
        <v>41</v>
      </c>
      <c r="B43" s="14"/>
      <c r="C43" s="14"/>
      <c r="D43" s="14">
        <v>1.1100000000000001</v>
      </c>
      <c r="E43" s="14">
        <v>1.42</v>
      </c>
      <c r="F43" s="14">
        <v>1.42</v>
      </c>
      <c r="G43" s="14">
        <v>1.62</v>
      </c>
    </row>
    <row r="44" spans="1:7" x14ac:dyDescent="0.25">
      <c r="A44">
        <v>42</v>
      </c>
      <c r="B44" s="14"/>
      <c r="C44" s="14"/>
      <c r="D44" s="14">
        <v>1.1100000000000001</v>
      </c>
      <c r="E44" s="14">
        <v>1.42</v>
      </c>
      <c r="F44" s="14">
        <v>1.42</v>
      </c>
      <c r="G44" s="14">
        <v>1.62</v>
      </c>
    </row>
    <row r="45" spans="1:7" x14ac:dyDescent="0.25">
      <c r="A45">
        <v>43</v>
      </c>
      <c r="B45" s="14"/>
      <c r="C45" s="14"/>
      <c r="D45" s="14">
        <v>1.1100000000000001</v>
      </c>
      <c r="E45" s="14">
        <v>1.42</v>
      </c>
      <c r="F45" s="14">
        <v>1.42</v>
      </c>
      <c r="G45" s="14">
        <v>1.62</v>
      </c>
    </row>
    <row r="46" spans="1:7" x14ac:dyDescent="0.25">
      <c r="A46">
        <v>44</v>
      </c>
      <c r="B46" s="14"/>
      <c r="C46" s="14"/>
      <c r="D46" s="14">
        <v>1.1100000000000001</v>
      </c>
      <c r="E46" s="14">
        <v>1.42</v>
      </c>
      <c r="F46" s="14">
        <v>1.42</v>
      </c>
      <c r="G46" s="14">
        <v>1.62</v>
      </c>
    </row>
    <row r="47" spans="1:7" x14ac:dyDescent="0.25">
      <c r="A47">
        <v>45</v>
      </c>
      <c r="B47" s="14"/>
      <c r="C47" s="14"/>
      <c r="D47" s="14">
        <v>1.1100000000000001</v>
      </c>
      <c r="E47" s="14">
        <v>1.42</v>
      </c>
      <c r="F47" s="14">
        <v>1.42</v>
      </c>
      <c r="G47" s="14">
        <v>1.62</v>
      </c>
    </row>
    <row r="48" spans="1:7" x14ac:dyDescent="0.25">
      <c r="A48">
        <v>46</v>
      </c>
      <c r="B48" s="14"/>
      <c r="C48" s="14"/>
      <c r="D48" s="14">
        <v>1.1100000000000001</v>
      </c>
      <c r="E48" s="14">
        <v>1.42</v>
      </c>
      <c r="F48" s="14">
        <v>1.42</v>
      </c>
      <c r="G48" s="14">
        <v>1.62</v>
      </c>
    </row>
    <row r="49" spans="1:7" x14ac:dyDescent="0.25">
      <c r="A49">
        <v>47</v>
      </c>
      <c r="B49" s="14"/>
      <c r="C49" s="14"/>
      <c r="D49" s="14">
        <v>1.1100000000000001</v>
      </c>
      <c r="E49" s="14">
        <v>1.42</v>
      </c>
      <c r="F49" s="14">
        <v>1.42</v>
      </c>
      <c r="G49" s="14">
        <v>1.62</v>
      </c>
    </row>
    <row r="50" spans="1:7" x14ac:dyDescent="0.25">
      <c r="A50">
        <v>48</v>
      </c>
      <c r="B50" s="14"/>
      <c r="C50" s="14"/>
      <c r="D50" s="14">
        <v>1.1100000000000001</v>
      </c>
      <c r="E50" s="14">
        <v>1.42</v>
      </c>
      <c r="F50" s="14">
        <v>1.42</v>
      </c>
      <c r="G50" s="14">
        <v>1.62</v>
      </c>
    </row>
    <row r="51" spans="1:7" x14ac:dyDescent="0.25">
      <c r="A51">
        <v>49</v>
      </c>
      <c r="B51" s="14"/>
      <c r="C51" s="14"/>
      <c r="D51" s="14">
        <v>1.1100000000000001</v>
      </c>
      <c r="E51" s="14">
        <v>1.42</v>
      </c>
      <c r="F51" s="14">
        <v>1.42</v>
      </c>
      <c r="G51" s="14">
        <v>1.62</v>
      </c>
    </row>
    <row r="52" spans="1:7" x14ac:dyDescent="0.25">
      <c r="A52">
        <v>50</v>
      </c>
      <c r="B52" s="14"/>
      <c r="C52" s="14"/>
      <c r="D52" s="14">
        <v>1.1399999999999999</v>
      </c>
      <c r="E52" s="14">
        <v>1.46</v>
      </c>
      <c r="F52" s="14">
        <v>1.46</v>
      </c>
      <c r="G52" s="14">
        <v>1.66</v>
      </c>
    </row>
    <row r="53" spans="1:7" x14ac:dyDescent="0.25">
      <c r="A53">
        <v>51</v>
      </c>
      <c r="B53" s="14"/>
      <c r="C53" s="14"/>
      <c r="D53" s="14">
        <v>1.1399999999999999</v>
      </c>
      <c r="E53" s="14">
        <v>1.46</v>
      </c>
      <c r="F53" s="14">
        <v>1.46</v>
      </c>
      <c r="G53" s="14">
        <v>1.66</v>
      </c>
    </row>
    <row r="54" spans="1:7" x14ac:dyDescent="0.25">
      <c r="A54">
        <v>52</v>
      </c>
      <c r="B54" s="14"/>
      <c r="C54" s="14"/>
      <c r="D54" s="14">
        <v>1.1399999999999999</v>
      </c>
      <c r="E54" s="14">
        <v>1.46</v>
      </c>
      <c r="F54" s="14">
        <v>1.46</v>
      </c>
      <c r="G54" s="14">
        <v>1.66</v>
      </c>
    </row>
    <row r="55" spans="1:7" x14ac:dyDescent="0.25">
      <c r="A55">
        <v>53</v>
      </c>
      <c r="B55" s="14"/>
      <c r="C55" s="14"/>
      <c r="D55" s="14">
        <v>1.1399999999999999</v>
      </c>
      <c r="E55" s="14">
        <v>1.46</v>
      </c>
      <c r="F55" s="14">
        <v>1.46</v>
      </c>
      <c r="G55" s="14">
        <v>1.66</v>
      </c>
    </row>
    <row r="56" spans="1:7" x14ac:dyDescent="0.25">
      <c r="A56">
        <v>54</v>
      </c>
      <c r="B56" s="14"/>
      <c r="C56" s="14"/>
      <c r="D56" s="14">
        <v>1.1399999999999999</v>
      </c>
      <c r="E56" s="14">
        <v>1.46</v>
      </c>
      <c r="F56" s="14">
        <v>1.46</v>
      </c>
      <c r="G56" s="14">
        <v>1.66</v>
      </c>
    </row>
    <row r="57" spans="1:7" x14ac:dyDescent="0.25">
      <c r="A57">
        <v>55</v>
      </c>
      <c r="B57" s="14"/>
      <c r="C57" s="14"/>
      <c r="D57" s="14">
        <v>1.1399999999999999</v>
      </c>
      <c r="E57" s="14">
        <v>1.46</v>
      </c>
      <c r="F57" s="14">
        <v>1.46</v>
      </c>
      <c r="G57" s="14">
        <v>1.66</v>
      </c>
    </row>
    <row r="58" spans="1:7" x14ac:dyDescent="0.25">
      <c r="A58">
        <v>56</v>
      </c>
      <c r="B58" s="14"/>
      <c r="C58" s="14"/>
      <c r="D58" s="14">
        <v>1.1399999999999999</v>
      </c>
      <c r="E58" s="14">
        <v>1.46</v>
      </c>
      <c r="F58" s="14">
        <v>1.46</v>
      </c>
      <c r="G58" s="14">
        <v>1.66</v>
      </c>
    </row>
    <row r="59" spans="1:7" x14ac:dyDescent="0.25">
      <c r="A59">
        <v>57</v>
      </c>
      <c r="B59" s="14"/>
      <c r="C59" s="14"/>
      <c r="D59" s="14">
        <v>1.1399999999999999</v>
      </c>
      <c r="E59" s="14">
        <v>1.46</v>
      </c>
      <c r="F59" s="14">
        <v>1.46</v>
      </c>
      <c r="G59" s="14">
        <v>1.66</v>
      </c>
    </row>
    <row r="60" spans="1:7" x14ac:dyDescent="0.25">
      <c r="A60">
        <v>58</v>
      </c>
      <c r="B60" s="14"/>
      <c r="C60" s="14"/>
      <c r="D60" s="14">
        <v>1.1399999999999999</v>
      </c>
      <c r="E60" s="14">
        <v>1.46</v>
      </c>
      <c r="F60" s="14">
        <v>1.46</v>
      </c>
      <c r="G60" s="14">
        <v>1.66</v>
      </c>
    </row>
    <row r="61" spans="1:7" x14ac:dyDescent="0.25">
      <c r="A61">
        <v>59</v>
      </c>
      <c r="B61" s="14"/>
      <c r="C61" s="14"/>
      <c r="D61" s="14">
        <v>1.1399999999999999</v>
      </c>
      <c r="E61" s="14">
        <v>1.46</v>
      </c>
      <c r="F61" s="14">
        <v>1.46</v>
      </c>
      <c r="G61" s="14">
        <v>1.66</v>
      </c>
    </row>
    <row r="62" spans="1:7" x14ac:dyDescent="0.25">
      <c r="A62">
        <v>60</v>
      </c>
      <c r="B62" s="14"/>
      <c r="C62" s="14"/>
      <c r="D62" s="14">
        <v>1.1399999999999999</v>
      </c>
      <c r="E62" s="14">
        <v>1.46</v>
      </c>
      <c r="F62" s="14">
        <v>1.46</v>
      </c>
      <c r="G62" s="14">
        <v>1.66</v>
      </c>
    </row>
    <row r="63" spans="1:7" x14ac:dyDescent="0.25">
      <c r="A63">
        <v>61</v>
      </c>
      <c r="B63" s="14"/>
      <c r="C63" s="14"/>
      <c r="D63" s="14">
        <v>1.1399999999999999</v>
      </c>
      <c r="E63" s="14">
        <v>1.46</v>
      </c>
      <c r="F63" s="14">
        <v>1.46</v>
      </c>
      <c r="G63" s="14">
        <v>1.66</v>
      </c>
    </row>
    <row r="64" spans="1:7" x14ac:dyDescent="0.25">
      <c r="A64">
        <v>62</v>
      </c>
      <c r="B64" s="14"/>
      <c r="C64" s="14"/>
      <c r="D64" s="14">
        <v>1.1399999999999999</v>
      </c>
      <c r="E64" s="14">
        <v>1.46</v>
      </c>
      <c r="F64" s="14">
        <v>1.46</v>
      </c>
      <c r="G64" s="14">
        <v>1.66</v>
      </c>
    </row>
    <row r="65" spans="1:7" x14ac:dyDescent="0.25">
      <c r="A65">
        <v>63</v>
      </c>
      <c r="B65" s="14"/>
      <c r="C65" s="14">
        <v>1</v>
      </c>
      <c r="D65" s="14">
        <v>1.17</v>
      </c>
      <c r="E65" s="14">
        <v>1.5</v>
      </c>
      <c r="F65" s="14">
        <v>1.5</v>
      </c>
      <c r="G65" s="14">
        <v>1.7</v>
      </c>
    </row>
    <row r="66" spans="1:7" x14ac:dyDescent="0.25">
      <c r="A66">
        <v>64</v>
      </c>
      <c r="B66" s="14"/>
      <c r="C66" s="14">
        <v>1</v>
      </c>
      <c r="D66" s="14">
        <v>1.17</v>
      </c>
      <c r="E66" s="14">
        <v>1.5</v>
      </c>
      <c r="F66" s="14">
        <v>1.5</v>
      </c>
      <c r="G66" s="14">
        <v>1.7</v>
      </c>
    </row>
    <row r="67" spans="1:7" x14ac:dyDescent="0.25">
      <c r="A67">
        <v>65</v>
      </c>
      <c r="B67" s="14"/>
      <c r="C67" s="14">
        <v>1</v>
      </c>
      <c r="D67" s="14">
        <v>1.17</v>
      </c>
      <c r="E67" s="14">
        <v>1.5</v>
      </c>
      <c r="F67" s="14">
        <v>1.5</v>
      </c>
      <c r="G67" s="14">
        <v>1.7</v>
      </c>
    </row>
    <row r="68" spans="1:7" x14ac:dyDescent="0.25">
      <c r="A68">
        <v>66</v>
      </c>
      <c r="B68" s="14"/>
      <c r="C68" s="14">
        <v>1</v>
      </c>
      <c r="D68" s="14">
        <v>1.17</v>
      </c>
      <c r="E68" s="14">
        <v>1.5</v>
      </c>
      <c r="F68" s="14">
        <v>1.5</v>
      </c>
      <c r="G68" s="14">
        <v>1.7</v>
      </c>
    </row>
    <row r="69" spans="1:7" x14ac:dyDescent="0.25">
      <c r="A69">
        <v>67</v>
      </c>
      <c r="B69" s="14"/>
      <c r="C69" s="14">
        <v>1</v>
      </c>
      <c r="D69" s="14">
        <v>1.17</v>
      </c>
      <c r="E69" s="14">
        <v>1.5</v>
      </c>
      <c r="F69" s="14">
        <v>1.5</v>
      </c>
      <c r="G69" s="14">
        <v>1.7</v>
      </c>
    </row>
    <row r="70" spans="1:7" x14ac:dyDescent="0.25">
      <c r="A70">
        <v>68</v>
      </c>
      <c r="B70" s="14"/>
      <c r="C70" s="14">
        <v>1</v>
      </c>
      <c r="D70" s="14">
        <v>1.17</v>
      </c>
      <c r="E70" s="14">
        <v>1.5</v>
      </c>
      <c r="F70" s="14">
        <v>1.5</v>
      </c>
      <c r="G70" s="14">
        <v>1.7</v>
      </c>
    </row>
    <row r="71" spans="1:7" x14ac:dyDescent="0.25">
      <c r="A71">
        <v>69</v>
      </c>
      <c r="B71" s="14"/>
      <c r="C71" s="14">
        <v>1</v>
      </c>
      <c r="D71" s="14">
        <v>1.17</v>
      </c>
      <c r="E71" s="14">
        <v>1.5</v>
      </c>
      <c r="F71" s="14">
        <v>1.5</v>
      </c>
      <c r="G71" s="14">
        <v>1.7</v>
      </c>
    </row>
    <row r="72" spans="1:7" x14ac:dyDescent="0.25">
      <c r="A72">
        <v>70</v>
      </c>
      <c r="B72" s="14"/>
      <c r="C72" s="14">
        <v>1</v>
      </c>
      <c r="D72" s="14">
        <v>1.17</v>
      </c>
      <c r="E72" s="14">
        <v>1.5</v>
      </c>
      <c r="F72" s="14">
        <v>1.5</v>
      </c>
      <c r="G72" s="14">
        <v>1.7</v>
      </c>
    </row>
    <row r="73" spans="1:7" x14ac:dyDescent="0.25">
      <c r="A73">
        <v>71</v>
      </c>
      <c r="B73" s="14"/>
      <c r="C73" s="14">
        <v>1</v>
      </c>
      <c r="D73" s="14">
        <v>1.17</v>
      </c>
      <c r="E73" s="14">
        <v>1.5</v>
      </c>
      <c r="F73" s="14">
        <v>1.5</v>
      </c>
      <c r="G73" s="14">
        <v>1.7</v>
      </c>
    </row>
    <row r="74" spans="1:7" x14ac:dyDescent="0.25">
      <c r="A74">
        <v>72</v>
      </c>
      <c r="B74" s="14"/>
      <c r="C74" s="14">
        <v>1</v>
      </c>
      <c r="D74" s="14">
        <v>1.17</v>
      </c>
      <c r="E74" s="14">
        <v>1.5</v>
      </c>
      <c r="F74" s="14">
        <v>1.5</v>
      </c>
      <c r="G74" s="14">
        <v>1.7</v>
      </c>
    </row>
    <row r="75" spans="1:7" x14ac:dyDescent="0.25">
      <c r="A75">
        <v>73</v>
      </c>
      <c r="B75" s="14"/>
      <c r="C75" s="14">
        <v>1</v>
      </c>
      <c r="D75" s="14">
        <v>1.17</v>
      </c>
      <c r="E75" s="14">
        <v>1.5</v>
      </c>
      <c r="F75" s="14">
        <v>1.5</v>
      </c>
      <c r="G75" s="14">
        <v>1.7</v>
      </c>
    </row>
    <row r="76" spans="1:7" x14ac:dyDescent="0.25">
      <c r="A76">
        <v>74</v>
      </c>
      <c r="B76" s="14"/>
      <c r="C76" s="14">
        <v>1</v>
      </c>
      <c r="D76" s="14">
        <v>1.17</v>
      </c>
      <c r="E76" s="14">
        <v>1.5</v>
      </c>
      <c r="F76" s="14">
        <v>1.5</v>
      </c>
      <c r="G76" s="14">
        <v>1.7</v>
      </c>
    </row>
    <row r="77" spans="1:7" x14ac:dyDescent="0.25">
      <c r="A77">
        <v>75</v>
      </c>
      <c r="B77" s="14"/>
      <c r="C77" s="14">
        <v>1</v>
      </c>
      <c r="D77" s="14">
        <v>1.17</v>
      </c>
      <c r="E77" s="14">
        <v>1.5</v>
      </c>
      <c r="F77" s="14">
        <v>1.5</v>
      </c>
      <c r="G77" s="14">
        <v>1.7</v>
      </c>
    </row>
    <row r="78" spans="1:7" x14ac:dyDescent="0.25">
      <c r="A78">
        <v>76</v>
      </c>
      <c r="B78" s="14"/>
      <c r="C78" s="14">
        <v>1</v>
      </c>
      <c r="D78" s="14">
        <v>1.17</v>
      </c>
      <c r="E78" s="14">
        <v>1.5</v>
      </c>
      <c r="F78" s="14">
        <v>1.5</v>
      </c>
      <c r="G78" s="14">
        <v>1.7</v>
      </c>
    </row>
    <row r="79" spans="1:7" x14ac:dyDescent="0.25">
      <c r="A79">
        <v>77</v>
      </c>
      <c r="B79" s="14"/>
      <c r="C79" s="14">
        <v>1</v>
      </c>
      <c r="D79" s="14">
        <v>1.17</v>
      </c>
      <c r="E79" s="14">
        <v>1.5</v>
      </c>
      <c r="F79" s="14">
        <v>1.5</v>
      </c>
      <c r="G79" s="14">
        <v>1.7</v>
      </c>
    </row>
    <row r="80" spans="1:7" x14ac:dyDescent="0.25">
      <c r="A80">
        <v>78</v>
      </c>
      <c r="B80" s="14"/>
      <c r="C80" s="14">
        <v>1</v>
      </c>
      <c r="D80" s="14">
        <v>1.17</v>
      </c>
      <c r="E80" s="14">
        <v>1.5</v>
      </c>
      <c r="F80" s="14">
        <v>1.5</v>
      </c>
      <c r="G80" s="14">
        <v>1.7</v>
      </c>
    </row>
    <row r="81" spans="1:7" x14ac:dyDescent="0.25">
      <c r="A81">
        <v>79</v>
      </c>
      <c r="B81" s="14"/>
      <c r="C81" s="14">
        <v>1</v>
      </c>
      <c r="D81" s="14">
        <v>1.17</v>
      </c>
      <c r="E81" s="14">
        <v>1.5</v>
      </c>
      <c r="F81" s="14">
        <v>1.5</v>
      </c>
      <c r="G81" s="14">
        <v>1.7</v>
      </c>
    </row>
    <row r="82" spans="1:7" x14ac:dyDescent="0.25">
      <c r="A82">
        <v>80</v>
      </c>
      <c r="B82" s="14"/>
      <c r="C82" s="14">
        <v>1.02</v>
      </c>
      <c r="D82" s="14">
        <v>1.2</v>
      </c>
      <c r="E82" s="14">
        <v>1.54</v>
      </c>
      <c r="F82" s="14">
        <v>1.54</v>
      </c>
      <c r="G82" s="14">
        <v>1.74</v>
      </c>
    </row>
    <row r="83" spans="1:7" x14ac:dyDescent="0.25">
      <c r="A83">
        <v>81</v>
      </c>
      <c r="B83" s="14"/>
      <c r="C83" s="14">
        <v>1.02</v>
      </c>
      <c r="D83" s="14">
        <v>1.2</v>
      </c>
      <c r="E83" s="14">
        <v>1.54</v>
      </c>
      <c r="F83" s="14">
        <v>1.54</v>
      </c>
      <c r="G83" s="14">
        <v>1.74</v>
      </c>
    </row>
    <row r="84" spans="1:7" x14ac:dyDescent="0.25">
      <c r="A84">
        <v>82</v>
      </c>
      <c r="B84" s="14"/>
      <c r="C84" s="14">
        <v>1.02</v>
      </c>
      <c r="D84" s="14">
        <v>1.2</v>
      </c>
      <c r="E84" s="14">
        <v>1.54</v>
      </c>
      <c r="F84" s="14">
        <v>1.54</v>
      </c>
      <c r="G84" s="14">
        <v>1.74</v>
      </c>
    </row>
    <row r="85" spans="1:7" x14ac:dyDescent="0.25">
      <c r="A85">
        <v>83</v>
      </c>
      <c r="B85" s="14"/>
      <c r="C85" s="14">
        <v>1.02</v>
      </c>
      <c r="D85" s="14">
        <v>1.2</v>
      </c>
      <c r="E85" s="14">
        <v>1.54</v>
      </c>
      <c r="F85" s="14">
        <v>1.54</v>
      </c>
      <c r="G85" s="14">
        <v>1.74</v>
      </c>
    </row>
    <row r="86" spans="1:7" x14ac:dyDescent="0.25">
      <c r="A86">
        <v>84</v>
      </c>
      <c r="B86" s="14"/>
      <c r="C86" s="14">
        <v>1.02</v>
      </c>
      <c r="D86" s="14">
        <v>1.2</v>
      </c>
      <c r="E86" s="14">
        <v>1.54</v>
      </c>
      <c r="F86" s="14">
        <v>1.54</v>
      </c>
      <c r="G86" s="14">
        <v>1.74</v>
      </c>
    </row>
    <row r="87" spans="1:7" x14ac:dyDescent="0.25">
      <c r="A87">
        <v>85</v>
      </c>
      <c r="B87" s="14"/>
      <c r="C87" s="14">
        <v>1.02</v>
      </c>
      <c r="D87" s="14">
        <v>1.2</v>
      </c>
      <c r="E87" s="14">
        <v>1.54</v>
      </c>
      <c r="F87" s="14">
        <v>1.54</v>
      </c>
      <c r="G87" s="14">
        <v>1.74</v>
      </c>
    </row>
    <row r="88" spans="1:7" x14ac:dyDescent="0.25">
      <c r="A88">
        <v>86</v>
      </c>
      <c r="B88" s="14"/>
      <c r="C88" s="14">
        <v>1.02</v>
      </c>
      <c r="D88" s="14">
        <v>1.2</v>
      </c>
      <c r="E88" s="14">
        <v>1.54</v>
      </c>
      <c r="F88" s="14">
        <v>1.54</v>
      </c>
      <c r="G88" s="14">
        <v>1.74</v>
      </c>
    </row>
    <row r="89" spans="1:7" x14ac:dyDescent="0.25">
      <c r="A89">
        <v>87</v>
      </c>
      <c r="B89" s="14"/>
      <c r="C89" s="14">
        <v>1.02</v>
      </c>
      <c r="D89" s="14">
        <v>1.2</v>
      </c>
      <c r="E89" s="14">
        <v>1.54</v>
      </c>
      <c r="F89" s="14">
        <v>1.54</v>
      </c>
      <c r="G89" s="14">
        <v>1.74</v>
      </c>
    </row>
    <row r="90" spans="1:7" x14ac:dyDescent="0.25">
      <c r="A90">
        <v>88</v>
      </c>
      <c r="B90" s="14"/>
      <c r="C90" s="14">
        <v>1.02</v>
      </c>
      <c r="D90" s="14">
        <v>1.2</v>
      </c>
      <c r="E90" s="14">
        <v>1.54</v>
      </c>
      <c r="F90" s="14">
        <v>1.54</v>
      </c>
      <c r="G90" s="14">
        <v>1.74</v>
      </c>
    </row>
    <row r="91" spans="1:7" x14ac:dyDescent="0.25">
      <c r="A91">
        <v>89</v>
      </c>
      <c r="B91" s="14"/>
      <c r="C91" s="14">
        <v>1.02</v>
      </c>
      <c r="D91" s="14">
        <v>1.2</v>
      </c>
      <c r="E91" s="14">
        <v>1.54</v>
      </c>
      <c r="F91" s="14">
        <v>1.54</v>
      </c>
      <c r="G91" s="14">
        <v>1.74</v>
      </c>
    </row>
    <row r="92" spans="1:7" x14ac:dyDescent="0.25">
      <c r="A92">
        <v>90</v>
      </c>
      <c r="B92" s="14"/>
      <c r="C92" s="14">
        <v>1.02</v>
      </c>
      <c r="D92" s="14">
        <v>1.2</v>
      </c>
      <c r="E92" s="14">
        <v>1.54</v>
      </c>
      <c r="F92" s="14">
        <v>1.54</v>
      </c>
      <c r="G92" s="14">
        <v>1.74</v>
      </c>
    </row>
    <row r="93" spans="1:7" x14ac:dyDescent="0.25">
      <c r="A93">
        <v>91</v>
      </c>
      <c r="B93" s="14"/>
      <c r="C93" s="14">
        <v>1.02</v>
      </c>
      <c r="D93" s="14">
        <v>1.2</v>
      </c>
      <c r="E93" s="14">
        <v>1.54</v>
      </c>
      <c r="F93" s="14">
        <v>1.54</v>
      </c>
      <c r="G93" s="14">
        <v>1.74</v>
      </c>
    </row>
    <row r="94" spans="1:7" x14ac:dyDescent="0.25">
      <c r="A94">
        <v>92</v>
      </c>
      <c r="B94" s="14"/>
      <c r="C94" s="14">
        <v>1.02</v>
      </c>
      <c r="D94" s="14">
        <v>1.2</v>
      </c>
      <c r="E94" s="14">
        <v>1.54</v>
      </c>
      <c r="F94" s="14">
        <v>1.54</v>
      </c>
      <c r="G94" s="14">
        <v>1.74</v>
      </c>
    </row>
    <row r="95" spans="1:7" x14ac:dyDescent="0.25">
      <c r="A95">
        <v>93</v>
      </c>
      <c r="B95" s="14"/>
      <c r="C95" s="14">
        <v>1.02</v>
      </c>
      <c r="D95" s="14">
        <v>1.2</v>
      </c>
      <c r="E95" s="14">
        <v>1.54</v>
      </c>
      <c r="F95" s="14">
        <v>1.54</v>
      </c>
      <c r="G95" s="14">
        <v>1.74</v>
      </c>
    </row>
    <row r="96" spans="1:7" x14ac:dyDescent="0.25">
      <c r="A96">
        <v>94</v>
      </c>
      <c r="B96" s="14"/>
      <c r="C96" s="14">
        <v>1.02</v>
      </c>
      <c r="D96" s="14">
        <v>1.2</v>
      </c>
      <c r="E96" s="14">
        <v>1.54</v>
      </c>
      <c r="F96" s="14">
        <v>1.54</v>
      </c>
      <c r="G96" s="14">
        <v>1.74</v>
      </c>
    </row>
    <row r="97" spans="1:7" x14ac:dyDescent="0.25">
      <c r="A97">
        <v>95</v>
      </c>
      <c r="B97" s="14"/>
      <c r="C97" s="14">
        <v>1.02</v>
      </c>
      <c r="D97" s="14">
        <v>1.2</v>
      </c>
      <c r="E97" s="14">
        <v>1.54</v>
      </c>
      <c r="F97" s="14">
        <v>1.54</v>
      </c>
      <c r="G97" s="14">
        <v>1.74</v>
      </c>
    </row>
    <row r="98" spans="1:7" x14ac:dyDescent="0.25">
      <c r="A98">
        <v>96</v>
      </c>
      <c r="B98" s="14"/>
      <c r="C98" s="14">
        <v>1.02</v>
      </c>
      <c r="D98" s="14">
        <v>1.2</v>
      </c>
      <c r="E98" s="14">
        <v>1.54</v>
      </c>
      <c r="F98" s="14">
        <v>1.54</v>
      </c>
      <c r="G98" s="14">
        <v>1.74</v>
      </c>
    </row>
    <row r="99" spans="1:7" x14ac:dyDescent="0.25">
      <c r="A99">
        <v>97</v>
      </c>
      <c r="B99" s="14"/>
      <c r="C99" s="14">
        <v>1.02</v>
      </c>
      <c r="D99" s="14">
        <v>1.2</v>
      </c>
      <c r="E99" s="14">
        <v>1.54</v>
      </c>
      <c r="F99" s="14">
        <v>1.54</v>
      </c>
      <c r="G99" s="14">
        <v>1.74</v>
      </c>
    </row>
    <row r="100" spans="1:7" x14ac:dyDescent="0.25">
      <c r="A100">
        <v>98</v>
      </c>
      <c r="B100" s="14"/>
      <c r="C100" s="14">
        <v>1.02</v>
      </c>
      <c r="D100" s="14">
        <v>1.2</v>
      </c>
      <c r="E100" s="14">
        <v>1.54</v>
      </c>
      <c r="F100" s="14">
        <v>1.54</v>
      </c>
      <c r="G100" s="14">
        <v>1.74</v>
      </c>
    </row>
    <row r="101" spans="1:7" x14ac:dyDescent="0.25">
      <c r="A101">
        <v>99</v>
      </c>
      <c r="B101" s="14"/>
      <c r="C101" s="14">
        <v>1.02</v>
      </c>
      <c r="D101" s="14">
        <v>1.2</v>
      </c>
      <c r="E101" s="14">
        <v>1.54</v>
      </c>
      <c r="F101" s="14">
        <v>1.54</v>
      </c>
      <c r="G101" s="14">
        <v>1.74</v>
      </c>
    </row>
    <row r="102" spans="1:7" x14ac:dyDescent="0.25">
      <c r="A102">
        <v>100</v>
      </c>
      <c r="B102" s="14"/>
      <c r="C102" s="14">
        <v>1.05</v>
      </c>
      <c r="D102" s="14">
        <v>1.23</v>
      </c>
      <c r="E102" s="14">
        <v>1.58</v>
      </c>
      <c r="F102" s="14">
        <v>1.58</v>
      </c>
      <c r="G102" s="14">
        <v>1.78</v>
      </c>
    </row>
    <row r="103" spans="1:7" x14ac:dyDescent="0.25">
      <c r="A103">
        <v>101</v>
      </c>
      <c r="B103" s="14"/>
      <c r="C103" s="14">
        <v>1.05</v>
      </c>
      <c r="D103" s="14">
        <v>1.23</v>
      </c>
      <c r="E103" s="14">
        <v>1.58</v>
      </c>
      <c r="F103" s="14">
        <v>1.58</v>
      </c>
      <c r="G103" s="14">
        <v>1.78</v>
      </c>
    </row>
    <row r="104" spans="1:7" x14ac:dyDescent="0.25">
      <c r="A104">
        <v>102</v>
      </c>
      <c r="B104" s="14"/>
      <c r="C104" s="14">
        <v>1.05</v>
      </c>
      <c r="D104" s="14">
        <v>1.23</v>
      </c>
      <c r="E104" s="14">
        <v>1.58</v>
      </c>
      <c r="F104" s="14">
        <v>1.58</v>
      </c>
      <c r="G104" s="14">
        <v>1.78</v>
      </c>
    </row>
    <row r="105" spans="1:7" x14ac:dyDescent="0.25">
      <c r="A105">
        <v>103</v>
      </c>
      <c r="B105" s="14"/>
      <c r="C105" s="14">
        <v>1.05</v>
      </c>
      <c r="D105" s="14">
        <v>1.23</v>
      </c>
      <c r="E105" s="14">
        <v>1.58</v>
      </c>
      <c r="F105" s="14">
        <v>1.58</v>
      </c>
      <c r="G105" s="14">
        <v>1.78</v>
      </c>
    </row>
    <row r="106" spans="1:7" x14ac:dyDescent="0.25">
      <c r="A106">
        <v>104</v>
      </c>
      <c r="B106" s="14"/>
      <c r="C106" s="14">
        <v>1.05</v>
      </c>
      <c r="D106" s="14">
        <v>1.23</v>
      </c>
      <c r="E106" s="14">
        <v>1.58</v>
      </c>
      <c r="F106" s="14">
        <v>1.58</v>
      </c>
      <c r="G106" s="14">
        <v>1.78</v>
      </c>
    </row>
    <row r="107" spans="1:7" x14ac:dyDescent="0.25">
      <c r="A107">
        <v>105</v>
      </c>
      <c r="B107" s="14"/>
      <c r="C107" s="14">
        <v>1.05</v>
      </c>
      <c r="D107" s="14">
        <v>1.23</v>
      </c>
      <c r="E107" s="14">
        <v>1.58</v>
      </c>
      <c r="F107" s="14">
        <v>1.58</v>
      </c>
      <c r="G107" s="14">
        <v>1.78</v>
      </c>
    </row>
    <row r="108" spans="1:7" x14ac:dyDescent="0.25">
      <c r="A108">
        <v>106</v>
      </c>
      <c r="B108" s="14"/>
      <c r="C108" s="14">
        <v>1.05</v>
      </c>
      <c r="D108" s="14">
        <v>1.23</v>
      </c>
      <c r="E108" s="14">
        <v>1.58</v>
      </c>
      <c r="F108" s="14">
        <v>1.58</v>
      </c>
      <c r="G108" s="14">
        <v>1.78</v>
      </c>
    </row>
    <row r="109" spans="1:7" x14ac:dyDescent="0.25">
      <c r="A109">
        <v>107</v>
      </c>
      <c r="B109" s="14"/>
      <c r="C109" s="14">
        <v>1.05</v>
      </c>
      <c r="D109" s="14">
        <v>1.23</v>
      </c>
      <c r="E109" s="14">
        <v>1.58</v>
      </c>
      <c r="F109" s="14">
        <v>1.58</v>
      </c>
      <c r="G109" s="14">
        <v>1.78</v>
      </c>
    </row>
    <row r="110" spans="1:7" x14ac:dyDescent="0.25">
      <c r="A110">
        <v>108</v>
      </c>
      <c r="B110" s="14"/>
      <c r="C110" s="14">
        <v>1.05</v>
      </c>
      <c r="D110" s="14">
        <v>1.23</v>
      </c>
      <c r="E110" s="14">
        <v>1.58</v>
      </c>
      <c r="F110" s="14">
        <v>1.58</v>
      </c>
      <c r="G110" s="14">
        <v>1.78</v>
      </c>
    </row>
    <row r="111" spans="1:7" x14ac:dyDescent="0.25">
      <c r="A111">
        <v>109</v>
      </c>
      <c r="B111" s="14"/>
      <c r="C111" s="14">
        <v>1.05</v>
      </c>
      <c r="D111" s="14">
        <v>1.23</v>
      </c>
      <c r="E111" s="14">
        <v>1.58</v>
      </c>
      <c r="F111" s="14">
        <v>1.58</v>
      </c>
      <c r="G111" s="14">
        <v>1.78</v>
      </c>
    </row>
    <row r="112" spans="1:7" x14ac:dyDescent="0.25">
      <c r="A112">
        <v>110</v>
      </c>
      <c r="B112" s="14"/>
      <c r="C112" s="14">
        <v>1.05</v>
      </c>
      <c r="D112" s="14">
        <v>1.23</v>
      </c>
      <c r="E112" s="14">
        <v>1.58</v>
      </c>
      <c r="F112" s="14">
        <v>1.58</v>
      </c>
      <c r="G112" s="14">
        <v>1.78</v>
      </c>
    </row>
    <row r="113" spans="1:7" x14ac:dyDescent="0.25">
      <c r="A113">
        <v>111</v>
      </c>
      <c r="B113" s="14"/>
      <c r="C113" s="14">
        <v>1.05</v>
      </c>
      <c r="D113" s="14">
        <v>1.23</v>
      </c>
      <c r="E113" s="14">
        <v>1.58</v>
      </c>
      <c r="F113" s="14">
        <v>1.58</v>
      </c>
      <c r="G113" s="14">
        <v>1.78</v>
      </c>
    </row>
    <row r="114" spans="1:7" x14ac:dyDescent="0.25">
      <c r="A114">
        <v>112</v>
      </c>
      <c r="B114" s="14"/>
      <c r="C114" s="14">
        <v>1.05</v>
      </c>
      <c r="D114" s="14">
        <v>1.23</v>
      </c>
      <c r="E114" s="14">
        <v>1.58</v>
      </c>
      <c r="F114" s="14">
        <v>1.58</v>
      </c>
      <c r="G114" s="14">
        <v>1.78</v>
      </c>
    </row>
    <row r="115" spans="1:7" x14ac:dyDescent="0.25">
      <c r="A115">
        <v>113</v>
      </c>
      <c r="B115" s="14"/>
      <c r="C115" s="14">
        <v>1.05</v>
      </c>
      <c r="D115" s="14">
        <v>1.23</v>
      </c>
      <c r="E115" s="14">
        <v>1.58</v>
      </c>
      <c r="F115" s="14">
        <v>1.58</v>
      </c>
      <c r="G115" s="14">
        <v>1.78</v>
      </c>
    </row>
    <row r="116" spans="1:7" x14ac:dyDescent="0.25">
      <c r="A116">
        <v>114</v>
      </c>
      <c r="B116" s="14"/>
      <c r="C116" s="14">
        <v>1.05</v>
      </c>
      <c r="D116" s="14">
        <v>1.23</v>
      </c>
      <c r="E116" s="14">
        <v>1.58</v>
      </c>
      <c r="F116" s="14">
        <v>1.58</v>
      </c>
      <c r="G116" s="14">
        <v>1.78</v>
      </c>
    </row>
    <row r="117" spans="1:7" x14ac:dyDescent="0.25">
      <c r="A117">
        <v>115</v>
      </c>
      <c r="B117" s="14"/>
      <c r="C117" s="14">
        <v>1.05</v>
      </c>
      <c r="D117" s="14">
        <v>1.23</v>
      </c>
      <c r="E117" s="14">
        <v>1.58</v>
      </c>
      <c r="F117" s="14">
        <v>1.58</v>
      </c>
      <c r="G117" s="14">
        <v>1.78</v>
      </c>
    </row>
    <row r="118" spans="1:7" x14ac:dyDescent="0.25">
      <c r="A118">
        <v>116</v>
      </c>
      <c r="B118" s="14"/>
      <c r="C118" s="14">
        <v>1.05</v>
      </c>
      <c r="D118" s="14">
        <v>1.23</v>
      </c>
      <c r="E118" s="14">
        <v>1.58</v>
      </c>
      <c r="F118" s="14">
        <v>1.58</v>
      </c>
      <c r="G118" s="14">
        <v>1.78</v>
      </c>
    </row>
    <row r="119" spans="1:7" x14ac:dyDescent="0.25">
      <c r="A119">
        <v>117</v>
      </c>
      <c r="B119" s="14"/>
      <c r="C119" s="14">
        <v>1.05</v>
      </c>
      <c r="D119" s="14">
        <v>1.23</v>
      </c>
      <c r="E119" s="14">
        <v>1.58</v>
      </c>
      <c r="F119" s="14">
        <v>1.58</v>
      </c>
      <c r="G119" s="14">
        <v>1.78</v>
      </c>
    </row>
    <row r="120" spans="1:7" x14ac:dyDescent="0.25">
      <c r="A120">
        <v>118</v>
      </c>
      <c r="B120" s="14"/>
      <c r="C120" s="14">
        <v>1.05</v>
      </c>
      <c r="D120" s="14">
        <v>1.23</v>
      </c>
      <c r="E120" s="14">
        <v>1.58</v>
      </c>
      <c r="F120" s="14">
        <v>1.58</v>
      </c>
      <c r="G120" s="14">
        <v>1.78</v>
      </c>
    </row>
    <row r="121" spans="1:7" x14ac:dyDescent="0.25">
      <c r="A121">
        <v>119</v>
      </c>
      <c r="B121" s="14"/>
      <c r="C121" s="14">
        <v>1.05</v>
      </c>
      <c r="D121" s="14">
        <v>1.23</v>
      </c>
      <c r="E121" s="14">
        <v>1.58</v>
      </c>
      <c r="F121" s="14">
        <v>1.58</v>
      </c>
      <c r="G121" s="14">
        <v>1.78</v>
      </c>
    </row>
    <row r="122" spans="1:7" x14ac:dyDescent="0.25">
      <c r="A122">
        <v>120</v>
      </c>
      <c r="B122" s="14"/>
      <c r="C122" s="14">
        <v>1.05</v>
      </c>
      <c r="D122" s="14">
        <v>1.23</v>
      </c>
      <c r="E122" s="14">
        <v>1.58</v>
      </c>
      <c r="F122" s="14">
        <v>1.58</v>
      </c>
      <c r="G122" s="14">
        <v>1.78</v>
      </c>
    </row>
    <row r="123" spans="1:7" x14ac:dyDescent="0.25">
      <c r="A123">
        <v>121</v>
      </c>
      <c r="B123" s="14"/>
      <c r="C123" s="14">
        <v>1.05</v>
      </c>
      <c r="D123" s="14">
        <v>1.23</v>
      </c>
      <c r="E123" s="14">
        <v>1.58</v>
      </c>
      <c r="F123" s="14">
        <v>1.58</v>
      </c>
      <c r="G123" s="14">
        <v>1.78</v>
      </c>
    </row>
    <row r="124" spans="1:7" x14ac:dyDescent="0.25">
      <c r="A124">
        <v>122</v>
      </c>
      <c r="B124" s="14"/>
      <c r="C124" s="14">
        <v>1.05</v>
      </c>
      <c r="D124" s="14">
        <v>1.23</v>
      </c>
      <c r="E124" s="14">
        <v>1.58</v>
      </c>
      <c r="F124" s="14">
        <v>1.58</v>
      </c>
      <c r="G124" s="14">
        <v>1.78</v>
      </c>
    </row>
    <row r="125" spans="1:7" x14ac:dyDescent="0.25">
      <c r="A125">
        <v>123</v>
      </c>
      <c r="B125" s="14"/>
      <c r="C125" s="14">
        <v>1.05</v>
      </c>
      <c r="D125" s="14">
        <v>1.23</v>
      </c>
      <c r="E125" s="14">
        <v>1.58</v>
      </c>
      <c r="F125" s="14">
        <v>1.58</v>
      </c>
      <c r="G125" s="14">
        <v>1.78</v>
      </c>
    </row>
    <row r="126" spans="1:7" x14ac:dyDescent="0.25">
      <c r="A126">
        <v>124</v>
      </c>
      <c r="B126" s="14"/>
      <c r="C126" s="14">
        <v>1.05</v>
      </c>
      <c r="D126" s="14">
        <v>1.23</v>
      </c>
      <c r="E126" s="14">
        <v>1.58</v>
      </c>
      <c r="F126" s="14">
        <v>1.58</v>
      </c>
      <c r="G126" s="14">
        <v>1.78</v>
      </c>
    </row>
    <row r="127" spans="1:7" x14ac:dyDescent="0.25">
      <c r="A127">
        <v>125</v>
      </c>
      <c r="B127" s="14"/>
      <c r="C127" s="14">
        <v>1.08</v>
      </c>
      <c r="D127" s="14">
        <v>1.26</v>
      </c>
      <c r="E127" s="14">
        <v>1.62</v>
      </c>
      <c r="F127" s="14">
        <v>1.62</v>
      </c>
      <c r="G127" s="14">
        <v>1.82</v>
      </c>
    </row>
    <row r="128" spans="1:7" x14ac:dyDescent="0.25">
      <c r="A128">
        <v>126</v>
      </c>
      <c r="B128" s="14"/>
      <c r="C128" s="14">
        <v>1.08</v>
      </c>
      <c r="D128" s="14">
        <v>1.26</v>
      </c>
      <c r="E128" s="14">
        <v>1.62</v>
      </c>
      <c r="F128" s="14">
        <v>1.62</v>
      </c>
      <c r="G128" s="14">
        <v>1.82</v>
      </c>
    </row>
    <row r="129" spans="1:7" x14ac:dyDescent="0.25">
      <c r="A129">
        <v>127</v>
      </c>
      <c r="B129" s="14"/>
      <c r="C129" s="14">
        <v>1.08</v>
      </c>
      <c r="D129" s="14">
        <v>1.26</v>
      </c>
      <c r="E129" s="14">
        <v>1.62</v>
      </c>
      <c r="F129" s="14">
        <v>1.62</v>
      </c>
      <c r="G129" s="14">
        <v>1.82</v>
      </c>
    </row>
    <row r="130" spans="1:7" x14ac:dyDescent="0.25">
      <c r="A130">
        <v>128</v>
      </c>
      <c r="B130" s="14"/>
      <c r="C130" s="14">
        <v>1.08</v>
      </c>
      <c r="D130" s="14">
        <v>1.26</v>
      </c>
      <c r="E130" s="14">
        <v>1.62</v>
      </c>
      <c r="F130" s="14">
        <v>1.62</v>
      </c>
      <c r="G130" s="14">
        <v>1.82</v>
      </c>
    </row>
    <row r="131" spans="1:7" x14ac:dyDescent="0.25">
      <c r="A131">
        <v>129</v>
      </c>
      <c r="B131" s="14"/>
      <c r="C131" s="14">
        <v>1.08</v>
      </c>
      <c r="D131" s="14">
        <v>1.26</v>
      </c>
      <c r="E131" s="14">
        <v>1.62</v>
      </c>
      <c r="F131" s="14">
        <v>1.62</v>
      </c>
      <c r="G131" s="14">
        <v>1.82</v>
      </c>
    </row>
    <row r="132" spans="1:7" x14ac:dyDescent="0.25">
      <c r="A132">
        <v>130</v>
      </c>
      <c r="B132" s="14"/>
      <c r="C132" s="14">
        <v>1.08</v>
      </c>
      <c r="D132" s="14">
        <v>1.26</v>
      </c>
      <c r="E132" s="14">
        <v>1.62</v>
      </c>
      <c r="F132" s="14">
        <v>1.62</v>
      </c>
      <c r="G132" s="14">
        <v>1.82</v>
      </c>
    </row>
    <row r="133" spans="1:7" x14ac:dyDescent="0.25">
      <c r="A133">
        <v>131</v>
      </c>
      <c r="B133" s="14"/>
      <c r="C133" s="14">
        <v>1.08</v>
      </c>
      <c r="D133" s="14">
        <v>1.26</v>
      </c>
      <c r="E133" s="14">
        <v>1.62</v>
      </c>
      <c r="F133" s="14">
        <v>1.62</v>
      </c>
      <c r="G133" s="14">
        <v>1.82</v>
      </c>
    </row>
    <row r="134" spans="1:7" x14ac:dyDescent="0.25">
      <c r="A134">
        <v>132</v>
      </c>
      <c r="B134" s="14"/>
      <c r="C134" s="14">
        <v>1.08</v>
      </c>
      <c r="D134" s="14">
        <v>1.26</v>
      </c>
      <c r="E134" s="14">
        <v>1.62</v>
      </c>
      <c r="F134" s="14">
        <v>1.62</v>
      </c>
      <c r="G134" s="14">
        <v>1.82</v>
      </c>
    </row>
    <row r="135" spans="1:7" x14ac:dyDescent="0.25">
      <c r="A135">
        <v>133</v>
      </c>
      <c r="B135" s="14"/>
      <c r="C135" s="14">
        <v>1.08</v>
      </c>
      <c r="D135" s="14">
        <v>1.26</v>
      </c>
      <c r="E135" s="14">
        <v>1.62</v>
      </c>
      <c r="F135" s="14">
        <v>1.62</v>
      </c>
      <c r="G135" s="14">
        <v>1.82</v>
      </c>
    </row>
    <row r="136" spans="1:7" x14ac:dyDescent="0.25">
      <c r="A136">
        <v>134</v>
      </c>
      <c r="B136" s="14"/>
      <c r="C136" s="14">
        <v>1.08</v>
      </c>
      <c r="D136" s="14">
        <v>1.26</v>
      </c>
      <c r="E136" s="14">
        <v>1.62</v>
      </c>
      <c r="F136" s="14">
        <v>1.62</v>
      </c>
      <c r="G136" s="14">
        <v>1.82</v>
      </c>
    </row>
    <row r="137" spans="1:7" x14ac:dyDescent="0.25">
      <c r="A137">
        <v>135</v>
      </c>
      <c r="B137" s="14"/>
      <c r="C137" s="14">
        <v>1.08</v>
      </c>
      <c r="D137" s="14">
        <v>1.26</v>
      </c>
      <c r="E137" s="14">
        <v>1.62</v>
      </c>
      <c r="F137" s="14">
        <v>1.62</v>
      </c>
      <c r="G137" s="14">
        <v>1.82</v>
      </c>
    </row>
    <row r="138" spans="1:7" x14ac:dyDescent="0.25">
      <c r="A138">
        <v>136</v>
      </c>
      <c r="B138" s="14"/>
      <c r="C138" s="14">
        <v>1.08</v>
      </c>
      <c r="D138" s="14">
        <v>1.26</v>
      </c>
      <c r="E138" s="14">
        <v>1.62</v>
      </c>
      <c r="F138" s="14">
        <v>1.62</v>
      </c>
      <c r="G138" s="14">
        <v>1.82</v>
      </c>
    </row>
    <row r="139" spans="1:7" x14ac:dyDescent="0.25">
      <c r="A139">
        <v>137</v>
      </c>
      <c r="B139" s="14"/>
      <c r="C139" s="14">
        <v>1.08</v>
      </c>
      <c r="D139" s="14">
        <v>1.26</v>
      </c>
      <c r="E139" s="14">
        <v>1.62</v>
      </c>
      <c r="F139" s="14">
        <v>1.62</v>
      </c>
      <c r="G139" s="14">
        <v>1.82</v>
      </c>
    </row>
    <row r="140" spans="1:7" x14ac:dyDescent="0.25">
      <c r="A140">
        <v>138</v>
      </c>
      <c r="B140" s="14"/>
      <c r="C140" s="14">
        <v>1.08</v>
      </c>
      <c r="D140" s="14">
        <v>1.26</v>
      </c>
      <c r="E140" s="14">
        <v>1.62</v>
      </c>
      <c r="F140" s="14">
        <v>1.62</v>
      </c>
      <c r="G140" s="14">
        <v>1.82</v>
      </c>
    </row>
    <row r="141" spans="1:7" x14ac:dyDescent="0.25">
      <c r="A141">
        <v>139</v>
      </c>
      <c r="B141" s="14"/>
      <c r="C141" s="14">
        <v>1.08</v>
      </c>
      <c r="D141" s="14">
        <v>1.26</v>
      </c>
      <c r="E141" s="14">
        <v>1.62</v>
      </c>
      <c r="F141" s="14">
        <v>1.62</v>
      </c>
      <c r="G141" s="14">
        <v>1.82</v>
      </c>
    </row>
    <row r="142" spans="1:7" x14ac:dyDescent="0.25">
      <c r="A142">
        <v>140</v>
      </c>
      <c r="B142" s="14"/>
      <c r="C142" s="14">
        <v>1.08</v>
      </c>
      <c r="D142" s="14">
        <v>1.26</v>
      </c>
      <c r="E142" s="14">
        <v>1.62</v>
      </c>
      <c r="F142" s="14">
        <v>1.62</v>
      </c>
      <c r="G142" s="14">
        <v>1.82</v>
      </c>
    </row>
    <row r="143" spans="1:7" x14ac:dyDescent="0.25">
      <c r="A143">
        <v>141</v>
      </c>
      <c r="B143" s="14"/>
      <c r="C143" s="14">
        <v>1.08</v>
      </c>
      <c r="D143" s="14">
        <v>1.26</v>
      </c>
      <c r="E143" s="14">
        <v>1.62</v>
      </c>
      <c r="F143" s="14">
        <v>1.62</v>
      </c>
      <c r="G143" s="14">
        <v>1.82</v>
      </c>
    </row>
    <row r="144" spans="1:7" x14ac:dyDescent="0.25">
      <c r="A144">
        <v>142</v>
      </c>
      <c r="B144" s="14"/>
      <c r="C144" s="14">
        <v>1.08</v>
      </c>
      <c r="D144" s="14">
        <v>1.26</v>
      </c>
      <c r="E144" s="14">
        <v>1.62</v>
      </c>
      <c r="F144" s="14">
        <v>1.62</v>
      </c>
      <c r="G144" s="14">
        <v>1.82</v>
      </c>
    </row>
    <row r="145" spans="1:7" x14ac:dyDescent="0.25">
      <c r="A145">
        <v>143</v>
      </c>
      <c r="B145" s="14"/>
      <c r="C145" s="14">
        <v>1.08</v>
      </c>
      <c r="D145" s="14">
        <v>1.26</v>
      </c>
      <c r="E145" s="14">
        <v>1.62</v>
      </c>
      <c r="F145" s="14">
        <v>1.62</v>
      </c>
      <c r="G145" s="14">
        <v>1.82</v>
      </c>
    </row>
    <row r="146" spans="1:7" x14ac:dyDescent="0.25">
      <c r="A146">
        <v>144</v>
      </c>
      <c r="B146" s="14"/>
      <c r="C146" s="14">
        <v>1.08</v>
      </c>
      <c r="D146" s="14">
        <v>1.26</v>
      </c>
      <c r="E146" s="14">
        <v>1.62</v>
      </c>
      <c r="F146" s="14">
        <v>1.62</v>
      </c>
      <c r="G146" s="14">
        <v>1.82</v>
      </c>
    </row>
    <row r="147" spans="1:7" x14ac:dyDescent="0.25">
      <c r="A147">
        <v>145</v>
      </c>
      <c r="B147" s="14"/>
      <c r="C147" s="14">
        <v>1.08</v>
      </c>
      <c r="D147" s="14">
        <v>1.26</v>
      </c>
      <c r="E147" s="14">
        <v>1.62</v>
      </c>
      <c r="F147" s="14">
        <v>1.62</v>
      </c>
      <c r="G147" s="14">
        <v>1.82</v>
      </c>
    </row>
    <row r="148" spans="1:7" x14ac:dyDescent="0.25">
      <c r="A148">
        <v>146</v>
      </c>
      <c r="B148" s="14"/>
      <c r="C148" s="14">
        <v>1.08</v>
      </c>
      <c r="D148" s="14">
        <v>1.26</v>
      </c>
      <c r="E148" s="14">
        <v>1.62</v>
      </c>
      <c r="F148" s="14">
        <v>1.62</v>
      </c>
      <c r="G148" s="14">
        <v>1.82</v>
      </c>
    </row>
    <row r="149" spans="1:7" x14ac:dyDescent="0.25">
      <c r="A149">
        <v>147</v>
      </c>
      <c r="B149" s="14"/>
      <c r="C149" s="14">
        <v>1.08</v>
      </c>
      <c r="D149" s="14">
        <v>1.26</v>
      </c>
      <c r="E149" s="14">
        <v>1.62</v>
      </c>
      <c r="F149" s="14">
        <v>1.62</v>
      </c>
      <c r="G149" s="14">
        <v>1.82</v>
      </c>
    </row>
    <row r="150" spans="1:7" x14ac:dyDescent="0.25">
      <c r="A150">
        <v>148</v>
      </c>
      <c r="B150" s="14"/>
      <c r="C150" s="14">
        <v>1.08</v>
      </c>
      <c r="D150" s="14">
        <v>1.26</v>
      </c>
      <c r="E150" s="14">
        <v>1.62</v>
      </c>
      <c r="F150" s="14">
        <v>1.62</v>
      </c>
      <c r="G150" s="14">
        <v>1.82</v>
      </c>
    </row>
    <row r="151" spans="1:7" x14ac:dyDescent="0.25">
      <c r="A151">
        <v>149</v>
      </c>
      <c r="B151" s="14"/>
      <c r="C151" s="14">
        <v>1.08</v>
      </c>
      <c r="D151" s="14">
        <v>1.26</v>
      </c>
      <c r="E151" s="14">
        <v>1.62</v>
      </c>
      <c r="F151" s="14">
        <v>1.62</v>
      </c>
      <c r="G151" s="14">
        <v>1.82</v>
      </c>
    </row>
    <row r="152" spans="1:7" x14ac:dyDescent="0.25">
      <c r="A152">
        <v>150</v>
      </c>
      <c r="B152" s="14"/>
      <c r="C152" s="14">
        <v>1.08</v>
      </c>
      <c r="D152" s="14">
        <v>1.26</v>
      </c>
      <c r="E152" s="14">
        <v>1.62</v>
      </c>
      <c r="F152" s="14">
        <v>1.62</v>
      </c>
      <c r="G152" s="14">
        <v>1.82</v>
      </c>
    </row>
    <row r="153" spans="1:7" x14ac:dyDescent="0.25">
      <c r="A153">
        <v>151</v>
      </c>
      <c r="B153" s="14"/>
      <c r="C153" s="14">
        <v>1.08</v>
      </c>
      <c r="D153" s="14">
        <v>1.26</v>
      </c>
      <c r="E153" s="14">
        <v>1.62</v>
      </c>
      <c r="F153" s="14">
        <v>1.62</v>
      </c>
      <c r="G153" s="14">
        <v>1.82</v>
      </c>
    </row>
    <row r="154" spans="1:7" x14ac:dyDescent="0.25">
      <c r="A154">
        <v>152</v>
      </c>
      <c r="B154" s="14"/>
      <c r="C154" s="14">
        <v>1.08</v>
      </c>
      <c r="D154" s="14">
        <v>1.26</v>
      </c>
      <c r="E154" s="14">
        <v>1.62</v>
      </c>
      <c r="F154" s="14">
        <v>1.62</v>
      </c>
      <c r="G154" s="14">
        <v>1.82</v>
      </c>
    </row>
    <row r="155" spans="1:7" x14ac:dyDescent="0.25">
      <c r="A155">
        <v>153</v>
      </c>
      <c r="B155" s="14"/>
      <c r="C155" s="14">
        <v>1.08</v>
      </c>
      <c r="D155" s="14">
        <v>1.26</v>
      </c>
      <c r="E155" s="14">
        <v>1.62</v>
      </c>
      <c r="F155" s="14">
        <v>1.62</v>
      </c>
      <c r="G155" s="14">
        <v>1.82</v>
      </c>
    </row>
    <row r="156" spans="1:7" x14ac:dyDescent="0.25">
      <c r="A156">
        <v>154</v>
      </c>
      <c r="B156" s="14"/>
      <c r="C156" s="14">
        <v>1.08</v>
      </c>
      <c r="D156" s="14">
        <v>1.26</v>
      </c>
      <c r="E156" s="14">
        <v>1.62</v>
      </c>
      <c r="F156" s="14">
        <v>1.62</v>
      </c>
      <c r="G156" s="14">
        <v>1.82</v>
      </c>
    </row>
    <row r="157" spans="1:7" x14ac:dyDescent="0.25">
      <c r="A157">
        <v>155</v>
      </c>
      <c r="B157" s="14"/>
      <c r="C157" s="14">
        <v>1.08</v>
      </c>
      <c r="D157" s="14">
        <v>1.26</v>
      </c>
      <c r="E157" s="14">
        <v>1.62</v>
      </c>
      <c r="F157" s="14">
        <v>1.62</v>
      </c>
      <c r="G157" s="14">
        <v>1.82</v>
      </c>
    </row>
    <row r="158" spans="1:7" x14ac:dyDescent="0.25">
      <c r="A158">
        <v>156</v>
      </c>
      <c r="B158" s="14"/>
      <c r="C158" s="14">
        <v>1.08</v>
      </c>
      <c r="D158" s="14">
        <v>1.26</v>
      </c>
      <c r="E158" s="14">
        <v>1.62</v>
      </c>
      <c r="F158" s="14">
        <v>1.62</v>
      </c>
      <c r="G158" s="14">
        <v>1.82</v>
      </c>
    </row>
    <row r="159" spans="1:7" x14ac:dyDescent="0.25">
      <c r="A159">
        <v>157</v>
      </c>
      <c r="B159" s="14"/>
      <c r="C159" s="14">
        <v>1.08</v>
      </c>
      <c r="D159" s="14">
        <v>1.26</v>
      </c>
      <c r="E159" s="14">
        <v>1.62</v>
      </c>
      <c r="F159" s="14">
        <v>1.62</v>
      </c>
      <c r="G159" s="14">
        <v>1.82</v>
      </c>
    </row>
    <row r="160" spans="1:7" x14ac:dyDescent="0.25">
      <c r="A160">
        <v>158</v>
      </c>
      <c r="B160" s="14"/>
      <c r="C160" s="14">
        <v>1.08</v>
      </c>
      <c r="D160" s="14">
        <v>1.26</v>
      </c>
      <c r="E160" s="14">
        <v>1.62</v>
      </c>
      <c r="F160" s="14">
        <v>1.62</v>
      </c>
      <c r="G160" s="14">
        <v>1.82</v>
      </c>
    </row>
    <row r="161" spans="1:7" x14ac:dyDescent="0.25">
      <c r="A161">
        <v>159</v>
      </c>
      <c r="B161" s="14"/>
      <c r="C161" s="14">
        <v>1.08</v>
      </c>
      <c r="D161" s="14">
        <v>1.26</v>
      </c>
      <c r="E161" s="14">
        <v>1.62</v>
      </c>
      <c r="F161" s="14">
        <v>1.62</v>
      </c>
      <c r="G161" s="14">
        <v>1.82</v>
      </c>
    </row>
    <row r="162" spans="1:7" x14ac:dyDescent="0.25">
      <c r="A162">
        <v>160</v>
      </c>
      <c r="B162" s="14"/>
      <c r="C162" s="14">
        <v>1.1100000000000001</v>
      </c>
      <c r="D162" s="14">
        <v>1.29</v>
      </c>
      <c r="E162" s="14">
        <v>1.66</v>
      </c>
      <c r="F162" s="14">
        <v>1.66</v>
      </c>
      <c r="G162" s="14">
        <v>1.86</v>
      </c>
    </row>
    <row r="163" spans="1:7" x14ac:dyDescent="0.25">
      <c r="A163">
        <v>161</v>
      </c>
      <c r="B163" s="14"/>
      <c r="C163" s="14">
        <v>1.1100000000000001</v>
      </c>
      <c r="D163" s="14">
        <v>1.29</v>
      </c>
      <c r="E163" s="14">
        <v>1.66</v>
      </c>
      <c r="F163" s="14">
        <v>1.66</v>
      </c>
      <c r="G163" s="14">
        <v>1.86</v>
      </c>
    </row>
    <row r="164" spans="1:7" x14ac:dyDescent="0.25">
      <c r="A164">
        <v>162</v>
      </c>
      <c r="B164" s="14"/>
      <c r="C164" s="14">
        <v>1.1100000000000001</v>
      </c>
      <c r="D164" s="14">
        <v>1.29</v>
      </c>
      <c r="E164" s="14">
        <v>1.66</v>
      </c>
      <c r="F164" s="14">
        <v>1.66</v>
      </c>
      <c r="G164" s="14">
        <v>1.86</v>
      </c>
    </row>
    <row r="165" spans="1:7" x14ac:dyDescent="0.25">
      <c r="A165">
        <v>163</v>
      </c>
      <c r="B165" s="14"/>
      <c r="C165" s="14">
        <v>1.1100000000000001</v>
      </c>
      <c r="D165" s="14">
        <v>1.29</v>
      </c>
      <c r="E165" s="14">
        <v>1.66</v>
      </c>
      <c r="F165" s="14">
        <v>1.66</v>
      </c>
      <c r="G165" s="14">
        <v>1.86</v>
      </c>
    </row>
    <row r="166" spans="1:7" x14ac:dyDescent="0.25">
      <c r="A166">
        <v>164</v>
      </c>
      <c r="B166" s="14"/>
      <c r="C166" s="14">
        <v>1.1100000000000001</v>
      </c>
      <c r="D166" s="14">
        <v>1.29</v>
      </c>
      <c r="E166" s="14">
        <v>1.66</v>
      </c>
      <c r="F166" s="14">
        <v>1.66</v>
      </c>
      <c r="G166" s="14">
        <v>1.86</v>
      </c>
    </row>
    <row r="167" spans="1:7" x14ac:dyDescent="0.25">
      <c r="A167">
        <v>165</v>
      </c>
      <c r="B167" s="14"/>
      <c r="C167" s="14">
        <v>1.1100000000000001</v>
      </c>
      <c r="D167" s="14">
        <v>1.29</v>
      </c>
      <c r="E167" s="14">
        <v>1.66</v>
      </c>
      <c r="F167" s="14">
        <v>1.66</v>
      </c>
      <c r="G167" s="14">
        <v>1.86</v>
      </c>
    </row>
    <row r="168" spans="1:7" x14ac:dyDescent="0.25">
      <c r="A168">
        <v>166</v>
      </c>
      <c r="B168" s="14"/>
      <c r="C168" s="14">
        <v>1.1100000000000001</v>
      </c>
      <c r="D168" s="14">
        <v>1.29</v>
      </c>
      <c r="E168" s="14">
        <v>1.66</v>
      </c>
      <c r="F168" s="14">
        <v>1.66</v>
      </c>
      <c r="G168" s="14">
        <v>1.86</v>
      </c>
    </row>
    <row r="169" spans="1:7" x14ac:dyDescent="0.25">
      <c r="A169">
        <v>167</v>
      </c>
      <c r="B169" s="14"/>
      <c r="C169" s="14">
        <v>1.1100000000000001</v>
      </c>
      <c r="D169" s="14">
        <v>1.29</v>
      </c>
      <c r="E169" s="14">
        <v>1.66</v>
      </c>
      <c r="F169" s="14">
        <v>1.66</v>
      </c>
      <c r="G169" s="14">
        <v>1.86</v>
      </c>
    </row>
    <row r="170" spans="1:7" x14ac:dyDescent="0.25">
      <c r="A170">
        <v>168</v>
      </c>
      <c r="B170" s="14"/>
      <c r="C170" s="14">
        <v>1.1100000000000001</v>
      </c>
      <c r="D170" s="14">
        <v>1.29</v>
      </c>
      <c r="E170" s="14">
        <v>1.66</v>
      </c>
      <c r="F170" s="14">
        <v>1.66</v>
      </c>
      <c r="G170" s="14">
        <v>1.86</v>
      </c>
    </row>
    <row r="171" spans="1:7" x14ac:dyDescent="0.25">
      <c r="A171">
        <v>169</v>
      </c>
      <c r="B171" s="14"/>
      <c r="C171" s="14">
        <v>1.1100000000000001</v>
      </c>
      <c r="D171" s="14">
        <v>1.29</v>
      </c>
      <c r="E171" s="14">
        <v>1.66</v>
      </c>
      <c r="F171" s="14">
        <v>1.66</v>
      </c>
      <c r="G171" s="14">
        <v>1.86</v>
      </c>
    </row>
    <row r="172" spans="1:7" x14ac:dyDescent="0.25">
      <c r="A172">
        <v>170</v>
      </c>
      <c r="B172" s="14"/>
      <c r="C172" s="14">
        <v>1.1100000000000001</v>
      </c>
      <c r="D172" s="14">
        <v>1.29</v>
      </c>
      <c r="E172" s="14">
        <v>1.66</v>
      </c>
      <c r="F172" s="14">
        <v>1.66</v>
      </c>
      <c r="G172" s="14">
        <v>1.86</v>
      </c>
    </row>
    <row r="173" spans="1:7" x14ac:dyDescent="0.25">
      <c r="A173">
        <v>171</v>
      </c>
      <c r="B173" s="14"/>
      <c r="C173" s="14">
        <v>1.1100000000000001</v>
      </c>
      <c r="D173" s="14">
        <v>1.29</v>
      </c>
      <c r="E173" s="14">
        <v>1.66</v>
      </c>
      <c r="F173" s="14">
        <v>1.66</v>
      </c>
      <c r="G173" s="14">
        <v>1.86</v>
      </c>
    </row>
    <row r="174" spans="1:7" x14ac:dyDescent="0.25">
      <c r="A174">
        <v>172</v>
      </c>
      <c r="B174" s="14"/>
      <c r="C174" s="14">
        <v>1.1100000000000001</v>
      </c>
      <c r="D174" s="14">
        <v>1.29</v>
      </c>
      <c r="E174" s="14">
        <v>1.66</v>
      </c>
      <c r="F174" s="14">
        <v>1.66</v>
      </c>
      <c r="G174" s="14">
        <v>1.86</v>
      </c>
    </row>
    <row r="175" spans="1:7" x14ac:dyDescent="0.25">
      <c r="A175">
        <v>173</v>
      </c>
      <c r="B175" s="14"/>
      <c r="C175" s="14">
        <v>1.1100000000000001</v>
      </c>
      <c r="D175" s="14">
        <v>1.29</v>
      </c>
      <c r="E175" s="14">
        <v>1.66</v>
      </c>
      <c r="F175" s="14">
        <v>1.66</v>
      </c>
      <c r="G175" s="14">
        <v>1.86</v>
      </c>
    </row>
    <row r="176" spans="1:7" x14ac:dyDescent="0.25">
      <c r="A176">
        <v>174</v>
      </c>
      <c r="B176" s="14"/>
      <c r="C176" s="14">
        <v>1.1100000000000001</v>
      </c>
      <c r="D176" s="14">
        <v>1.29</v>
      </c>
      <c r="E176" s="14">
        <v>1.66</v>
      </c>
      <c r="F176" s="14">
        <v>1.66</v>
      </c>
      <c r="G176" s="14">
        <v>1.86</v>
      </c>
    </row>
    <row r="177" spans="1:7" x14ac:dyDescent="0.25">
      <c r="A177">
        <v>175</v>
      </c>
      <c r="B177" s="14"/>
      <c r="C177" s="14">
        <v>1.1100000000000001</v>
      </c>
      <c r="D177" s="14">
        <v>1.29</v>
      </c>
      <c r="E177" s="14">
        <v>1.66</v>
      </c>
      <c r="F177" s="14">
        <v>1.66</v>
      </c>
      <c r="G177" s="14">
        <v>1.86</v>
      </c>
    </row>
    <row r="178" spans="1:7" x14ac:dyDescent="0.25">
      <c r="A178">
        <v>176</v>
      </c>
      <c r="B178" s="14"/>
      <c r="C178" s="14">
        <v>1.1100000000000001</v>
      </c>
      <c r="D178" s="14">
        <v>1.29</v>
      </c>
      <c r="E178" s="14">
        <v>1.66</v>
      </c>
      <c r="F178" s="14">
        <v>1.66</v>
      </c>
      <c r="G178" s="14">
        <v>1.86</v>
      </c>
    </row>
    <row r="179" spans="1:7" x14ac:dyDescent="0.25">
      <c r="A179">
        <v>177</v>
      </c>
      <c r="B179" s="14"/>
      <c r="C179" s="14">
        <v>1.1100000000000001</v>
      </c>
      <c r="D179" s="14">
        <v>1.29</v>
      </c>
      <c r="E179" s="14">
        <v>1.66</v>
      </c>
      <c r="F179" s="14">
        <v>1.66</v>
      </c>
      <c r="G179" s="14">
        <v>1.86</v>
      </c>
    </row>
    <row r="180" spans="1:7" x14ac:dyDescent="0.25">
      <c r="A180">
        <v>178</v>
      </c>
      <c r="B180" s="14"/>
      <c r="C180" s="14">
        <v>1.1100000000000001</v>
      </c>
      <c r="D180" s="14">
        <v>1.29</v>
      </c>
      <c r="E180" s="14">
        <v>1.66</v>
      </c>
      <c r="F180" s="14">
        <v>1.66</v>
      </c>
      <c r="G180" s="14">
        <v>1.86</v>
      </c>
    </row>
    <row r="181" spans="1:7" x14ac:dyDescent="0.25">
      <c r="A181">
        <v>179</v>
      </c>
      <c r="B181" s="14"/>
      <c r="C181" s="14">
        <v>1.1100000000000001</v>
      </c>
      <c r="D181" s="14">
        <v>1.29</v>
      </c>
      <c r="E181" s="14">
        <v>1.66</v>
      </c>
      <c r="F181" s="14">
        <v>1.66</v>
      </c>
      <c r="G181" s="14">
        <v>1.86</v>
      </c>
    </row>
    <row r="182" spans="1:7" x14ac:dyDescent="0.25">
      <c r="A182">
        <v>180</v>
      </c>
      <c r="B182" s="14"/>
      <c r="C182" s="14">
        <v>1.1100000000000001</v>
      </c>
      <c r="D182" s="14">
        <v>1.29</v>
      </c>
      <c r="E182" s="14">
        <v>1.66</v>
      </c>
      <c r="F182" s="14">
        <v>1.66</v>
      </c>
      <c r="G182" s="14">
        <v>1.86</v>
      </c>
    </row>
    <row r="183" spans="1:7" x14ac:dyDescent="0.25">
      <c r="A183">
        <v>181</v>
      </c>
      <c r="B183" s="14"/>
      <c r="C183" s="14">
        <v>1.1100000000000001</v>
      </c>
      <c r="D183" s="14">
        <v>1.29</v>
      </c>
      <c r="E183" s="14">
        <v>1.66</v>
      </c>
      <c r="F183" s="14">
        <v>1.66</v>
      </c>
      <c r="G183" s="14">
        <v>1.86</v>
      </c>
    </row>
    <row r="184" spans="1:7" x14ac:dyDescent="0.25">
      <c r="A184">
        <v>182</v>
      </c>
      <c r="B184" s="14"/>
      <c r="C184" s="14">
        <v>1.1100000000000001</v>
      </c>
      <c r="D184" s="14">
        <v>1.29</v>
      </c>
      <c r="E184" s="14">
        <v>1.66</v>
      </c>
      <c r="F184" s="14">
        <v>1.66</v>
      </c>
      <c r="G184" s="14">
        <v>1.86</v>
      </c>
    </row>
    <row r="185" spans="1:7" x14ac:dyDescent="0.25">
      <c r="A185">
        <v>183</v>
      </c>
      <c r="B185" s="14"/>
      <c r="C185" s="14">
        <v>1.1100000000000001</v>
      </c>
      <c r="D185" s="14">
        <v>1.29</v>
      </c>
      <c r="E185" s="14">
        <v>1.66</v>
      </c>
      <c r="F185" s="14">
        <v>1.66</v>
      </c>
      <c r="G185" s="14">
        <v>1.86</v>
      </c>
    </row>
    <row r="186" spans="1:7" x14ac:dyDescent="0.25">
      <c r="A186">
        <v>184</v>
      </c>
      <c r="B186" s="14"/>
      <c r="C186" s="14">
        <v>1.1100000000000001</v>
      </c>
      <c r="D186" s="14">
        <v>1.29</v>
      </c>
      <c r="E186" s="14">
        <v>1.66</v>
      </c>
      <c r="F186" s="14">
        <v>1.66</v>
      </c>
      <c r="G186" s="14">
        <v>1.86</v>
      </c>
    </row>
    <row r="187" spans="1:7" x14ac:dyDescent="0.25">
      <c r="A187">
        <v>185</v>
      </c>
      <c r="B187" s="14"/>
      <c r="C187" s="14">
        <v>1.1100000000000001</v>
      </c>
      <c r="D187" s="14">
        <v>1.29</v>
      </c>
      <c r="E187" s="14">
        <v>1.66</v>
      </c>
      <c r="F187" s="14">
        <v>1.66</v>
      </c>
      <c r="G187" s="14">
        <v>1.86</v>
      </c>
    </row>
    <row r="188" spans="1:7" x14ac:dyDescent="0.25">
      <c r="A188">
        <v>186</v>
      </c>
      <c r="B188" s="14"/>
      <c r="C188" s="14">
        <v>1.1100000000000001</v>
      </c>
      <c r="D188" s="14">
        <v>1.29</v>
      </c>
      <c r="E188" s="14">
        <v>1.66</v>
      </c>
      <c r="F188" s="14">
        <v>1.66</v>
      </c>
      <c r="G188" s="14">
        <v>1.86</v>
      </c>
    </row>
    <row r="189" spans="1:7" x14ac:dyDescent="0.25">
      <c r="A189">
        <v>187</v>
      </c>
      <c r="B189" s="14"/>
      <c r="C189" s="14">
        <v>1.1100000000000001</v>
      </c>
      <c r="D189" s="14">
        <v>1.29</v>
      </c>
      <c r="E189" s="14">
        <v>1.66</v>
      </c>
      <c r="F189" s="14">
        <v>1.66</v>
      </c>
      <c r="G189" s="14">
        <v>1.86</v>
      </c>
    </row>
    <row r="190" spans="1:7" x14ac:dyDescent="0.25">
      <c r="A190">
        <v>188</v>
      </c>
      <c r="B190" s="14"/>
      <c r="C190" s="14">
        <v>1.1100000000000001</v>
      </c>
      <c r="D190" s="14">
        <v>1.29</v>
      </c>
      <c r="E190" s="14">
        <v>1.66</v>
      </c>
      <c r="F190" s="14">
        <v>1.66</v>
      </c>
      <c r="G190" s="14">
        <v>1.86</v>
      </c>
    </row>
    <row r="191" spans="1:7" x14ac:dyDescent="0.25">
      <c r="A191">
        <v>189</v>
      </c>
      <c r="B191" s="14"/>
      <c r="C191" s="14">
        <v>1.1100000000000001</v>
      </c>
      <c r="D191" s="14">
        <v>1.29</v>
      </c>
      <c r="E191" s="14">
        <v>1.66</v>
      </c>
      <c r="F191" s="14">
        <v>1.66</v>
      </c>
      <c r="G191" s="14">
        <v>1.86</v>
      </c>
    </row>
    <row r="192" spans="1:7" x14ac:dyDescent="0.25">
      <c r="A192">
        <v>190</v>
      </c>
      <c r="B192" s="14"/>
      <c r="C192" s="14">
        <v>1.1100000000000001</v>
      </c>
      <c r="D192" s="14">
        <v>1.29</v>
      </c>
      <c r="E192" s="14">
        <v>1.66</v>
      </c>
      <c r="F192" s="14">
        <v>1.66</v>
      </c>
      <c r="G192" s="14">
        <v>1.86</v>
      </c>
    </row>
    <row r="193" spans="1:7" x14ac:dyDescent="0.25">
      <c r="A193">
        <v>191</v>
      </c>
      <c r="B193" s="14"/>
      <c r="C193" s="14">
        <v>1.1100000000000001</v>
      </c>
      <c r="D193" s="14">
        <v>1.29</v>
      </c>
      <c r="E193" s="14">
        <v>1.66</v>
      </c>
      <c r="F193" s="14">
        <v>1.66</v>
      </c>
      <c r="G193" s="14">
        <v>1.86</v>
      </c>
    </row>
    <row r="194" spans="1:7" x14ac:dyDescent="0.25">
      <c r="A194">
        <v>192</v>
      </c>
      <c r="B194" s="14"/>
      <c r="C194" s="14">
        <v>1.1100000000000001</v>
      </c>
      <c r="D194" s="14">
        <v>1.29</v>
      </c>
      <c r="E194" s="14">
        <v>1.66</v>
      </c>
      <c r="F194" s="14">
        <v>1.66</v>
      </c>
      <c r="G194" s="14">
        <v>1.86</v>
      </c>
    </row>
    <row r="195" spans="1:7" x14ac:dyDescent="0.25">
      <c r="A195">
        <v>193</v>
      </c>
      <c r="B195" s="14"/>
      <c r="C195" s="14">
        <v>1.1100000000000001</v>
      </c>
      <c r="D195" s="14">
        <v>1.29</v>
      </c>
      <c r="E195" s="14">
        <v>1.66</v>
      </c>
      <c r="F195" s="14">
        <v>1.66</v>
      </c>
      <c r="G195" s="14">
        <v>1.86</v>
      </c>
    </row>
    <row r="196" spans="1:7" x14ac:dyDescent="0.25">
      <c r="A196">
        <v>194</v>
      </c>
      <c r="B196" s="14"/>
      <c r="C196" s="14">
        <v>1.1100000000000001</v>
      </c>
      <c r="D196" s="14">
        <v>1.29</v>
      </c>
      <c r="E196" s="14">
        <v>1.66</v>
      </c>
      <c r="F196" s="14">
        <v>1.66</v>
      </c>
      <c r="G196" s="14">
        <v>1.86</v>
      </c>
    </row>
    <row r="197" spans="1:7" x14ac:dyDescent="0.25">
      <c r="A197">
        <v>195</v>
      </c>
      <c r="B197" s="14"/>
      <c r="C197" s="14">
        <v>1.1100000000000001</v>
      </c>
      <c r="D197" s="14">
        <v>1.29</v>
      </c>
      <c r="E197" s="14">
        <v>1.66</v>
      </c>
      <c r="F197" s="14">
        <v>1.66</v>
      </c>
      <c r="G197" s="14">
        <v>1.86</v>
      </c>
    </row>
    <row r="198" spans="1:7" x14ac:dyDescent="0.25">
      <c r="A198">
        <v>196</v>
      </c>
      <c r="B198" s="14"/>
      <c r="C198" s="14">
        <v>1.1100000000000001</v>
      </c>
      <c r="D198" s="14">
        <v>1.29</v>
      </c>
      <c r="E198" s="14">
        <v>1.66</v>
      </c>
      <c r="F198" s="14">
        <v>1.66</v>
      </c>
      <c r="G198" s="14">
        <v>1.86</v>
      </c>
    </row>
    <row r="199" spans="1:7" x14ac:dyDescent="0.25">
      <c r="A199">
        <v>197</v>
      </c>
      <c r="B199" s="14"/>
      <c r="C199" s="14">
        <v>1.1100000000000001</v>
      </c>
      <c r="D199" s="14">
        <v>1.29</v>
      </c>
      <c r="E199" s="14">
        <v>1.66</v>
      </c>
      <c r="F199" s="14">
        <v>1.66</v>
      </c>
      <c r="G199" s="14">
        <v>1.86</v>
      </c>
    </row>
    <row r="200" spans="1:7" x14ac:dyDescent="0.25">
      <c r="A200">
        <v>198</v>
      </c>
      <c r="B200" s="14"/>
      <c r="C200" s="14">
        <v>1.1100000000000001</v>
      </c>
      <c r="D200" s="14">
        <v>1.29</v>
      </c>
      <c r="E200" s="14">
        <v>1.66</v>
      </c>
      <c r="F200" s="14">
        <v>1.66</v>
      </c>
      <c r="G200" s="14">
        <v>1.86</v>
      </c>
    </row>
    <row r="201" spans="1:7" x14ac:dyDescent="0.25">
      <c r="A201">
        <v>199</v>
      </c>
      <c r="B201" s="14"/>
      <c r="C201" s="14">
        <v>1.1100000000000001</v>
      </c>
      <c r="D201" s="14">
        <v>1.29</v>
      </c>
      <c r="E201" s="14">
        <v>1.66</v>
      </c>
      <c r="F201" s="14">
        <v>1.66</v>
      </c>
      <c r="G201" s="14">
        <v>1.86</v>
      </c>
    </row>
    <row r="202" spans="1:7" x14ac:dyDescent="0.25">
      <c r="A202">
        <v>200</v>
      </c>
      <c r="B202" s="14">
        <v>1</v>
      </c>
      <c r="C202" s="14">
        <v>1.1399999999999999</v>
      </c>
      <c r="D202" s="14">
        <v>1.32</v>
      </c>
      <c r="E202" s="14">
        <v>1.7</v>
      </c>
      <c r="F202" s="14">
        <v>1.7</v>
      </c>
      <c r="G202" s="14">
        <v>1.9</v>
      </c>
    </row>
    <row r="203" spans="1:7" x14ac:dyDescent="0.25">
      <c r="A203">
        <v>201</v>
      </c>
      <c r="B203" s="14">
        <v>1</v>
      </c>
      <c r="C203" s="14">
        <v>1.1399999999999999</v>
      </c>
      <c r="D203" s="14">
        <v>1.32</v>
      </c>
      <c r="E203" s="14">
        <v>1.7</v>
      </c>
      <c r="F203" s="14">
        <v>1.7</v>
      </c>
      <c r="G203" s="14">
        <v>1.9</v>
      </c>
    </row>
    <row r="204" spans="1:7" x14ac:dyDescent="0.25">
      <c r="A204">
        <v>202</v>
      </c>
      <c r="B204" s="14">
        <v>1</v>
      </c>
      <c r="C204" s="14">
        <v>1.1399999999999999</v>
      </c>
      <c r="D204" s="14">
        <v>1.32</v>
      </c>
      <c r="E204" s="14">
        <v>1.7</v>
      </c>
      <c r="F204" s="14">
        <v>1.7</v>
      </c>
      <c r="G204" s="14">
        <v>1.9</v>
      </c>
    </row>
    <row r="205" spans="1:7" x14ac:dyDescent="0.25">
      <c r="A205">
        <v>203</v>
      </c>
      <c r="B205" s="14">
        <v>1</v>
      </c>
      <c r="C205" s="14">
        <v>1.1399999999999999</v>
      </c>
      <c r="D205" s="14">
        <v>1.32</v>
      </c>
      <c r="E205" s="14">
        <v>1.7</v>
      </c>
      <c r="F205" s="14">
        <v>1.7</v>
      </c>
      <c r="G205" s="14">
        <v>1.9</v>
      </c>
    </row>
    <row r="206" spans="1:7" x14ac:dyDescent="0.25">
      <c r="A206">
        <v>204</v>
      </c>
      <c r="B206" s="14">
        <v>1</v>
      </c>
      <c r="C206" s="14">
        <v>1.1399999999999999</v>
      </c>
      <c r="D206" s="14">
        <v>1.32</v>
      </c>
      <c r="E206" s="14">
        <v>1.7</v>
      </c>
      <c r="F206" s="14">
        <v>1.7</v>
      </c>
      <c r="G206" s="14">
        <v>1.9</v>
      </c>
    </row>
    <row r="207" spans="1:7" x14ac:dyDescent="0.25">
      <c r="A207">
        <v>205</v>
      </c>
      <c r="B207" s="14">
        <v>1</v>
      </c>
      <c r="C207" s="14">
        <v>1.1399999999999999</v>
      </c>
      <c r="D207" s="14">
        <v>1.32</v>
      </c>
      <c r="E207" s="14">
        <v>1.7</v>
      </c>
      <c r="F207" s="14">
        <v>1.7</v>
      </c>
      <c r="G207" s="14">
        <v>1.9</v>
      </c>
    </row>
    <row r="208" spans="1:7" x14ac:dyDescent="0.25">
      <c r="A208">
        <v>206</v>
      </c>
      <c r="B208" s="14">
        <v>1</v>
      </c>
      <c r="C208" s="14">
        <v>1.1399999999999999</v>
      </c>
      <c r="D208" s="14">
        <v>1.32</v>
      </c>
      <c r="E208" s="14">
        <v>1.7</v>
      </c>
      <c r="F208" s="14">
        <v>1.7</v>
      </c>
      <c r="G208" s="14">
        <v>1.9</v>
      </c>
    </row>
    <row r="209" spans="1:7" x14ac:dyDescent="0.25">
      <c r="A209">
        <v>207</v>
      </c>
      <c r="B209" s="14">
        <v>1</v>
      </c>
      <c r="C209" s="14">
        <v>1.1399999999999999</v>
      </c>
      <c r="D209" s="14">
        <v>1.32</v>
      </c>
      <c r="E209" s="14">
        <v>1.7</v>
      </c>
      <c r="F209" s="14">
        <v>1.7</v>
      </c>
      <c r="G209" s="14">
        <v>1.9</v>
      </c>
    </row>
    <row r="210" spans="1:7" x14ac:dyDescent="0.25">
      <c r="A210">
        <v>208</v>
      </c>
      <c r="B210" s="14">
        <v>1</v>
      </c>
      <c r="C210" s="14">
        <v>1.1399999999999999</v>
      </c>
      <c r="D210" s="14">
        <v>1.32</v>
      </c>
      <c r="E210" s="14">
        <v>1.7</v>
      </c>
      <c r="F210" s="14">
        <v>1.7</v>
      </c>
      <c r="G210" s="14">
        <v>1.9</v>
      </c>
    </row>
    <row r="211" spans="1:7" x14ac:dyDescent="0.25">
      <c r="A211">
        <v>209</v>
      </c>
      <c r="B211" s="14">
        <v>1</v>
      </c>
      <c r="C211" s="14">
        <v>1.1399999999999999</v>
      </c>
      <c r="D211" s="14">
        <v>1.32</v>
      </c>
      <c r="E211" s="14">
        <v>1.7</v>
      </c>
      <c r="F211" s="14">
        <v>1.7</v>
      </c>
      <c r="G211" s="14">
        <v>1.9</v>
      </c>
    </row>
    <row r="212" spans="1:7" x14ac:dyDescent="0.25">
      <c r="A212">
        <v>210</v>
      </c>
      <c r="B212" s="14">
        <v>1</v>
      </c>
      <c r="C212" s="14">
        <v>1.1399999999999999</v>
      </c>
      <c r="D212" s="14">
        <v>1.32</v>
      </c>
      <c r="E212" s="14">
        <v>1.7</v>
      </c>
      <c r="F212" s="14">
        <v>1.7</v>
      </c>
      <c r="G212" s="14">
        <v>1.9</v>
      </c>
    </row>
    <row r="213" spans="1:7" x14ac:dyDescent="0.25">
      <c r="A213">
        <v>211</v>
      </c>
      <c r="B213" s="14">
        <v>1</v>
      </c>
      <c r="C213" s="14">
        <v>1.1399999999999999</v>
      </c>
      <c r="D213" s="14">
        <v>1.32</v>
      </c>
      <c r="E213" s="14">
        <v>1.7</v>
      </c>
      <c r="F213" s="14">
        <v>1.7</v>
      </c>
      <c r="G213" s="14">
        <v>1.9</v>
      </c>
    </row>
    <row r="214" spans="1:7" x14ac:dyDescent="0.25">
      <c r="A214">
        <v>212</v>
      </c>
      <c r="B214" s="14">
        <v>1</v>
      </c>
      <c r="C214" s="14">
        <v>1.1399999999999999</v>
      </c>
      <c r="D214" s="14">
        <v>1.32</v>
      </c>
      <c r="E214" s="14">
        <v>1.7</v>
      </c>
      <c r="F214" s="14">
        <v>1.7</v>
      </c>
      <c r="G214" s="14">
        <v>1.9</v>
      </c>
    </row>
    <row r="215" spans="1:7" x14ac:dyDescent="0.25">
      <c r="A215">
        <v>213</v>
      </c>
      <c r="B215" s="14">
        <v>1</v>
      </c>
      <c r="C215" s="14">
        <v>1.1399999999999999</v>
      </c>
      <c r="D215" s="14">
        <v>1.32</v>
      </c>
      <c r="E215" s="14">
        <v>1.7</v>
      </c>
      <c r="F215" s="14">
        <v>1.7</v>
      </c>
      <c r="G215" s="14">
        <v>1.9</v>
      </c>
    </row>
    <row r="216" spans="1:7" x14ac:dyDescent="0.25">
      <c r="A216">
        <v>214</v>
      </c>
      <c r="B216" s="14">
        <v>1</v>
      </c>
      <c r="C216" s="14">
        <v>1.1399999999999999</v>
      </c>
      <c r="D216" s="14">
        <v>1.32</v>
      </c>
      <c r="E216" s="14">
        <v>1.7</v>
      </c>
      <c r="F216" s="14">
        <v>1.7</v>
      </c>
      <c r="G216" s="14">
        <v>1.9</v>
      </c>
    </row>
    <row r="217" spans="1:7" x14ac:dyDescent="0.25">
      <c r="A217">
        <v>215</v>
      </c>
      <c r="B217" s="14">
        <v>1</v>
      </c>
      <c r="C217" s="14">
        <v>1.1399999999999999</v>
      </c>
      <c r="D217" s="14">
        <v>1.32</v>
      </c>
      <c r="E217" s="14">
        <v>1.7</v>
      </c>
      <c r="F217" s="14">
        <v>1.7</v>
      </c>
      <c r="G217" s="14">
        <v>1.9</v>
      </c>
    </row>
    <row r="218" spans="1:7" x14ac:dyDescent="0.25">
      <c r="A218">
        <v>216</v>
      </c>
      <c r="B218" s="14">
        <v>1</v>
      </c>
      <c r="C218" s="14">
        <v>1.1399999999999999</v>
      </c>
      <c r="D218" s="14">
        <v>1.32</v>
      </c>
      <c r="E218" s="14">
        <v>1.7</v>
      </c>
      <c r="F218" s="14">
        <v>1.7</v>
      </c>
      <c r="G218" s="14">
        <v>1.9</v>
      </c>
    </row>
    <row r="219" spans="1:7" x14ac:dyDescent="0.25">
      <c r="A219">
        <v>217</v>
      </c>
      <c r="B219" s="14">
        <v>1</v>
      </c>
      <c r="C219" s="14">
        <v>1.1399999999999999</v>
      </c>
      <c r="D219" s="14">
        <v>1.32</v>
      </c>
      <c r="E219" s="14">
        <v>1.7</v>
      </c>
      <c r="F219" s="14">
        <v>1.7</v>
      </c>
      <c r="G219" s="14">
        <v>1.9</v>
      </c>
    </row>
    <row r="220" spans="1:7" x14ac:dyDescent="0.25">
      <c r="A220">
        <v>218</v>
      </c>
      <c r="B220" s="14">
        <v>1</v>
      </c>
      <c r="C220" s="14">
        <v>1.1399999999999999</v>
      </c>
      <c r="D220" s="14">
        <v>1.32</v>
      </c>
      <c r="E220" s="14">
        <v>1.7</v>
      </c>
      <c r="F220" s="14">
        <v>1.7</v>
      </c>
      <c r="G220" s="14">
        <v>1.9</v>
      </c>
    </row>
    <row r="221" spans="1:7" x14ac:dyDescent="0.25">
      <c r="A221">
        <v>219</v>
      </c>
      <c r="B221" s="14">
        <v>1</v>
      </c>
      <c r="C221" s="14">
        <v>1.1399999999999999</v>
      </c>
      <c r="D221" s="14">
        <v>1.32</v>
      </c>
      <c r="E221" s="14">
        <v>1.7</v>
      </c>
      <c r="F221" s="14">
        <v>1.7</v>
      </c>
      <c r="G221" s="14">
        <v>1.9</v>
      </c>
    </row>
    <row r="222" spans="1:7" x14ac:dyDescent="0.25">
      <c r="A222">
        <v>220</v>
      </c>
      <c r="B222" s="14">
        <v>1</v>
      </c>
      <c r="C222" s="14">
        <v>1.1399999999999999</v>
      </c>
      <c r="D222" s="14">
        <v>1.32</v>
      </c>
      <c r="E222" s="14">
        <v>1.7</v>
      </c>
      <c r="F222" s="14">
        <v>1.7</v>
      </c>
      <c r="G222" s="14">
        <v>1.9</v>
      </c>
    </row>
    <row r="223" spans="1:7" x14ac:dyDescent="0.25">
      <c r="A223">
        <v>221</v>
      </c>
      <c r="B223" s="14">
        <v>1</v>
      </c>
      <c r="C223" s="14">
        <v>1.1399999999999999</v>
      </c>
      <c r="D223" s="14">
        <v>1.32</v>
      </c>
      <c r="E223" s="14">
        <v>1.7</v>
      </c>
      <c r="F223" s="14">
        <v>1.7</v>
      </c>
      <c r="G223" s="14">
        <v>1.9</v>
      </c>
    </row>
    <row r="224" spans="1:7" x14ac:dyDescent="0.25">
      <c r="A224">
        <v>222</v>
      </c>
      <c r="B224" s="14">
        <v>1</v>
      </c>
      <c r="C224" s="14">
        <v>1.1399999999999999</v>
      </c>
      <c r="D224" s="14">
        <v>1.32</v>
      </c>
      <c r="E224" s="14">
        <v>1.7</v>
      </c>
      <c r="F224" s="14">
        <v>1.7</v>
      </c>
      <c r="G224" s="14">
        <v>1.9</v>
      </c>
    </row>
    <row r="225" spans="1:7" x14ac:dyDescent="0.25">
      <c r="A225">
        <v>223</v>
      </c>
      <c r="B225" s="14">
        <v>1</v>
      </c>
      <c r="C225" s="14">
        <v>1.1399999999999999</v>
      </c>
      <c r="D225" s="14">
        <v>1.32</v>
      </c>
      <c r="E225" s="14">
        <v>1.7</v>
      </c>
      <c r="F225" s="14">
        <v>1.7</v>
      </c>
      <c r="G225" s="14">
        <v>1.9</v>
      </c>
    </row>
    <row r="226" spans="1:7" x14ac:dyDescent="0.25">
      <c r="A226">
        <v>224</v>
      </c>
      <c r="B226" s="14">
        <v>1</v>
      </c>
      <c r="C226" s="14">
        <v>1.1399999999999999</v>
      </c>
      <c r="D226" s="14">
        <v>1.32</v>
      </c>
      <c r="E226" s="14">
        <v>1.7</v>
      </c>
      <c r="F226" s="14">
        <v>1.7</v>
      </c>
      <c r="G226" s="14">
        <v>1.9</v>
      </c>
    </row>
    <row r="227" spans="1:7" x14ac:dyDescent="0.25">
      <c r="A227">
        <v>225</v>
      </c>
      <c r="B227" s="14">
        <v>1</v>
      </c>
      <c r="C227" s="14">
        <v>1.1399999999999999</v>
      </c>
      <c r="D227" s="14">
        <v>1.32</v>
      </c>
      <c r="E227" s="14">
        <v>1.7</v>
      </c>
      <c r="F227" s="14">
        <v>1.7</v>
      </c>
      <c r="G227" s="14">
        <v>1.9</v>
      </c>
    </row>
    <row r="228" spans="1:7" x14ac:dyDescent="0.25">
      <c r="A228">
        <v>226</v>
      </c>
      <c r="B228" s="14">
        <v>1</v>
      </c>
      <c r="C228" s="14">
        <v>1.1399999999999999</v>
      </c>
      <c r="D228" s="14">
        <v>1.32</v>
      </c>
      <c r="E228" s="14">
        <v>1.7</v>
      </c>
      <c r="F228" s="14">
        <v>1.7</v>
      </c>
      <c r="G228" s="14">
        <v>1.9</v>
      </c>
    </row>
    <row r="229" spans="1:7" x14ac:dyDescent="0.25">
      <c r="A229">
        <v>227</v>
      </c>
      <c r="B229" s="14">
        <v>1</v>
      </c>
      <c r="C229" s="14">
        <v>1.1399999999999999</v>
      </c>
      <c r="D229" s="14">
        <v>1.32</v>
      </c>
      <c r="E229" s="14">
        <v>1.7</v>
      </c>
      <c r="F229" s="14">
        <v>1.7</v>
      </c>
      <c r="G229" s="14">
        <v>1.9</v>
      </c>
    </row>
    <row r="230" spans="1:7" x14ac:dyDescent="0.25">
      <c r="A230">
        <v>228</v>
      </c>
      <c r="B230" s="14">
        <v>1</v>
      </c>
      <c r="C230" s="14">
        <v>1.1399999999999999</v>
      </c>
      <c r="D230" s="14">
        <v>1.32</v>
      </c>
      <c r="E230" s="14">
        <v>1.7</v>
      </c>
      <c r="F230" s="14">
        <v>1.7</v>
      </c>
      <c r="G230" s="14">
        <v>1.9</v>
      </c>
    </row>
    <row r="231" spans="1:7" x14ac:dyDescent="0.25">
      <c r="A231">
        <v>229</v>
      </c>
      <c r="B231" s="14">
        <v>1</v>
      </c>
      <c r="C231" s="14">
        <v>1.1399999999999999</v>
      </c>
      <c r="D231" s="14">
        <v>1.32</v>
      </c>
      <c r="E231" s="14">
        <v>1.7</v>
      </c>
      <c r="F231" s="14">
        <v>1.7</v>
      </c>
      <c r="G231" s="14">
        <v>1.9</v>
      </c>
    </row>
    <row r="232" spans="1:7" x14ac:dyDescent="0.25">
      <c r="A232">
        <v>230</v>
      </c>
      <c r="B232" s="14">
        <v>1</v>
      </c>
      <c r="C232" s="14">
        <v>1.1399999999999999</v>
      </c>
      <c r="D232" s="14">
        <v>1.32</v>
      </c>
      <c r="E232" s="14">
        <v>1.7</v>
      </c>
      <c r="F232" s="14">
        <v>1.7</v>
      </c>
      <c r="G232" s="14">
        <v>1.9</v>
      </c>
    </row>
    <row r="233" spans="1:7" x14ac:dyDescent="0.25">
      <c r="A233">
        <v>231</v>
      </c>
      <c r="B233" s="14">
        <v>1</v>
      </c>
      <c r="C233" s="14">
        <v>1.1399999999999999</v>
      </c>
      <c r="D233" s="14">
        <v>1.32</v>
      </c>
      <c r="E233" s="14">
        <v>1.7</v>
      </c>
      <c r="F233" s="14">
        <v>1.7</v>
      </c>
      <c r="G233" s="14">
        <v>1.9</v>
      </c>
    </row>
    <row r="234" spans="1:7" x14ac:dyDescent="0.25">
      <c r="A234">
        <v>232</v>
      </c>
      <c r="B234" s="14">
        <v>1</v>
      </c>
      <c r="C234" s="14">
        <v>1.1399999999999999</v>
      </c>
      <c r="D234" s="14">
        <v>1.32</v>
      </c>
      <c r="E234" s="14">
        <v>1.7</v>
      </c>
      <c r="F234" s="14">
        <v>1.7</v>
      </c>
      <c r="G234" s="14">
        <v>1.9</v>
      </c>
    </row>
    <row r="235" spans="1:7" x14ac:dyDescent="0.25">
      <c r="A235">
        <v>233</v>
      </c>
      <c r="B235" s="14">
        <v>1</v>
      </c>
      <c r="C235" s="14">
        <v>1.1399999999999999</v>
      </c>
      <c r="D235" s="14">
        <v>1.32</v>
      </c>
      <c r="E235" s="14">
        <v>1.7</v>
      </c>
      <c r="F235" s="14">
        <v>1.7</v>
      </c>
      <c r="G235" s="14">
        <v>1.9</v>
      </c>
    </row>
    <row r="236" spans="1:7" x14ac:dyDescent="0.25">
      <c r="A236">
        <v>234</v>
      </c>
      <c r="B236" s="14">
        <v>1</v>
      </c>
      <c r="C236" s="14">
        <v>1.1399999999999999</v>
      </c>
      <c r="D236" s="14">
        <v>1.32</v>
      </c>
      <c r="E236" s="14">
        <v>1.7</v>
      </c>
      <c r="F236" s="14">
        <v>1.7</v>
      </c>
      <c r="G236" s="14">
        <v>1.9</v>
      </c>
    </row>
    <row r="237" spans="1:7" x14ac:dyDescent="0.25">
      <c r="A237">
        <v>235</v>
      </c>
      <c r="B237" s="14">
        <v>1</v>
      </c>
      <c r="C237" s="14">
        <v>1.1399999999999999</v>
      </c>
      <c r="D237" s="14">
        <v>1.32</v>
      </c>
      <c r="E237" s="14">
        <v>1.7</v>
      </c>
      <c r="F237" s="14">
        <v>1.7</v>
      </c>
      <c r="G237" s="14">
        <v>1.9</v>
      </c>
    </row>
    <row r="238" spans="1:7" x14ac:dyDescent="0.25">
      <c r="A238">
        <v>236</v>
      </c>
      <c r="B238" s="14">
        <v>1</v>
      </c>
      <c r="C238" s="14">
        <v>1.1399999999999999</v>
      </c>
      <c r="D238" s="14">
        <v>1.32</v>
      </c>
      <c r="E238" s="14">
        <v>1.7</v>
      </c>
      <c r="F238" s="14">
        <v>1.7</v>
      </c>
      <c r="G238" s="14">
        <v>1.9</v>
      </c>
    </row>
    <row r="239" spans="1:7" x14ac:dyDescent="0.25">
      <c r="A239">
        <v>237</v>
      </c>
      <c r="B239" s="14">
        <v>1</v>
      </c>
      <c r="C239" s="14">
        <v>1.1399999999999999</v>
      </c>
      <c r="D239" s="14">
        <v>1.32</v>
      </c>
      <c r="E239" s="14">
        <v>1.7</v>
      </c>
      <c r="F239" s="14">
        <v>1.7</v>
      </c>
      <c r="G239" s="14">
        <v>1.9</v>
      </c>
    </row>
    <row r="240" spans="1:7" x14ac:dyDescent="0.25">
      <c r="A240">
        <v>238</v>
      </c>
      <c r="B240" s="14">
        <v>1</v>
      </c>
      <c r="C240" s="14">
        <v>1.1399999999999999</v>
      </c>
      <c r="D240" s="14">
        <v>1.32</v>
      </c>
      <c r="E240" s="14">
        <v>1.7</v>
      </c>
      <c r="F240" s="14">
        <v>1.7</v>
      </c>
      <c r="G240" s="14">
        <v>1.9</v>
      </c>
    </row>
    <row r="241" spans="1:7" x14ac:dyDescent="0.25">
      <c r="A241">
        <v>239</v>
      </c>
      <c r="B241" s="14">
        <v>1</v>
      </c>
      <c r="C241" s="14">
        <v>1.1399999999999999</v>
      </c>
      <c r="D241" s="14">
        <v>1.32</v>
      </c>
      <c r="E241" s="14">
        <v>1.7</v>
      </c>
      <c r="F241" s="14">
        <v>1.7</v>
      </c>
      <c r="G241" s="14">
        <v>1.9</v>
      </c>
    </row>
    <row r="242" spans="1:7" x14ac:dyDescent="0.25">
      <c r="A242">
        <v>240</v>
      </c>
      <c r="B242" s="14">
        <v>1</v>
      </c>
      <c r="C242" s="14">
        <v>1.1399999999999999</v>
      </c>
      <c r="D242" s="14">
        <v>1.32</v>
      </c>
      <c r="E242" s="14">
        <v>1.7</v>
      </c>
      <c r="F242" s="14">
        <v>1.7</v>
      </c>
      <c r="G242" s="14">
        <v>1.9</v>
      </c>
    </row>
    <row r="243" spans="1:7" x14ac:dyDescent="0.25">
      <c r="A243">
        <v>241</v>
      </c>
      <c r="B243" s="14">
        <v>1</v>
      </c>
      <c r="C243" s="14">
        <v>1.1399999999999999</v>
      </c>
      <c r="D243" s="14">
        <v>1.32</v>
      </c>
      <c r="E243" s="14">
        <v>1.7</v>
      </c>
      <c r="F243" s="14">
        <v>1.7</v>
      </c>
      <c r="G243" s="14">
        <v>1.9</v>
      </c>
    </row>
    <row r="244" spans="1:7" x14ac:dyDescent="0.25">
      <c r="A244">
        <v>242</v>
      </c>
      <c r="B244" s="14">
        <v>1</v>
      </c>
      <c r="C244" s="14">
        <v>1.1399999999999999</v>
      </c>
      <c r="D244" s="14">
        <v>1.32</v>
      </c>
      <c r="E244" s="14">
        <v>1.7</v>
      </c>
      <c r="F244" s="14">
        <v>1.7</v>
      </c>
      <c r="G244" s="14">
        <v>1.9</v>
      </c>
    </row>
    <row r="245" spans="1:7" x14ac:dyDescent="0.25">
      <c r="A245">
        <v>243</v>
      </c>
      <c r="B245" s="14">
        <v>1</v>
      </c>
      <c r="C245" s="14">
        <v>1.1399999999999999</v>
      </c>
      <c r="D245" s="14">
        <v>1.32</v>
      </c>
      <c r="E245" s="14">
        <v>1.7</v>
      </c>
      <c r="F245" s="14">
        <v>1.7</v>
      </c>
      <c r="G245" s="14">
        <v>1.9</v>
      </c>
    </row>
    <row r="246" spans="1:7" x14ac:dyDescent="0.25">
      <c r="A246">
        <v>244</v>
      </c>
      <c r="B246" s="14">
        <v>1</v>
      </c>
      <c r="C246" s="14">
        <v>1.1399999999999999</v>
      </c>
      <c r="D246" s="14">
        <v>1.32</v>
      </c>
      <c r="E246" s="14">
        <v>1.7</v>
      </c>
      <c r="F246" s="14">
        <v>1.7</v>
      </c>
      <c r="G246" s="14">
        <v>1.9</v>
      </c>
    </row>
    <row r="247" spans="1:7" x14ac:dyDescent="0.25">
      <c r="A247">
        <v>245</v>
      </c>
      <c r="B247" s="14">
        <v>1</v>
      </c>
      <c r="C247" s="14">
        <v>1.1399999999999999</v>
      </c>
      <c r="D247" s="14">
        <v>1.32</v>
      </c>
      <c r="E247" s="14">
        <v>1.7</v>
      </c>
      <c r="F247" s="14">
        <v>1.7</v>
      </c>
      <c r="G247" s="14">
        <v>1.9</v>
      </c>
    </row>
    <row r="248" spans="1:7" x14ac:dyDescent="0.25">
      <c r="A248">
        <v>246</v>
      </c>
      <c r="B248" s="14">
        <v>1</v>
      </c>
      <c r="C248" s="14">
        <v>1.1399999999999999</v>
      </c>
      <c r="D248" s="14">
        <v>1.32</v>
      </c>
      <c r="E248" s="14">
        <v>1.7</v>
      </c>
      <c r="F248" s="14">
        <v>1.7</v>
      </c>
      <c r="G248" s="14">
        <v>1.9</v>
      </c>
    </row>
    <row r="249" spans="1:7" x14ac:dyDescent="0.25">
      <c r="A249">
        <v>247</v>
      </c>
      <c r="B249" s="14">
        <v>1</v>
      </c>
      <c r="C249" s="14">
        <v>1.1399999999999999</v>
      </c>
      <c r="D249" s="14">
        <v>1.32</v>
      </c>
      <c r="E249" s="14">
        <v>1.7</v>
      </c>
      <c r="F249" s="14">
        <v>1.7</v>
      </c>
      <c r="G249" s="14">
        <v>1.9</v>
      </c>
    </row>
    <row r="250" spans="1:7" x14ac:dyDescent="0.25">
      <c r="A250">
        <v>248</v>
      </c>
      <c r="B250" s="14">
        <v>1</v>
      </c>
      <c r="C250" s="14">
        <v>1.1399999999999999</v>
      </c>
      <c r="D250" s="14">
        <v>1.32</v>
      </c>
      <c r="E250" s="14">
        <v>1.7</v>
      </c>
      <c r="F250" s="14">
        <v>1.7</v>
      </c>
      <c r="G250" s="14">
        <v>1.9</v>
      </c>
    </row>
    <row r="251" spans="1:7" x14ac:dyDescent="0.25">
      <c r="A251">
        <v>249</v>
      </c>
      <c r="B251" s="14">
        <v>1</v>
      </c>
      <c r="C251" s="14">
        <v>1.1399999999999999</v>
      </c>
      <c r="D251" s="14">
        <v>1.32</v>
      </c>
      <c r="E251" s="14">
        <v>1.7</v>
      </c>
      <c r="F251" s="14">
        <v>1.7</v>
      </c>
      <c r="G251" s="14">
        <v>1.9</v>
      </c>
    </row>
    <row r="252" spans="1:7" x14ac:dyDescent="0.25">
      <c r="A252">
        <v>250</v>
      </c>
      <c r="B252" s="14">
        <v>1.02</v>
      </c>
      <c r="C252" s="14">
        <v>1.17</v>
      </c>
      <c r="D252" s="14">
        <v>1.35</v>
      </c>
      <c r="E252" s="14">
        <v>1.74</v>
      </c>
      <c r="F252" s="14">
        <v>1.74</v>
      </c>
      <c r="G252" s="14">
        <v>1.94</v>
      </c>
    </row>
    <row r="253" spans="1:7" x14ac:dyDescent="0.25">
      <c r="A253">
        <v>251</v>
      </c>
      <c r="B253" s="14">
        <v>1.02</v>
      </c>
      <c r="C253" s="14">
        <v>1.17</v>
      </c>
      <c r="D253" s="14">
        <v>1.35</v>
      </c>
      <c r="E253" s="14">
        <v>1.74</v>
      </c>
      <c r="F253" s="14">
        <v>1.74</v>
      </c>
      <c r="G253" s="14">
        <v>1.94</v>
      </c>
    </row>
    <row r="254" spans="1:7" x14ac:dyDescent="0.25">
      <c r="A254">
        <v>252</v>
      </c>
      <c r="B254" s="14">
        <v>1.02</v>
      </c>
      <c r="C254" s="14">
        <v>1.17</v>
      </c>
      <c r="D254" s="14">
        <v>1.35</v>
      </c>
      <c r="E254" s="14">
        <v>1.74</v>
      </c>
      <c r="F254" s="14">
        <v>1.74</v>
      </c>
      <c r="G254" s="14">
        <v>1.94</v>
      </c>
    </row>
    <row r="255" spans="1:7" x14ac:dyDescent="0.25">
      <c r="A255">
        <v>253</v>
      </c>
      <c r="B255" s="14">
        <v>1.02</v>
      </c>
      <c r="C255" s="14">
        <v>1.17</v>
      </c>
      <c r="D255" s="14">
        <v>1.35</v>
      </c>
      <c r="E255" s="14">
        <v>1.74</v>
      </c>
      <c r="F255" s="14">
        <v>1.74</v>
      </c>
      <c r="G255" s="14">
        <v>1.94</v>
      </c>
    </row>
    <row r="256" spans="1:7" x14ac:dyDescent="0.25">
      <c r="A256">
        <v>254</v>
      </c>
      <c r="B256" s="14">
        <v>1.02</v>
      </c>
      <c r="C256" s="14">
        <v>1.17</v>
      </c>
      <c r="D256" s="14">
        <v>1.35</v>
      </c>
      <c r="E256" s="14">
        <v>1.74</v>
      </c>
      <c r="F256" s="14">
        <v>1.74</v>
      </c>
      <c r="G256" s="14">
        <v>1.94</v>
      </c>
    </row>
    <row r="257" spans="1:7" x14ac:dyDescent="0.25">
      <c r="A257">
        <v>255</v>
      </c>
      <c r="B257" s="14">
        <v>1.02</v>
      </c>
      <c r="C257" s="14">
        <v>1.17</v>
      </c>
      <c r="D257" s="14">
        <v>1.35</v>
      </c>
      <c r="E257" s="14">
        <v>1.74</v>
      </c>
      <c r="F257" s="14">
        <v>1.74</v>
      </c>
      <c r="G257" s="14">
        <v>1.94</v>
      </c>
    </row>
    <row r="258" spans="1:7" x14ac:dyDescent="0.25">
      <c r="A258">
        <v>256</v>
      </c>
      <c r="B258" s="14">
        <v>1.02</v>
      </c>
      <c r="C258" s="14">
        <v>1.17</v>
      </c>
      <c r="D258" s="14">
        <v>1.35</v>
      </c>
      <c r="E258" s="14">
        <v>1.74</v>
      </c>
      <c r="F258" s="14">
        <v>1.74</v>
      </c>
      <c r="G258" s="14">
        <v>1.94</v>
      </c>
    </row>
    <row r="259" spans="1:7" x14ac:dyDescent="0.25">
      <c r="A259">
        <v>257</v>
      </c>
      <c r="B259" s="14">
        <v>1.02</v>
      </c>
      <c r="C259" s="14">
        <v>1.17</v>
      </c>
      <c r="D259" s="14">
        <v>1.35</v>
      </c>
      <c r="E259" s="14">
        <v>1.74</v>
      </c>
      <c r="F259" s="14">
        <v>1.74</v>
      </c>
      <c r="G259" s="14">
        <v>1.94</v>
      </c>
    </row>
    <row r="260" spans="1:7" x14ac:dyDescent="0.25">
      <c r="A260">
        <v>258</v>
      </c>
      <c r="B260" s="14">
        <v>1.02</v>
      </c>
      <c r="C260" s="14">
        <v>1.17</v>
      </c>
      <c r="D260" s="14">
        <v>1.35</v>
      </c>
      <c r="E260" s="14">
        <v>1.74</v>
      </c>
      <c r="F260" s="14">
        <v>1.74</v>
      </c>
      <c r="G260" s="14">
        <v>1.94</v>
      </c>
    </row>
    <row r="261" spans="1:7" x14ac:dyDescent="0.25">
      <c r="A261">
        <v>259</v>
      </c>
      <c r="B261" s="14">
        <v>1.02</v>
      </c>
      <c r="C261" s="14">
        <v>1.17</v>
      </c>
      <c r="D261" s="14">
        <v>1.35</v>
      </c>
      <c r="E261" s="14">
        <v>1.74</v>
      </c>
      <c r="F261" s="14">
        <v>1.74</v>
      </c>
      <c r="G261" s="14">
        <v>1.94</v>
      </c>
    </row>
    <row r="262" spans="1:7" x14ac:dyDescent="0.25">
      <c r="A262">
        <v>260</v>
      </c>
      <c r="B262" s="14">
        <v>1.02</v>
      </c>
      <c r="C262" s="14">
        <v>1.17</v>
      </c>
      <c r="D262" s="14">
        <v>1.35</v>
      </c>
      <c r="E262" s="14">
        <v>1.74</v>
      </c>
      <c r="F262" s="14">
        <v>1.74</v>
      </c>
      <c r="G262" s="14">
        <v>1.94</v>
      </c>
    </row>
    <row r="263" spans="1:7" x14ac:dyDescent="0.25">
      <c r="A263">
        <v>261</v>
      </c>
      <c r="B263" s="14">
        <v>1.02</v>
      </c>
      <c r="C263" s="14">
        <v>1.17</v>
      </c>
      <c r="D263" s="14">
        <v>1.35</v>
      </c>
      <c r="E263" s="14">
        <v>1.74</v>
      </c>
      <c r="F263" s="14">
        <v>1.74</v>
      </c>
      <c r="G263" s="14">
        <v>1.94</v>
      </c>
    </row>
    <row r="264" spans="1:7" x14ac:dyDescent="0.25">
      <c r="A264">
        <v>262</v>
      </c>
      <c r="B264" s="14">
        <v>1.02</v>
      </c>
      <c r="C264" s="14">
        <v>1.17</v>
      </c>
      <c r="D264" s="14">
        <v>1.35</v>
      </c>
      <c r="E264" s="14">
        <v>1.74</v>
      </c>
      <c r="F264" s="14">
        <v>1.74</v>
      </c>
      <c r="G264" s="14">
        <v>1.94</v>
      </c>
    </row>
    <row r="265" spans="1:7" x14ac:dyDescent="0.25">
      <c r="A265">
        <v>263</v>
      </c>
      <c r="B265" s="14">
        <v>1.02</v>
      </c>
      <c r="C265" s="14">
        <v>1.17</v>
      </c>
      <c r="D265" s="14">
        <v>1.35</v>
      </c>
      <c r="E265" s="14">
        <v>1.74</v>
      </c>
      <c r="F265" s="14">
        <v>1.74</v>
      </c>
      <c r="G265" s="14">
        <v>1.94</v>
      </c>
    </row>
    <row r="266" spans="1:7" x14ac:dyDescent="0.25">
      <c r="A266">
        <v>264</v>
      </c>
      <c r="B266" s="14">
        <v>1.02</v>
      </c>
      <c r="C266" s="14">
        <v>1.17</v>
      </c>
      <c r="D266" s="14">
        <v>1.35</v>
      </c>
      <c r="E266" s="14">
        <v>1.74</v>
      </c>
      <c r="F266" s="14">
        <v>1.74</v>
      </c>
      <c r="G266" s="14">
        <v>1.94</v>
      </c>
    </row>
    <row r="267" spans="1:7" x14ac:dyDescent="0.25">
      <c r="A267">
        <v>265</v>
      </c>
      <c r="B267" s="14">
        <v>1.02</v>
      </c>
      <c r="C267" s="14">
        <v>1.17</v>
      </c>
      <c r="D267" s="14">
        <v>1.35</v>
      </c>
      <c r="E267" s="14">
        <v>1.74</v>
      </c>
      <c r="F267" s="14">
        <v>1.74</v>
      </c>
      <c r="G267" s="14">
        <v>1.94</v>
      </c>
    </row>
    <row r="268" spans="1:7" x14ac:dyDescent="0.25">
      <c r="A268">
        <v>266</v>
      </c>
      <c r="B268" s="14">
        <v>1.02</v>
      </c>
      <c r="C268" s="14">
        <v>1.17</v>
      </c>
      <c r="D268" s="14">
        <v>1.35</v>
      </c>
      <c r="E268" s="14">
        <v>1.74</v>
      </c>
      <c r="F268" s="14">
        <v>1.74</v>
      </c>
      <c r="G268" s="14">
        <v>1.94</v>
      </c>
    </row>
    <row r="269" spans="1:7" x14ac:dyDescent="0.25">
      <c r="A269">
        <v>267</v>
      </c>
      <c r="B269" s="14">
        <v>1.02</v>
      </c>
      <c r="C269" s="14">
        <v>1.17</v>
      </c>
      <c r="D269" s="14">
        <v>1.35</v>
      </c>
      <c r="E269" s="14">
        <v>1.74</v>
      </c>
      <c r="F269" s="14">
        <v>1.74</v>
      </c>
      <c r="G269" s="14">
        <v>1.94</v>
      </c>
    </row>
    <row r="270" spans="1:7" x14ac:dyDescent="0.25">
      <c r="A270">
        <v>268</v>
      </c>
      <c r="B270" s="14">
        <v>1.02</v>
      </c>
      <c r="C270" s="14">
        <v>1.17</v>
      </c>
      <c r="D270" s="14">
        <v>1.35</v>
      </c>
      <c r="E270" s="14">
        <v>1.74</v>
      </c>
      <c r="F270" s="14">
        <v>1.74</v>
      </c>
      <c r="G270" s="14">
        <v>1.94</v>
      </c>
    </row>
    <row r="271" spans="1:7" x14ac:dyDescent="0.25">
      <c r="A271">
        <v>269</v>
      </c>
      <c r="B271" s="14">
        <v>1.02</v>
      </c>
      <c r="C271" s="14">
        <v>1.17</v>
      </c>
      <c r="D271" s="14">
        <v>1.35</v>
      </c>
      <c r="E271" s="14">
        <v>1.74</v>
      </c>
      <c r="F271" s="14">
        <v>1.74</v>
      </c>
      <c r="G271" s="14">
        <v>1.94</v>
      </c>
    </row>
    <row r="272" spans="1:7" x14ac:dyDescent="0.25">
      <c r="A272">
        <v>270</v>
      </c>
      <c r="B272" s="14">
        <v>1.02</v>
      </c>
      <c r="C272" s="14">
        <v>1.17</v>
      </c>
      <c r="D272" s="14">
        <v>1.35</v>
      </c>
      <c r="E272" s="14">
        <v>1.74</v>
      </c>
      <c r="F272" s="14">
        <v>1.74</v>
      </c>
      <c r="G272" s="14">
        <v>1.94</v>
      </c>
    </row>
    <row r="273" spans="1:7" x14ac:dyDescent="0.25">
      <c r="A273">
        <v>271</v>
      </c>
      <c r="B273" s="14">
        <v>1.02</v>
      </c>
      <c r="C273" s="14">
        <v>1.17</v>
      </c>
      <c r="D273" s="14">
        <v>1.35</v>
      </c>
      <c r="E273" s="14">
        <v>1.74</v>
      </c>
      <c r="F273" s="14">
        <v>1.74</v>
      </c>
      <c r="G273" s="14">
        <v>1.94</v>
      </c>
    </row>
    <row r="274" spans="1:7" x14ac:dyDescent="0.25">
      <c r="A274">
        <v>272</v>
      </c>
      <c r="B274" s="14">
        <v>1.02</v>
      </c>
      <c r="C274" s="14">
        <v>1.17</v>
      </c>
      <c r="D274" s="14">
        <v>1.35</v>
      </c>
      <c r="E274" s="14">
        <v>1.74</v>
      </c>
      <c r="F274" s="14">
        <v>1.74</v>
      </c>
      <c r="G274" s="14">
        <v>1.94</v>
      </c>
    </row>
    <row r="275" spans="1:7" x14ac:dyDescent="0.25">
      <c r="A275">
        <v>273</v>
      </c>
      <c r="B275" s="14">
        <v>1.02</v>
      </c>
      <c r="C275" s="14">
        <v>1.17</v>
      </c>
      <c r="D275" s="14">
        <v>1.35</v>
      </c>
      <c r="E275" s="14">
        <v>1.74</v>
      </c>
      <c r="F275" s="14">
        <v>1.74</v>
      </c>
      <c r="G275" s="14">
        <v>1.94</v>
      </c>
    </row>
    <row r="276" spans="1:7" x14ac:dyDescent="0.25">
      <c r="A276">
        <v>274</v>
      </c>
      <c r="B276" s="14">
        <v>1.02</v>
      </c>
      <c r="C276" s="14">
        <v>1.17</v>
      </c>
      <c r="D276" s="14">
        <v>1.35</v>
      </c>
      <c r="E276" s="14">
        <v>1.74</v>
      </c>
      <c r="F276" s="14">
        <v>1.74</v>
      </c>
      <c r="G276" s="14">
        <v>1.94</v>
      </c>
    </row>
    <row r="277" spans="1:7" x14ac:dyDescent="0.25">
      <c r="A277">
        <v>275</v>
      </c>
      <c r="B277" s="14">
        <v>1.02</v>
      </c>
      <c r="C277" s="14">
        <v>1.17</v>
      </c>
      <c r="D277" s="14">
        <v>1.35</v>
      </c>
      <c r="E277" s="14">
        <v>1.74</v>
      </c>
      <c r="F277" s="14">
        <v>1.74</v>
      </c>
      <c r="G277" s="14">
        <v>1.94</v>
      </c>
    </row>
    <row r="278" spans="1:7" x14ac:dyDescent="0.25">
      <c r="A278">
        <v>276</v>
      </c>
      <c r="B278" s="14">
        <v>1.02</v>
      </c>
      <c r="C278" s="14">
        <v>1.17</v>
      </c>
      <c r="D278" s="14">
        <v>1.35</v>
      </c>
      <c r="E278" s="14">
        <v>1.74</v>
      </c>
      <c r="F278" s="14">
        <v>1.74</v>
      </c>
      <c r="G278" s="14">
        <v>1.94</v>
      </c>
    </row>
    <row r="279" spans="1:7" x14ac:dyDescent="0.25">
      <c r="A279">
        <v>277</v>
      </c>
      <c r="B279" s="14">
        <v>1.02</v>
      </c>
      <c r="C279" s="14">
        <v>1.17</v>
      </c>
      <c r="D279" s="14">
        <v>1.35</v>
      </c>
      <c r="E279" s="14">
        <v>1.74</v>
      </c>
      <c r="F279" s="14">
        <v>1.74</v>
      </c>
      <c r="G279" s="14">
        <v>1.94</v>
      </c>
    </row>
    <row r="280" spans="1:7" x14ac:dyDescent="0.25">
      <c r="A280">
        <v>278</v>
      </c>
      <c r="B280" s="14">
        <v>1.02</v>
      </c>
      <c r="C280" s="14">
        <v>1.17</v>
      </c>
      <c r="D280" s="14">
        <v>1.35</v>
      </c>
      <c r="E280" s="14">
        <v>1.74</v>
      </c>
      <c r="F280" s="14">
        <v>1.74</v>
      </c>
      <c r="G280" s="14">
        <v>1.94</v>
      </c>
    </row>
    <row r="281" spans="1:7" x14ac:dyDescent="0.25">
      <c r="A281">
        <v>279</v>
      </c>
      <c r="B281" s="14">
        <v>1.02</v>
      </c>
      <c r="C281" s="14">
        <v>1.17</v>
      </c>
      <c r="D281" s="14">
        <v>1.35</v>
      </c>
      <c r="E281" s="14">
        <v>1.74</v>
      </c>
      <c r="F281" s="14">
        <v>1.74</v>
      </c>
      <c r="G281" s="14">
        <v>1.94</v>
      </c>
    </row>
    <row r="282" spans="1:7" x14ac:dyDescent="0.25">
      <c r="A282">
        <v>280</v>
      </c>
      <c r="B282" s="14">
        <v>1.02</v>
      </c>
      <c r="C282" s="14">
        <v>1.17</v>
      </c>
      <c r="D282" s="14">
        <v>1.35</v>
      </c>
      <c r="E282" s="14">
        <v>1.74</v>
      </c>
      <c r="F282" s="14">
        <v>1.74</v>
      </c>
      <c r="G282" s="14">
        <v>1.94</v>
      </c>
    </row>
    <row r="283" spans="1:7" x14ac:dyDescent="0.25">
      <c r="A283">
        <v>281</v>
      </c>
      <c r="B283" s="14">
        <v>1.02</v>
      </c>
      <c r="C283" s="14">
        <v>1.17</v>
      </c>
      <c r="D283" s="14">
        <v>1.35</v>
      </c>
      <c r="E283" s="14">
        <v>1.74</v>
      </c>
      <c r="F283" s="14">
        <v>1.74</v>
      </c>
      <c r="G283" s="14">
        <v>1.94</v>
      </c>
    </row>
    <row r="284" spans="1:7" x14ac:dyDescent="0.25">
      <c r="A284">
        <v>282</v>
      </c>
      <c r="B284" s="14">
        <v>1.02</v>
      </c>
      <c r="C284" s="14">
        <v>1.17</v>
      </c>
      <c r="D284" s="14">
        <v>1.35</v>
      </c>
      <c r="E284" s="14">
        <v>1.74</v>
      </c>
      <c r="F284" s="14">
        <v>1.74</v>
      </c>
      <c r="G284" s="14">
        <v>1.94</v>
      </c>
    </row>
    <row r="285" spans="1:7" x14ac:dyDescent="0.25">
      <c r="A285">
        <v>283</v>
      </c>
      <c r="B285" s="14">
        <v>1.02</v>
      </c>
      <c r="C285" s="14">
        <v>1.17</v>
      </c>
      <c r="D285" s="14">
        <v>1.35</v>
      </c>
      <c r="E285" s="14">
        <v>1.74</v>
      </c>
      <c r="F285" s="14">
        <v>1.74</v>
      </c>
      <c r="G285" s="14">
        <v>1.94</v>
      </c>
    </row>
    <row r="286" spans="1:7" x14ac:dyDescent="0.25">
      <c r="A286">
        <v>284</v>
      </c>
      <c r="B286" s="14">
        <v>1.02</v>
      </c>
      <c r="C286" s="14">
        <v>1.17</v>
      </c>
      <c r="D286" s="14">
        <v>1.35</v>
      </c>
      <c r="E286" s="14">
        <v>1.74</v>
      </c>
      <c r="F286" s="14">
        <v>1.74</v>
      </c>
      <c r="G286" s="14">
        <v>1.94</v>
      </c>
    </row>
    <row r="287" spans="1:7" x14ac:dyDescent="0.25">
      <c r="A287">
        <v>285</v>
      </c>
      <c r="B287" s="14">
        <v>1.02</v>
      </c>
      <c r="C287" s="14">
        <v>1.17</v>
      </c>
      <c r="D287" s="14">
        <v>1.35</v>
      </c>
      <c r="E287" s="14">
        <v>1.74</v>
      </c>
      <c r="F287" s="14">
        <v>1.74</v>
      </c>
      <c r="G287" s="14">
        <v>1.94</v>
      </c>
    </row>
    <row r="288" spans="1:7" x14ac:dyDescent="0.25">
      <c r="A288">
        <v>286</v>
      </c>
      <c r="B288" s="14">
        <v>1.02</v>
      </c>
      <c r="C288" s="14">
        <v>1.17</v>
      </c>
      <c r="D288" s="14">
        <v>1.35</v>
      </c>
      <c r="E288" s="14">
        <v>1.74</v>
      </c>
      <c r="F288" s="14">
        <v>1.74</v>
      </c>
      <c r="G288" s="14">
        <v>1.94</v>
      </c>
    </row>
    <row r="289" spans="1:7" x14ac:dyDescent="0.25">
      <c r="A289">
        <v>287</v>
      </c>
      <c r="B289" s="14">
        <v>1.02</v>
      </c>
      <c r="C289" s="14">
        <v>1.17</v>
      </c>
      <c r="D289" s="14">
        <v>1.35</v>
      </c>
      <c r="E289" s="14">
        <v>1.74</v>
      </c>
      <c r="F289" s="14">
        <v>1.74</v>
      </c>
      <c r="G289" s="14">
        <v>1.94</v>
      </c>
    </row>
    <row r="290" spans="1:7" x14ac:dyDescent="0.25">
      <c r="A290">
        <v>288</v>
      </c>
      <c r="B290" s="14">
        <v>1.02</v>
      </c>
      <c r="C290" s="14">
        <v>1.17</v>
      </c>
      <c r="D290" s="14">
        <v>1.35</v>
      </c>
      <c r="E290" s="14">
        <v>1.74</v>
      </c>
      <c r="F290" s="14">
        <v>1.74</v>
      </c>
      <c r="G290" s="14">
        <v>1.94</v>
      </c>
    </row>
    <row r="291" spans="1:7" x14ac:dyDescent="0.25">
      <c r="A291">
        <v>289</v>
      </c>
      <c r="B291" s="14">
        <v>1.02</v>
      </c>
      <c r="C291" s="14">
        <v>1.17</v>
      </c>
      <c r="D291" s="14">
        <v>1.35</v>
      </c>
      <c r="E291" s="14">
        <v>1.74</v>
      </c>
      <c r="F291" s="14">
        <v>1.74</v>
      </c>
      <c r="G291" s="14">
        <v>1.94</v>
      </c>
    </row>
    <row r="292" spans="1:7" x14ac:dyDescent="0.25">
      <c r="A292">
        <v>290</v>
      </c>
      <c r="B292" s="14">
        <v>1.02</v>
      </c>
      <c r="C292" s="14">
        <v>1.17</v>
      </c>
      <c r="D292" s="14">
        <v>1.35</v>
      </c>
      <c r="E292" s="14">
        <v>1.74</v>
      </c>
      <c r="F292" s="14">
        <v>1.74</v>
      </c>
      <c r="G292" s="14">
        <v>1.94</v>
      </c>
    </row>
    <row r="293" spans="1:7" x14ac:dyDescent="0.25">
      <c r="A293">
        <v>291</v>
      </c>
      <c r="B293" s="14">
        <v>1.02</v>
      </c>
      <c r="C293" s="14">
        <v>1.17</v>
      </c>
      <c r="D293" s="14">
        <v>1.35</v>
      </c>
      <c r="E293" s="14">
        <v>1.74</v>
      </c>
      <c r="F293" s="14">
        <v>1.74</v>
      </c>
      <c r="G293" s="14">
        <v>1.94</v>
      </c>
    </row>
    <row r="294" spans="1:7" x14ac:dyDescent="0.25">
      <c r="A294">
        <v>292</v>
      </c>
      <c r="B294" s="14">
        <v>1.02</v>
      </c>
      <c r="C294" s="14">
        <v>1.17</v>
      </c>
      <c r="D294" s="14">
        <v>1.35</v>
      </c>
      <c r="E294" s="14">
        <v>1.74</v>
      </c>
      <c r="F294" s="14">
        <v>1.74</v>
      </c>
      <c r="G294" s="14">
        <v>1.94</v>
      </c>
    </row>
    <row r="295" spans="1:7" x14ac:dyDescent="0.25">
      <c r="A295">
        <v>293</v>
      </c>
      <c r="B295" s="14">
        <v>1.02</v>
      </c>
      <c r="C295" s="14">
        <v>1.17</v>
      </c>
      <c r="D295" s="14">
        <v>1.35</v>
      </c>
      <c r="E295" s="14">
        <v>1.74</v>
      </c>
      <c r="F295" s="14">
        <v>1.74</v>
      </c>
      <c r="G295" s="14">
        <v>1.94</v>
      </c>
    </row>
    <row r="296" spans="1:7" x14ac:dyDescent="0.25">
      <c r="A296">
        <v>294</v>
      </c>
      <c r="B296" s="14">
        <v>1.02</v>
      </c>
      <c r="C296" s="14">
        <v>1.17</v>
      </c>
      <c r="D296" s="14">
        <v>1.35</v>
      </c>
      <c r="E296" s="14">
        <v>1.74</v>
      </c>
      <c r="F296" s="14">
        <v>1.74</v>
      </c>
      <c r="G296" s="14">
        <v>1.94</v>
      </c>
    </row>
    <row r="297" spans="1:7" x14ac:dyDescent="0.25">
      <c r="A297">
        <v>295</v>
      </c>
      <c r="B297" s="14">
        <v>1.02</v>
      </c>
      <c r="C297" s="14">
        <v>1.17</v>
      </c>
      <c r="D297" s="14">
        <v>1.35</v>
      </c>
      <c r="E297" s="14">
        <v>1.74</v>
      </c>
      <c r="F297" s="14">
        <v>1.74</v>
      </c>
      <c r="G297" s="14">
        <v>1.94</v>
      </c>
    </row>
    <row r="298" spans="1:7" x14ac:dyDescent="0.25">
      <c r="A298">
        <v>296</v>
      </c>
      <c r="B298" s="14">
        <v>1.02</v>
      </c>
      <c r="C298" s="14">
        <v>1.17</v>
      </c>
      <c r="D298" s="14">
        <v>1.35</v>
      </c>
      <c r="E298" s="14">
        <v>1.74</v>
      </c>
      <c r="F298" s="14">
        <v>1.74</v>
      </c>
      <c r="G298" s="14">
        <v>1.94</v>
      </c>
    </row>
    <row r="299" spans="1:7" x14ac:dyDescent="0.25">
      <c r="A299">
        <v>297</v>
      </c>
      <c r="B299" s="14">
        <v>1.02</v>
      </c>
      <c r="C299" s="14">
        <v>1.17</v>
      </c>
      <c r="D299" s="14">
        <v>1.35</v>
      </c>
      <c r="E299" s="14">
        <v>1.74</v>
      </c>
      <c r="F299" s="14">
        <v>1.74</v>
      </c>
      <c r="G299" s="14">
        <v>1.94</v>
      </c>
    </row>
    <row r="300" spans="1:7" x14ac:dyDescent="0.25">
      <c r="A300">
        <v>298</v>
      </c>
      <c r="B300" s="14">
        <v>1.02</v>
      </c>
      <c r="C300" s="14">
        <v>1.17</v>
      </c>
      <c r="D300" s="14">
        <v>1.35</v>
      </c>
      <c r="E300" s="14">
        <v>1.74</v>
      </c>
      <c r="F300" s="14">
        <v>1.74</v>
      </c>
      <c r="G300" s="14">
        <v>1.94</v>
      </c>
    </row>
    <row r="301" spans="1:7" x14ac:dyDescent="0.25">
      <c r="A301">
        <v>299</v>
      </c>
      <c r="B301" s="14">
        <v>1.02</v>
      </c>
      <c r="C301" s="14">
        <v>1.17</v>
      </c>
      <c r="D301" s="14">
        <v>1.35</v>
      </c>
      <c r="E301" s="14">
        <v>1.74</v>
      </c>
      <c r="F301" s="14">
        <v>1.74</v>
      </c>
      <c r="G301" s="14">
        <v>1.94</v>
      </c>
    </row>
    <row r="302" spans="1:7" x14ac:dyDescent="0.25">
      <c r="A302">
        <v>300</v>
      </c>
      <c r="B302" s="14">
        <v>1.02</v>
      </c>
      <c r="C302" s="14">
        <v>1.17</v>
      </c>
      <c r="D302" s="14">
        <v>1.35</v>
      </c>
      <c r="E302" s="14">
        <v>1.74</v>
      </c>
      <c r="F302" s="14">
        <v>1.74</v>
      </c>
      <c r="G302" s="14">
        <v>1.94</v>
      </c>
    </row>
    <row r="303" spans="1:7" x14ac:dyDescent="0.25">
      <c r="A303">
        <v>301</v>
      </c>
      <c r="B303" s="14">
        <v>1.02</v>
      </c>
      <c r="C303" s="14">
        <v>1.17</v>
      </c>
      <c r="D303" s="14">
        <v>1.35</v>
      </c>
      <c r="E303" s="14">
        <v>1.74</v>
      </c>
      <c r="F303" s="14">
        <v>1.74</v>
      </c>
      <c r="G303" s="14">
        <v>1.94</v>
      </c>
    </row>
    <row r="304" spans="1:7" x14ac:dyDescent="0.25">
      <c r="A304">
        <v>302</v>
      </c>
      <c r="B304" s="14">
        <v>1.02</v>
      </c>
      <c r="C304" s="14">
        <v>1.17</v>
      </c>
      <c r="D304" s="14">
        <v>1.35</v>
      </c>
      <c r="E304" s="14">
        <v>1.74</v>
      </c>
      <c r="F304" s="14">
        <v>1.74</v>
      </c>
      <c r="G304" s="14">
        <v>1.94</v>
      </c>
    </row>
    <row r="305" spans="1:7" x14ac:dyDescent="0.25">
      <c r="A305">
        <v>303</v>
      </c>
      <c r="B305" s="14">
        <v>1.02</v>
      </c>
      <c r="C305" s="14">
        <v>1.17</v>
      </c>
      <c r="D305" s="14">
        <v>1.35</v>
      </c>
      <c r="E305" s="14">
        <v>1.74</v>
      </c>
      <c r="F305" s="14">
        <v>1.74</v>
      </c>
      <c r="G305" s="14">
        <v>1.94</v>
      </c>
    </row>
    <row r="306" spans="1:7" x14ac:dyDescent="0.25">
      <c r="A306">
        <v>304</v>
      </c>
      <c r="B306" s="14">
        <v>1.02</v>
      </c>
      <c r="C306" s="14">
        <v>1.17</v>
      </c>
      <c r="D306" s="14">
        <v>1.35</v>
      </c>
      <c r="E306" s="14">
        <v>1.74</v>
      </c>
      <c r="F306" s="14">
        <v>1.74</v>
      </c>
      <c r="G306" s="14">
        <v>1.94</v>
      </c>
    </row>
    <row r="307" spans="1:7" x14ac:dyDescent="0.25">
      <c r="A307">
        <v>305</v>
      </c>
      <c r="B307" s="14">
        <v>1.02</v>
      </c>
      <c r="C307" s="14">
        <v>1.17</v>
      </c>
      <c r="D307" s="14">
        <v>1.35</v>
      </c>
      <c r="E307" s="14">
        <v>1.74</v>
      </c>
      <c r="F307" s="14">
        <v>1.74</v>
      </c>
      <c r="G307" s="14">
        <v>1.94</v>
      </c>
    </row>
    <row r="308" spans="1:7" x14ac:dyDescent="0.25">
      <c r="A308">
        <v>306</v>
      </c>
      <c r="B308" s="14">
        <v>1.02</v>
      </c>
      <c r="C308" s="14">
        <v>1.17</v>
      </c>
      <c r="D308" s="14">
        <v>1.35</v>
      </c>
      <c r="E308" s="14">
        <v>1.74</v>
      </c>
      <c r="F308" s="14">
        <v>1.74</v>
      </c>
      <c r="G308" s="14">
        <v>1.94</v>
      </c>
    </row>
    <row r="309" spans="1:7" x14ac:dyDescent="0.25">
      <c r="A309">
        <v>307</v>
      </c>
      <c r="B309" s="14">
        <v>1.02</v>
      </c>
      <c r="C309" s="14">
        <v>1.17</v>
      </c>
      <c r="D309" s="14">
        <v>1.35</v>
      </c>
      <c r="E309" s="14">
        <v>1.74</v>
      </c>
      <c r="F309" s="14">
        <v>1.74</v>
      </c>
      <c r="G309" s="14">
        <v>1.94</v>
      </c>
    </row>
    <row r="310" spans="1:7" x14ac:dyDescent="0.25">
      <c r="A310">
        <v>308</v>
      </c>
      <c r="B310" s="14">
        <v>1.02</v>
      </c>
      <c r="C310" s="14">
        <v>1.17</v>
      </c>
      <c r="D310" s="14">
        <v>1.35</v>
      </c>
      <c r="E310" s="14">
        <v>1.74</v>
      </c>
      <c r="F310" s="14">
        <v>1.74</v>
      </c>
      <c r="G310" s="14">
        <v>1.94</v>
      </c>
    </row>
    <row r="311" spans="1:7" x14ac:dyDescent="0.25">
      <c r="A311">
        <v>309</v>
      </c>
      <c r="B311" s="14">
        <v>1.02</v>
      </c>
      <c r="C311" s="14">
        <v>1.17</v>
      </c>
      <c r="D311" s="14">
        <v>1.35</v>
      </c>
      <c r="E311" s="14">
        <v>1.74</v>
      </c>
      <c r="F311" s="14">
        <v>1.74</v>
      </c>
      <c r="G311" s="14">
        <v>1.94</v>
      </c>
    </row>
    <row r="312" spans="1:7" x14ac:dyDescent="0.25">
      <c r="A312">
        <v>310</v>
      </c>
      <c r="B312" s="14">
        <v>1.02</v>
      </c>
      <c r="C312" s="14">
        <v>1.17</v>
      </c>
      <c r="D312" s="14">
        <v>1.35</v>
      </c>
      <c r="E312" s="14">
        <v>1.74</v>
      </c>
      <c r="F312" s="14">
        <v>1.74</v>
      </c>
      <c r="G312" s="14">
        <v>1.94</v>
      </c>
    </row>
    <row r="313" spans="1:7" x14ac:dyDescent="0.25">
      <c r="A313">
        <v>311</v>
      </c>
      <c r="B313" s="14">
        <v>1.02</v>
      </c>
      <c r="C313" s="14">
        <v>1.17</v>
      </c>
      <c r="D313" s="14">
        <v>1.35</v>
      </c>
      <c r="E313" s="14">
        <v>1.74</v>
      </c>
      <c r="F313" s="14">
        <v>1.74</v>
      </c>
      <c r="G313" s="14">
        <v>1.94</v>
      </c>
    </row>
    <row r="314" spans="1:7" x14ac:dyDescent="0.25">
      <c r="A314">
        <v>312</v>
      </c>
      <c r="B314" s="14">
        <v>1.02</v>
      </c>
      <c r="C314" s="14">
        <v>1.17</v>
      </c>
      <c r="D314" s="14">
        <v>1.35</v>
      </c>
      <c r="E314" s="14">
        <v>1.74</v>
      </c>
      <c r="F314" s="14">
        <v>1.74</v>
      </c>
      <c r="G314" s="14">
        <v>1.94</v>
      </c>
    </row>
    <row r="315" spans="1:7" x14ac:dyDescent="0.25">
      <c r="A315">
        <v>313</v>
      </c>
      <c r="B315" s="14">
        <v>1.02</v>
      </c>
      <c r="C315" s="14">
        <v>1.17</v>
      </c>
      <c r="D315" s="14">
        <v>1.35</v>
      </c>
      <c r="E315" s="14">
        <v>1.74</v>
      </c>
      <c r="F315" s="14">
        <v>1.74</v>
      </c>
      <c r="G315" s="14">
        <v>1.94</v>
      </c>
    </row>
    <row r="316" spans="1:7" x14ac:dyDescent="0.25">
      <c r="A316">
        <v>314</v>
      </c>
      <c r="B316" s="14">
        <v>1.02</v>
      </c>
      <c r="C316" s="14">
        <v>1.17</v>
      </c>
      <c r="D316" s="14">
        <v>1.35</v>
      </c>
      <c r="E316" s="14">
        <v>1.74</v>
      </c>
      <c r="F316" s="14">
        <v>1.74</v>
      </c>
      <c r="G316" s="14">
        <v>1.94</v>
      </c>
    </row>
    <row r="317" spans="1:7" x14ac:dyDescent="0.25">
      <c r="A317">
        <v>315</v>
      </c>
      <c r="B317" s="14">
        <v>1.02</v>
      </c>
      <c r="C317" s="14">
        <v>1.17</v>
      </c>
      <c r="D317" s="14">
        <v>1.35</v>
      </c>
      <c r="E317" s="14">
        <v>1.74</v>
      </c>
      <c r="F317" s="14">
        <v>1.74</v>
      </c>
      <c r="G317" s="14">
        <v>1.94</v>
      </c>
    </row>
    <row r="318" spans="1:7" x14ac:dyDescent="0.25">
      <c r="A318">
        <v>316</v>
      </c>
      <c r="B318" s="14">
        <v>1.02</v>
      </c>
      <c r="C318" s="14">
        <v>1.17</v>
      </c>
      <c r="D318" s="14">
        <v>1.35</v>
      </c>
      <c r="E318" s="14">
        <v>1.74</v>
      </c>
      <c r="F318" s="14">
        <v>1.74</v>
      </c>
      <c r="G318" s="14">
        <v>1.94</v>
      </c>
    </row>
    <row r="319" spans="1:7" x14ac:dyDescent="0.25">
      <c r="A319">
        <v>317</v>
      </c>
      <c r="B319" s="14">
        <v>1.02</v>
      </c>
      <c r="C319" s="14">
        <v>1.17</v>
      </c>
      <c r="D319" s="14">
        <v>1.35</v>
      </c>
      <c r="E319" s="14">
        <v>1.74</v>
      </c>
      <c r="F319" s="14">
        <v>1.74</v>
      </c>
      <c r="G319" s="14">
        <v>1.94</v>
      </c>
    </row>
    <row r="320" spans="1:7" x14ac:dyDescent="0.25">
      <c r="A320">
        <v>318</v>
      </c>
      <c r="B320" s="14">
        <v>1.02</v>
      </c>
      <c r="C320" s="14">
        <v>1.17</v>
      </c>
      <c r="D320" s="14">
        <v>1.35</v>
      </c>
      <c r="E320" s="14">
        <v>1.74</v>
      </c>
      <c r="F320" s="14">
        <v>1.74</v>
      </c>
      <c r="G320" s="14">
        <v>1.94</v>
      </c>
    </row>
    <row r="321" spans="1:7" x14ac:dyDescent="0.25">
      <c r="A321">
        <v>319</v>
      </c>
      <c r="B321" s="14">
        <v>1.02</v>
      </c>
      <c r="C321" s="14">
        <v>1.17</v>
      </c>
      <c r="D321" s="14">
        <v>1.35</v>
      </c>
      <c r="E321" s="14">
        <v>1.74</v>
      </c>
      <c r="F321" s="14">
        <v>1.74</v>
      </c>
      <c r="G321" s="14">
        <v>1.94</v>
      </c>
    </row>
    <row r="322" spans="1:7" x14ac:dyDescent="0.25">
      <c r="A322">
        <v>320</v>
      </c>
      <c r="B322" s="14">
        <v>1.05</v>
      </c>
      <c r="C322" s="14">
        <v>1.2</v>
      </c>
      <c r="D322" s="14">
        <v>1.38</v>
      </c>
      <c r="E322" s="14">
        <v>1.78</v>
      </c>
      <c r="F322" s="14">
        <v>1.78</v>
      </c>
      <c r="G322" s="14">
        <v>1.98</v>
      </c>
    </row>
    <row r="323" spans="1:7" x14ac:dyDescent="0.25">
      <c r="A323">
        <v>321</v>
      </c>
      <c r="B323" s="14">
        <v>1.05</v>
      </c>
      <c r="C323" s="14">
        <v>1.2</v>
      </c>
      <c r="D323" s="14">
        <v>1.38</v>
      </c>
      <c r="E323" s="14">
        <v>1.78</v>
      </c>
      <c r="F323" s="14">
        <v>1.78</v>
      </c>
      <c r="G323" s="14">
        <v>1.98</v>
      </c>
    </row>
    <row r="324" spans="1:7" x14ac:dyDescent="0.25">
      <c r="A324">
        <v>322</v>
      </c>
      <c r="B324" s="14">
        <v>1.05</v>
      </c>
      <c r="C324" s="14">
        <v>1.2</v>
      </c>
      <c r="D324" s="14">
        <v>1.38</v>
      </c>
      <c r="E324" s="14">
        <v>1.78</v>
      </c>
      <c r="F324" s="14">
        <v>1.78</v>
      </c>
      <c r="G324" s="14">
        <v>1.98</v>
      </c>
    </row>
    <row r="325" spans="1:7" x14ac:dyDescent="0.25">
      <c r="A325">
        <v>323</v>
      </c>
      <c r="B325" s="14">
        <v>1.05</v>
      </c>
      <c r="C325" s="14">
        <v>1.2</v>
      </c>
      <c r="D325" s="14">
        <v>1.38</v>
      </c>
      <c r="E325" s="14">
        <v>1.78</v>
      </c>
      <c r="F325" s="14">
        <v>1.78</v>
      </c>
      <c r="G325" s="14">
        <v>1.98</v>
      </c>
    </row>
    <row r="326" spans="1:7" x14ac:dyDescent="0.25">
      <c r="A326">
        <v>324</v>
      </c>
      <c r="B326" s="14">
        <v>1.05</v>
      </c>
      <c r="C326" s="14">
        <v>1.2</v>
      </c>
      <c r="D326" s="14">
        <v>1.38</v>
      </c>
      <c r="E326" s="14">
        <v>1.78</v>
      </c>
      <c r="F326" s="14">
        <v>1.78</v>
      </c>
      <c r="G326" s="14">
        <v>1.98</v>
      </c>
    </row>
    <row r="327" spans="1:7" x14ac:dyDescent="0.25">
      <c r="A327">
        <v>325</v>
      </c>
      <c r="B327" s="14">
        <v>1.05</v>
      </c>
      <c r="C327" s="14">
        <v>1.2</v>
      </c>
      <c r="D327" s="14">
        <v>1.38</v>
      </c>
      <c r="E327" s="14">
        <v>1.78</v>
      </c>
      <c r="F327" s="14">
        <v>1.78</v>
      </c>
      <c r="G327" s="14">
        <v>1.98</v>
      </c>
    </row>
    <row r="328" spans="1:7" x14ac:dyDescent="0.25">
      <c r="A328">
        <v>326</v>
      </c>
      <c r="B328" s="14">
        <v>1.05</v>
      </c>
      <c r="C328" s="14">
        <v>1.2</v>
      </c>
      <c r="D328" s="14">
        <v>1.38</v>
      </c>
      <c r="E328" s="14">
        <v>1.78</v>
      </c>
      <c r="F328" s="14">
        <v>1.78</v>
      </c>
      <c r="G328" s="14">
        <v>1.98</v>
      </c>
    </row>
    <row r="329" spans="1:7" x14ac:dyDescent="0.25">
      <c r="A329">
        <v>327</v>
      </c>
      <c r="B329" s="14">
        <v>1.05</v>
      </c>
      <c r="C329" s="14">
        <v>1.2</v>
      </c>
      <c r="D329" s="14">
        <v>1.38</v>
      </c>
      <c r="E329" s="14">
        <v>1.78</v>
      </c>
      <c r="F329" s="14">
        <v>1.78</v>
      </c>
      <c r="G329" s="14">
        <v>1.98</v>
      </c>
    </row>
    <row r="330" spans="1:7" x14ac:dyDescent="0.25">
      <c r="A330">
        <v>328</v>
      </c>
      <c r="B330" s="14">
        <v>1.05</v>
      </c>
      <c r="C330" s="14">
        <v>1.2</v>
      </c>
      <c r="D330" s="14">
        <v>1.38</v>
      </c>
      <c r="E330" s="14">
        <v>1.78</v>
      </c>
      <c r="F330" s="14">
        <v>1.78</v>
      </c>
      <c r="G330" s="14">
        <v>1.98</v>
      </c>
    </row>
    <row r="331" spans="1:7" x14ac:dyDescent="0.25">
      <c r="A331">
        <v>329</v>
      </c>
      <c r="B331" s="14">
        <v>1.05</v>
      </c>
      <c r="C331" s="14">
        <v>1.2</v>
      </c>
      <c r="D331" s="14">
        <v>1.38</v>
      </c>
      <c r="E331" s="14">
        <v>1.78</v>
      </c>
      <c r="F331" s="14">
        <v>1.78</v>
      </c>
      <c r="G331" s="14">
        <v>1.98</v>
      </c>
    </row>
    <row r="332" spans="1:7" x14ac:dyDescent="0.25">
      <c r="A332">
        <v>330</v>
      </c>
      <c r="B332" s="14">
        <v>1.05</v>
      </c>
      <c r="C332" s="14">
        <v>1.2</v>
      </c>
      <c r="D332" s="14">
        <v>1.38</v>
      </c>
      <c r="E332" s="14">
        <v>1.78</v>
      </c>
      <c r="F332" s="14">
        <v>1.78</v>
      </c>
      <c r="G332" s="14">
        <v>1.98</v>
      </c>
    </row>
    <row r="333" spans="1:7" x14ac:dyDescent="0.25">
      <c r="A333">
        <v>331</v>
      </c>
      <c r="B333" s="14">
        <v>1.05</v>
      </c>
      <c r="C333" s="14">
        <v>1.2</v>
      </c>
      <c r="D333" s="14">
        <v>1.38</v>
      </c>
      <c r="E333" s="14">
        <v>1.78</v>
      </c>
      <c r="F333" s="14">
        <v>1.78</v>
      </c>
      <c r="G333" s="14">
        <v>1.98</v>
      </c>
    </row>
    <row r="334" spans="1:7" x14ac:dyDescent="0.25">
      <c r="A334">
        <v>332</v>
      </c>
      <c r="B334" s="14">
        <v>1.05</v>
      </c>
      <c r="C334" s="14">
        <v>1.2</v>
      </c>
      <c r="D334" s="14">
        <v>1.38</v>
      </c>
      <c r="E334" s="14">
        <v>1.78</v>
      </c>
      <c r="F334" s="14">
        <v>1.78</v>
      </c>
      <c r="G334" s="14">
        <v>1.98</v>
      </c>
    </row>
    <row r="335" spans="1:7" x14ac:dyDescent="0.25">
      <c r="A335">
        <v>333</v>
      </c>
      <c r="B335" s="14">
        <v>1.05</v>
      </c>
      <c r="C335" s="14">
        <v>1.2</v>
      </c>
      <c r="D335" s="14">
        <v>1.38</v>
      </c>
      <c r="E335" s="14">
        <v>1.78</v>
      </c>
      <c r="F335" s="14">
        <v>1.78</v>
      </c>
      <c r="G335" s="14">
        <v>1.98</v>
      </c>
    </row>
    <row r="336" spans="1:7" x14ac:dyDescent="0.25">
      <c r="A336">
        <v>334</v>
      </c>
      <c r="B336" s="14">
        <v>1.05</v>
      </c>
      <c r="C336" s="14">
        <v>1.2</v>
      </c>
      <c r="D336" s="14">
        <v>1.38</v>
      </c>
      <c r="E336" s="14">
        <v>1.78</v>
      </c>
      <c r="F336" s="14">
        <v>1.78</v>
      </c>
      <c r="G336" s="14">
        <v>1.98</v>
      </c>
    </row>
    <row r="337" spans="1:7" x14ac:dyDescent="0.25">
      <c r="A337">
        <v>335</v>
      </c>
      <c r="B337" s="14">
        <v>1.05</v>
      </c>
      <c r="C337" s="14">
        <v>1.2</v>
      </c>
      <c r="D337" s="14">
        <v>1.38</v>
      </c>
      <c r="E337" s="14">
        <v>1.78</v>
      </c>
      <c r="F337" s="14">
        <v>1.78</v>
      </c>
      <c r="G337" s="14">
        <v>1.98</v>
      </c>
    </row>
    <row r="338" spans="1:7" x14ac:dyDescent="0.25">
      <c r="A338">
        <v>336</v>
      </c>
      <c r="B338" s="14">
        <v>1.05</v>
      </c>
      <c r="C338" s="14">
        <v>1.2</v>
      </c>
      <c r="D338" s="14">
        <v>1.38</v>
      </c>
      <c r="E338" s="14">
        <v>1.78</v>
      </c>
      <c r="F338" s="14">
        <v>1.78</v>
      </c>
      <c r="G338" s="14">
        <v>1.98</v>
      </c>
    </row>
    <row r="339" spans="1:7" x14ac:dyDescent="0.25">
      <c r="A339">
        <v>337</v>
      </c>
      <c r="B339" s="14">
        <v>1.05</v>
      </c>
      <c r="C339" s="14">
        <v>1.2</v>
      </c>
      <c r="D339" s="14">
        <v>1.38</v>
      </c>
      <c r="E339" s="14">
        <v>1.78</v>
      </c>
      <c r="F339" s="14">
        <v>1.78</v>
      </c>
      <c r="G339" s="14">
        <v>1.98</v>
      </c>
    </row>
    <row r="340" spans="1:7" x14ac:dyDescent="0.25">
      <c r="A340">
        <v>338</v>
      </c>
      <c r="B340" s="14">
        <v>1.05</v>
      </c>
      <c r="C340" s="14">
        <v>1.2</v>
      </c>
      <c r="D340" s="14">
        <v>1.38</v>
      </c>
      <c r="E340" s="14">
        <v>1.78</v>
      </c>
      <c r="F340" s="14">
        <v>1.78</v>
      </c>
      <c r="G340" s="14">
        <v>1.98</v>
      </c>
    </row>
    <row r="341" spans="1:7" x14ac:dyDescent="0.25">
      <c r="A341">
        <v>339</v>
      </c>
      <c r="B341" s="14">
        <v>1.05</v>
      </c>
      <c r="C341" s="14">
        <v>1.2</v>
      </c>
      <c r="D341" s="14">
        <v>1.38</v>
      </c>
      <c r="E341" s="14">
        <v>1.78</v>
      </c>
      <c r="F341" s="14">
        <v>1.78</v>
      </c>
      <c r="G341" s="14">
        <v>1.98</v>
      </c>
    </row>
    <row r="342" spans="1:7" x14ac:dyDescent="0.25">
      <c r="A342">
        <v>340</v>
      </c>
      <c r="B342" s="14">
        <v>1.05</v>
      </c>
      <c r="C342" s="14">
        <v>1.2</v>
      </c>
      <c r="D342" s="14">
        <v>1.38</v>
      </c>
      <c r="E342" s="14">
        <v>1.78</v>
      </c>
      <c r="F342" s="14">
        <v>1.78</v>
      </c>
      <c r="G342" s="14">
        <v>1.98</v>
      </c>
    </row>
    <row r="343" spans="1:7" x14ac:dyDescent="0.25">
      <c r="A343">
        <v>341</v>
      </c>
      <c r="B343" s="14">
        <v>1.05</v>
      </c>
      <c r="C343" s="14">
        <v>1.2</v>
      </c>
      <c r="D343" s="14">
        <v>1.38</v>
      </c>
      <c r="E343" s="14">
        <v>1.78</v>
      </c>
      <c r="F343" s="14">
        <v>1.78</v>
      </c>
      <c r="G343" s="14">
        <v>1.98</v>
      </c>
    </row>
    <row r="344" spans="1:7" x14ac:dyDescent="0.25">
      <c r="A344">
        <v>342</v>
      </c>
      <c r="B344" s="14">
        <v>1.05</v>
      </c>
      <c r="C344" s="14">
        <v>1.2</v>
      </c>
      <c r="D344" s="14">
        <v>1.38</v>
      </c>
      <c r="E344" s="14">
        <v>1.78</v>
      </c>
      <c r="F344" s="14">
        <v>1.78</v>
      </c>
      <c r="G344" s="14">
        <v>1.98</v>
      </c>
    </row>
    <row r="345" spans="1:7" x14ac:dyDescent="0.25">
      <c r="A345">
        <v>343</v>
      </c>
      <c r="B345" s="14">
        <v>1.05</v>
      </c>
      <c r="C345" s="14">
        <v>1.2</v>
      </c>
      <c r="D345" s="14">
        <v>1.38</v>
      </c>
      <c r="E345" s="14">
        <v>1.78</v>
      </c>
      <c r="F345" s="14">
        <v>1.78</v>
      </c>
      <c r="G345" s="14">
        <v>1.98</v>
      </c>
    </row>
    <row r="346" spans="1:7" x14ac:dyDescent="0.25">
      <c r="A346">
        <v>344</v>
      </c>
      <c r="B346" s="14">
        <v>1.05</v>
      </c>
      <c r="C346" s="14">
        <v>1.2</v>
      </c>
      <c r="D346" s="14">
        <v>1.38</v>
      </c>
      <c r="E346" s="14">
        <v>1.78</v>
      </c>
      <c r="F346" s="14">
        <v>1.78</v>
      </c>
      <c r="G346" s="14">
        <v>1.98</v>
      </c>
    </row>
    <row r="347" spans="1:7" x14ac:dyDescent="0.25">
      <c r="A347">
        <v>345</v>
      </c>
      <c r="B347" s="14">
        <v>1.05</v>
      </c>
      <c r="C347" s="14">
        <v>1.2</v>
      </c>
      <c r="D347" s="14">
        <v>1.38</v>
      </c>
      <c r="E347" s="14">
        <v>1.78</v>
      </c>
      <c r="F347" s="14">
        <v>1.78</v>
      </c>
      <c r="G347" s="14">
        <v>1.98</v>
      </c>
    </row>
    <row r="348" spans="1:7" x14ac:dyDescent="0.25">
      <c r="A348">
        <v>346</v>
      </c>
      <c r="B348" s="14">
        <v>1.05</v>
      </c>
      <c r="C348" s="14">
        <v>1.2</v>
      </c>
      <c r="D348" s="14">
        <v>1.38</v>
      </c>
      <c r="E348" s="14">
        <v>1.78</v>
      </c>
      <c r="F348" s="14">
        <v>1.78</v>
      </c>
      <c r="G348" s="14">
        <v>1.98</v>
      </c>
    </row>
    <row r="349" spans="1:7" x14ac:dyDescent="0.25">
      <c r="A349">
        <v>347</v>
      </c>
      <c r="B349" s="14">
        <v>1.05</v>
      </c>
      <c r="C349" s="14">
        <v>1.2</v>
      </c>
      <c r="D349" s="14">
        <v>1.38</v>
      </c>
      <c r="E349" s="14">
        <v>1.78</v>
      </c>
      <c r="F349" s="14">
        <v>1.78</v>
      </c>
      <c r="G349" s="14">
        <v>1.98</v>
      </c>
    </row>
    <row r="350" spans="1:7" x14ac:dyDescent="0.25">
      <c r="A350">
        <v>348</v>
      </c>
      <c r="B350" s="14">
        <v>1.05</v>
      </c>
      <c r="C350" s="14">
        <v>1.2</v>
      </c>
      <c r="D350" s="14">
        <v>1.38</v>
      </c>
      <c r="E350" s="14">
        <v>1.78</v>
      </c>
      <c r="F350" s="14">
        <v>1.78</v>
      </c>
      <c r="G350" s="14">
        <v>1.98</v>
      </c>
    </row>
    <row r="351" spans="1:7" x14ac:dyDescent="0.25">
      <c r="A351">
        <v>349</v>
      </c>
      <c r="B351" s="14">
        <v>1.05</v>
      </c>
      <c r="C351" s="14">
        <v>1.2</v>
      </c>
      <c r="D351" s="14">
        <v>1.38</v>
      </c>
      <c r="E351" s="14">
        <v>1.78</v>
      </c>
      <c r="F351" s="14">
        <v>1.78</v>
      </c>
      <c r="G351" s="14">
        <v>1.98</v>
      </c>
    </row>
    <row r="352" spans="1:7" x14ac:dyDescent="0.25">
      <c r="A352">
        <v>350</v>
      </c>
      <c r="B352" s="14">
        <v>1.05</v>
      </c>
      <c r="C352" s="14">
        <v>1.2</v>
      </c>
      <c r="D352" s="14">
        <v>1.38</v>
      </c>
      <c r="E352" s="14">
        <v>1.78</v>
      </c>
      <c r="F352" s="14">
        <v>1.78</v>
      </c>
      <c r="G352" s="14">
        <v>1.98</v>
      </c>
    </row>
    <row r="353" spans="1:7" x14ac:dyDescent="0.25">
      <c r="A353">
        <v>351</v>
      </c>
      <c r="B353" s="14">
        <v>1.05</v>
      </c>
      <c r="C353" s="14">
        <v>1.2</v>
      </c>
      <c r="D353" s="14">
        <v>1.38</v>
      </c>
      <c r="E353" s="14">
        <v>1.78</v>
      </c>
      <c r="F353" s="14">
        <v>1.78</v>
      </c>
      <c r="G353" s="14">
        <v>1.98</v>
      </c>
    </row>
    <row r="354" spans="1:7" x14ac:dyDescent="0.25">
      <c r="A354">
        <v>352</v>
      </c>
      <c r="B354" s="14">
        <v>1.05</v>
      </c>
      <c r="C354" s="14">
        <v>1.2</v>
      </c>
      <c r="D354" s="14">
        <v>1.38</v>
      </c>
      <c r="E354" s="14">
        <v>1.78</v>
      </c>
      <c r="F354" s="14">
        <v>1.78</v>
      </c>
      <c r="G354" s="14">
        <v>1.98</v>
      </c>
    </row>
    <row r="355" spans="1:7" x14ac:dyDescent="0.25">
      <c r="A355">
        <v>353</v>
      </c>
      <c r="B355" s="14">
        <v>1.05</v>
      </c>
      <c r="C355" s="14">
        <v>1.2</v>
      </c>
      <c r="D355" s="14">
        <v>1.38</v>
      </c>
      <c r="E355" s="14">
        <v>1.78</v>
      </c>
      <c r="F355" s="14">
        <v>1.78</v>
      </c>
      <c r="G355" s="14">
        <v>1.98</v>
      </c>
    </row>
    <row r="356" spans="1:7" x14ac:dyDescent="0.25">
      <c r="A356">
        <v>354</v>
      </c>
      <c r="B356" s="14">
        <v>1.05</v>
      </c>
      <c r="C356" s="14">
        <v>1.2</v>
      </c>
      <c r="D356" s="14">
        <v>1.38</v>
      </c>
      <c r="E356" s="14">
        <v>1.78</v>
      </c>
      <c r="F356" s="14">
        <v>1.78</v>
      </c>
      <c r="G356" s="14">
        <v>1.98</v>
      </c>
    </row>
    <row r="357" spans="1:7" x14ac:dyDescent="0.25">
      <c r="A357">
        <v>355</v>
      </c>
      <c r="B357" s="14">
        <v>1.05</v>
      </c>
      <c r="C357" s="14">
        <v>1.2</v>
      </c>
      <c r="D357" s="14">
        <v>1.38</v>
      </c>
      <c r="E357" s="14">
        <v>1.78</v>
      </c>
      <c r="F357" s="14">
        <v>1.78</v>
      </c>
      <c r="G357" s="14">
        <v>1.98</v>
      </c>
    </row>
    <row r="358" spans="1:7" x14ac:dyDescent="0.25">
      <c r="A358">
        <v>356</v>
      </c>
      <c r="B358" s="14">
        <v>1.05</v>
      </c>
      <c r="C358" s="14">
        <v>1.2</v>
      </c>
      <c r="D358" s="14">
        <v>1.38</v>
      </c>
      <c r="E358" s="14">
        <v>1.78</v>
      </c>
      <c r="F358" s="14">
        <v>1.78</v>
      </c>
      <c r="G358" s="14">
        <v>1.98</v>
      </c>
    </row>
    <row r="359" spans="1:7" x14ac:dyDescent="0.25">
      <c r="A359">
        <v>357</v>
      </c>
      <c r="B359" s="14">
        <v>1.05</v>
      </c>
      <c r="C359" s="14">
        <v>1.2</v>
      </c>
      <c r="D359" s="14">
        <v>1.38</v>
      </c>
      <c r="E359" s="14">
        <v>1.78</v>
      </c>
      <c r="F359" s="14">
        <v>1.78</v>
      </c>
      <c r="G359" s="14">
        <v>1.98</v>
      </c>
    </row>
    <row r="360" spans="1:7" x14ac:dyDescent="0.25">
      <c r="A360">
        <v>358</v>
      </c>
      <c r="B360" s="14">
        <v>1.05</v>
      </c>
      <c r="C360" s="14">
        <v>1.2</v>
      </c>
      <c r="D360" s="14">
        <v>1.38</v>
      </c>
      <c r="E360" s="14">
        <v>1.78</v>
      </c>
      <c r="F360" s="14">
        <v>1.78</v>
      </c>
      <c r="G360" s="14">
        <v>1.98</v>
      </c>
    </row>
    <row r="361" spans="1:7" x14ac:dyDescent="0.25">
      <c r="A361">
        <v>359</v>
      </c>
      <c r="B361" s="14">
        <v>1.05</v>
      </c>
      <c r="C361" s="14">
        <v>1.2</v>
      </c>
      <c r="D361" s="14">
        <v>1.38</v>
      </c>
      <c r="E361" s="14">
        <v>1.78</v>
      </c>
      <c r="F361" s="14">
        <v>1.78</v>
      </c>
      <c r="G361" s="14">
        <v>1.98</v>
      </c>
    </row>
    <row r="362" spans="1:7" x14ac:dyDescent="0.25">
      <c r="A362">
        <v>360</v>
      </c>
      <c r="B362" s="14">
        <v>1.05</v>
      </c>
      <c r="C362" s="14">
        <v>1.2</v>
      </c>
      <c r="D362" s="14">
        <v>1.38</v>
      </c>
      <c r="E362" s="14">
        <v>1.78</v>
      </c>
      <c r="F362" s="14">
        <v>1.78</v>
      </c>
      <c r="G362" s="14">
        <v>1.98</v>
      </c>
    </row>
    <row r="363" spans="1:7" x14ac:dyDescent="0.25">
      <c r="A363">
        <v>361</v>
      </c>
      <c r="B363" s="14">
        <v>1.05</v>
      </c>
      <c r="C363" s="14">
        <v>1.2</v>
      </c>
      <c r="D363" s="14">
        <v>1.38</v>
      </c>
      <c r="E363" s="14">
        <v>1.78</v>
      </c>
      <c r="F363" s="14">
        <v>1.78</v>
      </c>
      <c r="G363" s="14">
        <v>1.98</v>
      </c>
    </row>
    <row r="364" spans="1:7" x14ac:dyDescent="0.25">
      <c r="A364">
        <v>362</v>
      </c>
      <c r="B364" s="14">
        <v>1.05</v>
      </c>
      <c r="C364" s="14">
        <v>1.2</v>
      </c>
      <c r="D364" s="14">
        <v>1.38</v>
      </c>
      <c r="E364" s="14">
        <v>1.78</v>
      </c>
      <c r="F364" s="14">
        <v>1.78</v>
      </c>
      <c r="G364" s="14">
        <v>1.98</v>
      </c>
    </row>
    <row r="365" spans="1:7" x14ac:dyDescent="0.25">
      <c r="A365">
        <v>363</v>
      </c>
      <c r="B365" s="14">
        <v>1.05</v>
      </c>
      <c r="C365" s="14">
        <v>1.2</v>
      </c>
      <c r="D365" s="14">
        <v>1.38</v>
      </c>
      <c r="E365" s="14">
        <v>1.78</v>
      </c>
      <c r="F365" s="14">
        <v>1.78</v>
      </c>
      <c r="G365" s="14">
        <v>1.98</v>
      </c>
    </row>
    <row r="366" spans="1:7" x14ac:dyDescent="0.25">
      <c r="A366">
        <v>364</v>
      </c>
      <c r="B366" s="14">
        <v>1.05</v>
      </c>
      <c r="C366" s="14">
        <v>1.2</v>
      </c>
      <c r="D366" s="14">
        <v>1.38</v>
      </c>
      <c r="E366" s="14">
        <v>1.78</v>
      </c>
      <c r="F366" s="14">
        <v>1.78</v>
      </c>
      <c r="G366" s="14">
        <v>1.98</v>
      </c>
    </row>
    <row r="367" spans="1:7" x14ac:dyDescent="0.25">
      <c r="A367">
        <v>365</v>
      </c>
      <c r="B367" s="14">
        <v>1.05</v>
      </c>
      <c r="C367" s="14">
        <v>1.2</v>
      </c>
      <c r="D367" s="14">
        <v>1.38</v>
      </c>
      <c r="E367" s="14">
        <v>1.78</v>
      </c>
      <c r="F367" s="14">
        <v>1.78</v>
      </c>
      <c r="G367" s="14">
        <v>1.98</v>
      </c>
    </row>
    <row r="368" spans="1:7" x14ac:dyDescent="0.25">
      <c r="A368">
        <v>366</v>
      </c>
      <c r="B368" s="14">
        <v>1.05</v>
      </c>
      <c r="C368" s="14">
        <v>1.2</v>
      </c>
      <c r="D368" s="14">
        <v>1.38</v>
      </c>
      <c r="E368" s="14">
        <v>1.78</v>
      </c>
      <c r="F368" s="14">
        <v>1.78</v>
      </c>
      <c r="G368" s="14">
        <v>1.98</v>
      </c>
    </row>
    <row r="369" spans="1:7" x14ac:dyDescent="0.25">
      <c r="A369">
        <v>367</v>
      </c>
      <c r="B369" s="14">
        <v>1.05</v>
      </c>
      <c r="C369" s="14">
        <v>1.2</v>
      </c>
      <c r="D369" s="14">
        <v>1.38</v>
      </c>
      <c r="E369" s="14">
        <v>1.78</v>
      </c>
      <c r="F369" s="14">
        <v>1.78</v>
      </c>
      <c r="G369" s="14">
        <v>1.98</v>
      </c>
    </row>
    <row r="370" spans="1:7" x14ac:dyDescent="0.25">
      <c r="A370">
        <v>368</v>
      </c>
      <c r="B370" s="14">
        <v>1.05</v>
      </c>
      <c r="C370" s="14">
        <v>1.2</v>
      </c>
      <c r="D370" s="14">
        <v>1.38</v>
      </c>
      <c r="E370" s="14">
        <v>1.78</v>
      </c>
      <c r="F370" s="14">
        <v>1.78</v>
      </c>
      <c r="G370" s="14">
        <v>1.98</v>
      </c>
    </row>
    <row r="371" spans="1:7" x14ac:dyDescent="0.25">
      <c r="A371">
        <v>369</v>
      </c>
      <c r="B371" s="14">
        <v>1.05</v>
      </c>
      <c r="C371" s="14">
        <v>1.2</v>
      </c>
      <c r="D371" s="14">
        <v>1.38</v>
      </c>
      <c r="E371" s="14">
        <v>1.78</v>
      </c>
      <c r="F371" s="14">
        <v>1.78</v>
      </c>
      <c r="G371" s="14">
        <v>1.98</v>
      </c>
    </row>
    <row r="372" spans="1:7" x14ac:dyDescent="0.25">
      <c r="A372">
        <v>370</v>
      </c>
      <c r="B372" s="14">
        <v>1.05</v>
      </c>
      <c r="C372" s="14">
        <v>1.2</v>
      </c>
      <c r="D372" s="14">
        <v>1.38</v>
      </c>
      <c r="E372" s="14">
        <v>1.78</v>
      </c>
      <c r="F372" s="14">
        <v>1.78</v>
      </c>
      <c r="G372" s="14">
        <v>1.98</v>
      </c>
    </row>
    <row r="373" spans="1:7" x14ac:dyDescent="0.25">
      <c r="A373">
        <v>371</v>
      </c>
      <c r="B373" s="14">
        <v>1.05</v>
      </c>
      <c r="C373" s="14">
        <v>1.2</v>
      </c>
      <c r="D373" s="14">
        <v>1.38</v>
      </c>
      <c r="E373" s="14">
        <v>1.78</v>
      </c>
      <c r="F373" s="14">
        <v>1.78</v>
      </c>
      <c r="G373" s="14">
        <v>1.98</v>
      </c>
    </row>
    <row r="374" spans="1:7" x14ac:dyDescent="0.25">
      <c r="A374">
        <v>372</v>
      </c>
      <c r="B374" s="14">
        <v>1.05</v>
      </c>
      <c r="C374" s="14">
        <v>1.2</v>
      </c>
      <c r="D374" s="14">
        <v>1.38</v>
      </c>
      <c r="E374" s="14">
        <v>1.78</v>
      </c>
      <c r="F374" s="14">
        <v>1.78</v>
      </c>
      <c r="G374" s="14">
        <v>1.98</v>
      </c>
    </row>
    <row r="375" spans="1:7" x14ac:dyDescent="0.25">
      <c r="A375">
        <v>373</v>
      </c>
      <c r="B375" s="14">
        <v>1.05</v>
      </c>
      <c r="C375" s="14">
        <v>1.2</v>
      </c>
      <c r="D375" s="14">
        <v>1.38</v>
      </c>
      <c r="E375" s="14">
        <v>1.78</v>
      </c>
      <c r="F375" s="14">
        <v>1.78</v>
      </c>
      <c r="G375" s="14">
        <v>1.98</v>
      </c>
    </row>
    <row r="376" spans="1:7" x14ac:dyDescent="0.25">
      <c r="A376">
        <v>374</v>
      </c>
      <c r="B376" s="14">
        <v>1.05</v>
      </c>
      <c r="C376" s="14">
        <v>1.2</v>
      </c>
      <c r="D376" s="14">
        <v>1.38</v>
      </c>
      <c r="E376" s="14">
        <v>1.78</v>
      </c>
      <c r="F376" s="14">
        <v>1.78</v>
      </c>
      <c r="G376" s="14">
        <v>1.98</v>
      </c>
    </row>
    <row r="377" spans="1:7" x14ac:dyDescent="0.25">
      <c r="A377">
        <v>375</v>
      </c>
      <c r="B377" s="14">
        <v>1.05</v>
      </c>
      <c r="C377" s="14">
        <v>1.2</v>
      </c>
      <c r="D377" s="14">
        <v>1.38</v>
      </c>
      <c r="E377" s="14">
        <v>1.78</v>
      </c>
      <c r="F377" s="14">
        <v>1.78</v>
      </c>
      <c r="G377" s="14">
        <v>1.98</v>
      </c>
    </row>
    <row r="378" spans="1:7" x14ac:dyDescent="0.25">
      <c r="A378">
        <v>376</v>
      </c>
      <c r="B378" s="14">
        <v>1.05</v>
      </c>
      <c r="C378" s="14">
        <v>1.2</v>
      </c>
      <c r="D378" s="14">
        <v>1.38</v>
      </c>
      <c r="E378" s="14">
        <v>1.78</v>
      </c>
      <c r="F378" s="14">
        <v>1.78</v>
      </c>
      <c r="G378" s="14">
        <v>1.98</v>
      </c>
    </row>
    <row r="379" spans="1:7" x14ac:dyDescent="0.25">
      <c r="A379">
        <v>377</v>
      </c>
      <c r="B379" s="14">
        <v>1.05</v>
      </c>
      <c r="C379" s="14">
        <v>1.2</v>
      </c>
      <c r="D379" s="14">
        <v>1.38</v>
      </c>
      <c r="E379" s="14">
        <v>1.78</v>
      </c>
      <c r="F379" s="14">
        <v>1.78</v>
      </c>
      <c r="G379" s="14">
        <v>1.98</v>
      </c>
    </row>
    <row r="380" spans="1:7" x14ac:dyDescent="0.25">
      <c r="A380">
        <v>378</v>
      </c>
      <c r="B380" s="14">
        <v>1.05</v>
      </c>
      <c r="C380" s="14">
        <v>1.2</v>
      </c>
      <c r="D380" s="14">
        <v>1.38</v>
      </c>
      <c r="E380" s="14">
        <v>1.78</v>
      </c>
      <c r="F380" s="14">
        <v>1.78</v>
      </c>
      <c r="G380" s="14">
        <v>1.98</v>
      </c>
    </row>
    <row r="381" spans="1:7" x14ac:dyDescent="0.25">
      <c r="A381">
        <v>379</v>
      </c>
      <c r="B381" s="14">
        <v>1.05</v>
      </c>
      <c r="C381" s="14">
        <v>1.2</v>
      </c>
      <c r="D381" s="14">
        <v>1.38</v>
      </c>
      <c r="E381" s="14">
        <v>1.78</v>
      </c>
      <c r="F381" s="14">
        <v>1.78</v>
      </c>
      <c r="G381" s="14">
        <v>1.98</v>
      </c>
    </row>
    <row r="382" spans="1:7" x14ac:dyDescent="0.25">
      <c r="A382">
        <v>380</v>
      </c>
      <c r="B382" s="14">
        <v>1.05</v>
      </c>
      <c r="C382" s="14">
        <v>1.2</v>
      </c>
      <c r="D382" s="14">
        <v>1.38</v>
      </c>
      <c r="E382" s="14">
        <v>1.78</v>
      </c>
      <c r="F382" s="14">
        <v>1.78</v>
      </c>
      <c r="G382" s="14">
        <v>1.98</v>
      </c>
    </row>
    <row r="383" spans="1:7" x14ac:dyDescent="0.25">
      <c r="A383">
        <v>381</v>
      </c>
      <c r="B383" s="14">
        <v>1.05</v>
      </c>
      <c r="C383" s="14">
        <v>1.2</v>
      </c>
      <c r="D383" s="14">
        <v>1.38</v>
      </c>
      <c r="E383" s="14">
        <v>1.78</v>
      </c>
      <c r="F383" s="14">
        <v>1.78</v>
      </c>
      <c r="G383" s="14">
        <v>1.98</v>
      </c>
    </row>
    <row r="384" spans="1:7" x14ac:dyDescent="0.25">
      <c r="A384">
        <v>382</v>
      </c>
      <c r="B384" s="14">
        <v>1.05</v>
      </c>
      <c r="C384" s="14">
        <v>1.2</v>
      </c>
      <c r="D384" s="14">
        <v>1.38</v>
      </c>
      <c r="E384" s="14">
        <v>1.78</v>
      </c>
      <c r="F384" s="14">
        <v>1.78</v>
      </c>
      <c r="G384" s="14">
        <v>1.98</v>
      </c>
    </row>
    <row r="385" spans="1:7" x14ac:dyDescent="0.25">
      <c r="A385">
        <v>383</v>
      </c>
      <c r="B385" s="14">
        <v>1.05</v>
      </c>
      <c r="C385" s="14">
        <v>1.2</v>
      </c>
      <c r="D385" s="14">
        <v>1.38</v>
      </c>
      <c r="E385" s="14">
        <v>1.78</v>
      </c>
      <c r="F385" s="14">
        <v>1.78</v>
      </c>
      <c r="G385" s="14">
        <v>1.98</v>
      </c>
    </row>
    <row r="386" spans="1:7" x14ac:dyDescent="0.25">
      <c r="A386">
        <v>384</v>
      </c>
      <c r="B386" s="14">
        <v>1.05</v>
      </c>
      <c r="C386" s="14">
        <v>1.2</v>
      </c>
      <c r="D386" s="14">
        <v>1.38</v>
      </c>
      <c r="E386" s="14">
        <v>1.78</v>
      </c>
      <c r="F386" s="14">
        <v>1.78</v>
      </c>
      <c r="G386" s="14">
        <v>1.98</v>
      </c>
    </row>
    <row r="387" spans="1:7" x14ac:dyDescent="0.25">
      <c r="A387">
        <v>385</v>
      </c>
      <c r="B387" s="14">
        <v>1.05</v>
      </c>
      <c r="C387" s="14">
        <v>1.2</v>
      </c>
      <c r="D387" s="14">
        <v>1.38</v>
      </c>
      <c r="E387" s="14">
        <v>1.78</v>
      </c>
      <c r="F387" s="14">
        <v>1.78</v>
      </c>
      <c r="G387" s="14">
        <v>1.98</v>
      </c>
    </row>
    <row r="388" spans="1:7" x14ac:dyDescent="0.25">
      <c r="A388">
        <v>386</v>
      </c>
      <c r="B388" s="14">
        <v>1.05</v>
      </c>
      <c r="C388" s="14">
        <v>1.2</v>
      </c>
      <c r="D388" s="14">
        <v>1.38</v>
      </c>
      <c r="E388" s="14">
        <v>1.78</v>
      </c>
      <c r="F388" s="14">
        <v>1.78</v>
      </c>
      <c r="G388" s="14">
        <v>1.98</v>
      </c>
    </row>
    <row r="389" spans="1:7" x14ac:dyDescent="0.25">
      <c r="A389">
        <v>387</v>
      </c>
      <c r="B389" s="14">
        <v>1.05</v>
      </c>
      <c r="C389" s="14">
        <v>1.2</v>
      </c>
      <c r="D389" s="14">
        <v>1.38</v>
      </c>
      <c r="E389" s="14">
        <v>1.78</v>
      </c>
      <c r="F389" s="14">
        <v>1.78</v>
      </c>
      <c r="G389" s="14">
        <v>1.98</v>
      </c>
    </row>
    <row r="390" spans="1:7" x14ac:dyDescent="0.25">
      <c r="A390">
        <v>388</v>
      </c>
      <c r="B390" s="14">
        <v>1.05</v>
      </c>
      <c r="C390" s="14">
        <v>1.2</v>
      </c>
      <c r="D390" s="14">
        <v>1.38</v>
      </c>
      <c r="E390" s="14">
        <v>1.78</v>
      </c>
      <c r="F390" s="14">
        <v>1.78</v>
      </c>
      <c r="G390" s="14">
        <v>1.98</v>
      </c>
    </row>
    <row r="391" spans="1:7" x14ac:dyDescent="0.25">
      <c r="A391">
        <v>389</v>
      </c>
      <c r="B391" s="14">
        <v>1.05</v>
      </c>
      <c r="C391" s="14">
        <v>1.2</v>
      </c>
      <c r="D391" s="14">
        <v>1.38</v>
      </c>
      <c r="E391" s="14">
        <v>1.78</v>
      </c>
      <c r="F391" s="14">
        <v>1.78</v>
      </c>
      <c r="G391" s="14">
        <v>1.98</v>
      </c>
    </row>
    <row r="392" spans="1:7" x14ac:dyDescent="0.25">
      <c r="A392">
        <v>390</v>
      </c>
      <c r="B392" s="14">
        <v>1.05</v>
      </c>
      <c r="C392" s="14">
        <v>1.2</v>
      </c>
      <c r="D392" s="14">
        <v>1.38</v>
      </c>
      <c r="E392" s="14">
        <v>1.78</v>
      </c>
      <c r="F392" s="14">
        <v>1.78</v>
      </c>
      <c r="G392" s="14">
        <v>1.98</v>
      </c>
    </row>
    <row r="393" spans="1:7" x14ac:dyDescent="0.25">
      <c r="A393">
        <v>391</v>
      </c>
      <c r="B393" s="14">
        <v>1.05</v>
      </c>
      <c r="C393" s="14">
        <v>1.2</v>
      </c>
      <c r="D393" s="14">
        <v>1.38</v>
      </c>
      <c r="E393" s="14">
        <v>1.78</v>
      </c>
      <c r="F393" s="14">
        <v>1.78</v>
      </c>
      <c r="G393" s="14">
        <v>1.98</v>
      </c>
    </row>
    <row r="394" spans="1:7" x14ac:dyDescent="0.25">
      <c r="A394">
        <v>392</v>
      </c>
      <c r="B394" s="14">
        <v>1.05</v>
      </c>
      <c r="C394" s="14">
        <v>1.2</v>
      </c>
      <c r="D394" s="14">
        <v>1.38</v>
      </c>
      <c r="E394" s="14">
        <v>1.78</v>
      </c>
      <c r="F394" s="14">
        <v>1.78</v>
      </c>
      <c r="G394" s="14">
        <v>1.98</v>
      </c>
    </row>
    <row r="395" spans="1:7" x14ac:dyDescent="0.25">
      <c r="A395">
        <v>393</v>
      </c>
      <c r="B395" s="14">
        <v>1.05</v>
      </c>
      <c r="C395" s="14">
        <v>1.2</v>
      </c>
      <c r="D395" s="14">
        <v>1.38</v>
      </c>
      <c r="E395" s="14">
        <v>1.78</v>
      </c>
      <c r="F395" s="14">
        <v>1.78</v>
      </c>
      <c r="G395" s="14">
        <v>1.98</v>
      </c>
    </row>
    <row r="396" spans="1:7" x14ac:dyDescent="0.25">
      <c r="A396">
        <v>394</v>
      </c>
      <c r="B396" s="14">
        <v>1.05</v>
      </c>
      <c r="C396" s="14">
        <v>1.2</v>
      </c>
      <c r="D396" s="14">
        <v>1.38</v>
      </c>
      <c r="E396" s="14">
        <v>1.78</v>
      </c>
      <c r="F396" s="14">
        <v>1.78</v>
      </c>
      <c r="G396" s="14">
        <v>1.98</v>
      </c>
    </row>
    <row r="397" spans="1:7" x14ac:dyDescent="0.25">
      <c r="A397">
        <v>395</v>
      </c>
      <c r="B397" s="14">
        <v>1.05</v>
      </c>
      <c r="C397" s="14">
        <v>1.2</v>
      </c>
      <c r="D397" s="14">
        <v>1.38</v>
      </c>
      <c r="E397" s="14">
        <v>1.78</v>
      </c>
      <c r="F397" s="14">
        <v>1.78</v>
      </c>
      <c r="G397" s="14">
        <v>1.98</v>
      </c>
    </row>
    <row r="398" spans="1:7" x14ac:dyDescent="0.25">
      <c r="A398">
        <v>396</v>
      </c>
      <c r="B398" s="14">
        <v>1.05</v>
      </c>
      <c r="C398" s="14">
        <v>1.2</v>
      </c>
      <c r="D398" s="14">
        <v>1.38</v>
      </c>
      <c r="E398" s="14">
        <v>1.78</v>
      </c>
      <c r="F398" s="14">
        <v>1.78</v>
      </c>
      <c r="G398" s="14">
        <v>1.98</v>
      </c>
    </row>
    <row r="399" spans="1:7" x14ac:dyDescent="0.25">
      <c r="A399">
        <v>397</v>
      </c>
      <c r="B399" s="14">
        <v>1.05</v>
      </c>
      <c r="C399" s="14">
        <v>1.2</v>
      </c>
      <c r="D399" s="14">
        <v>1.38</v>
      </c>
      <c r="E399" s="14">
        <v>1.78</v>
      </c>
      <c r="F399" s="14">
        <v>1.78</v>
      </c>
      <c r="G399" s="14">
        <v>1.98</v>
      </c>
    </row>
    <row r="400" spans="1:7" x14ac:dyDescent="0.25">
      <c r="A400">
        <v>398</v>
      </c>
      <c r="B400" s="14">
        <v>1.05</v>
      </c>
      <c r="C400" s="14">
        <v>1.2</v>
      </c>
      <c r="D400" s="14">
        <v>1.38</v>
      </c>
      <c r="E400" s="14">
        <v>1.78</v>
      </c>
      <c r="F400" s="14">
        <v>1.78</v>
      </c>
      <c r="G400" s="14">
        <v>1.98</v>
      </c>
    </row>
    <row r="401" spans="1:7" x14ac:dyDescent="0.25">
      <c r="A401">
        <v>399</v>
      </c>
      <c r="B401" s="14">
        <v>1.05</v>
      </c>
      <c r="C401" s="14">
        <v>1.2</v>
      </c>
      <c r="D401" s="14">
        <v>1.38</v>
      </c>
      <c r="E401" s="14">
        <v>1.78</v>
      </c>
      <c r="F401" s="14">
        <v>1.78</v>
      </c>
      <c r="G401" s="14">
        <v>1.98</v>
      </c>
    </row>
    <row r="402" spans="1:7" x14ac:dyDescent="0.25">
      <c r="A402">
        <v>400</v>
      </c>
      <c r="B402" s="14">
        <v>1.08</v>
      </c>
      <c r="C402" s="14">
        <v>1.23</v>
      </c>
      <c r="D402" s="14">
        <v>1.42</v>
      </c>
      <c r="E402" s="14">
        <v>1.82</v>
      </c>
      <c r="F402" s="14">
        <v>1.82</v>
      </c>
      <c r="G402" s="14">
        <v>2.02</v>
      </c>
    </row>
    <row r="403" spans="1:7" x14ac:dyDescent="0.25">
      <c r="A403">
        <v>401</v>
      </c>
      <c r="B403" s="14">
        <v>1.08</v>
      </c>
      <c r="C403" s="14">
        <v>1.23</v>
      </c>
      <c r="D403" s="14">
        <v>1.42</v>
      </c>
      <c r="E403" s="14">
        <v>1.82</v>
      </c>
      <c r="F403" s="14">
        <v>1.82</v>
      </c>
      <c r="G403" s="14">
        <v>2.02</v>
      </c>
    </row>
    <row r="404" spans="1:7" x14ac:dyDescent="0.25">
      <c r="A404">
        <v>402</v>
      </c>
      <c r="B404" s="14">
        <v>1.08</v>
      </c>
      <c r="C404" s="14">
        <v>1.23</v>
      </c>
      <c r="D404" s="14">
        <v>1.42</v>
      </c>
      <c r="E404" s="14">
        <v>1.82</v>
      </c>
      <c r="F404" s="14">
        <v>1.82</v>
      </c>
      <c r="G404" s="14">
        <v>2.02</v>
      </c>
    </row>
    <row r="405" spans="1:7" x14ac:dyDescent="0.25">
      <c r="A405">
        <v>403</v>
      </c>
      <c r="B405" s="14">
        <v>1.08</v>
      </c>
      <c r="C405" s="14">
        <v>1.23</v>
      </c>
      <c r="D405" s="14">
        <v>1.42</v>
      </c>
      <c r="E405" s="14">
        <v>1.82</v>
      </c>
      <c r="F405" s="14">
        <v>1.82</v>
      </c>
      <c r="G405" s="14">
        <v>2.02</v>
      </c>
    </row>
    <row r="406" spans="1:7" x14ac:dyDescent="0.25">
      <c r="A406">
        <v>404</v>
      </c>
      <c r="B406" s="14">
        <v>1.08</v>
      </c>
      <c r="C406" s="14">
        <v>1.23</v>
      </c>
      <c r="D406" s="14">
        <v>1.42</v>
      </c>
      <c r="E406" s="14">
        <v>1.82</v>
      </c>
      <c r="F406" s="14">
        <v>1.82</v>
      </c>
      <c r="G406" s="14">
        <v>2.02</v>
      </c>
    </row>
    <row r="407" spans="1:7" x14ac:dyDescent="0.25">
      <c r="A407">
        <v>405</v>
      </c>
      <c r="B407" s="14">
        <v>1.08</v>
      </c>
      <c r="C407" s="14">
        <v>1.23</v>
      </c>
      <c r="D407" s="14">
        <v>1.42</v>
      </c>
      <c r="E407" s="14">
        <v>1.82</v>
      </c>
      <c r="F407" s="14">
        <v>1.82</v>
      </c>
      <c r="G407" s="14">
        <v>2.02</v>
      </c>
    </row>
    <row r="408" spans="1:7" x14ac:dyDescent="0.25">
      <c r="A408">
        <v>406</v>
      </c>
      <c r="B408" s="14">
        <v>1.08</v>
      </c>
      <c r="C408" s="14">
        <v>1.23</v>
      </c>
      <c r="D408" s="14">
        <v>1.42</v>
      </c>
      <c r="E408" s="14">
        <v>1.82</v>
      </c>
      <c r="F408" s="14">
        <v>1.82</v>
      </c>
      <c r="G408" s="14">
        <v>2.02</v>
      </c>
    </row>
    <row r="409" spans="1:7" x14ac:dyDescent="0.25">
      <c r="A409">
        <v>407</v>
      </c>
      <c r="B409" s="14">
        <v>1.08</v>
      </c>
      <c r="C409" s="14">
        <v>1.23</v>
      </c>
      <c r="D409" s="14">
        <v>1.42</v>
      </c>
      <c r="E409" s="14">
        <v>1.82</v>
      </c>
      <c r="F409" s="14">
        <v>1.82</v>
      </c>
      <c r="G409" s="14">
        <v>2.02</v>
      </c>
    </row>
    <row r="410" spans="1:7" x14ac:dyDescent="0.25">
      <c r="A410">
        <v>408</v>
      </c>
      <c r="B410" s="14">
        <v>1.08</v>
      </c>
      <c r="C410" s="14">
        <v>1.23</v>
      </c>
      <c r="D410" s="14">
        <v>1.42</v>
      </c>
      <c r="E410" s="14">
        <v>1.82</v>
      </c>
      <c r="F410" s="14">
        <v>1.82</v>
      </c>
      <c r="G410" s="14">
        <v>2.02</v>
      </c>
    </row>
    <row r="411" spans="1:7" x14ac:dyDescent="0.25">
      <c r="A411">
        <v>409</v>
      </c>
      <c r="B411" s="14">
        <v>1.08</v>
      </c>
      <c r="C411" s="14">
        <v>1.23</v>
      </c>
      <c r="D411" s="14">
        <v>1.42</v>
      </c>
      <c r="E411" s="14">
        <v>1.82</v>
      </c>
      <c r="F411" s="14">
        <v>1.82</v>
      </c>
      <c r="G411" s="14">
        <v>2.02</v>
      </c>
    </row>
    <row r="412" spans="1:7" x14ac:dyDescent="0.25">
      <c r="A412">
        <v>410</v>
      </c>
      <c r="B412" s="14">
        <v>1.08</v>
      </c>
      <c r="C412" s="14">
        <v>1.23</v>
      </c>
      <c r="D412" s="14">
        <v>1.42</v>
      </c>
      <c r="E412" s="14">
        <v>1.82</v>
      </c>
      <c r="F412" s="14">
        <v>1.82</v>
      </c>
      <c r="G412" s="14">
        <v>2.02</v>
      </c>
    </row>
    <row r="413" spans="1:7" x14ac:dyDescent="0.25">
      <c r="A413">
        <v>411</v>
      </c>
      <c r="B413" s="14">
        <v>1.08</v>
      </c>
      <c r="C413" s="14">
        <v>1.23</v>
      </c>
      <c r="D413" s="14">
        <v>1.42</v>
      </c>
      <c r="E413" s="14">
        <v>1.82</v>
      </c>
      <c r="F413" s="14">
        <v>1.82</v>
      </c>
      <c r="G413" s="14">
        <v>2.02</v>
      </c>
    </row>
    <row r="414" spans="1:7" x14ac:dyDescent="0.25">
      <c r="A414">
        <v>412</v>
      </c>
      <c r="B414" s="14">
        <v>1.08</v>
      </c>
      <c r="C414" s="14">
        <v>1.23</v>
      </c>
      <c r="D414" s="14">
        <v>1.42</v>
      </c>
      <c r="E414" s="14">
        <v>1.82</v>
      </c>
      <c r="F414" s="14">
        <v>1.82</v>
      </c>
      <c r="G414" s="14">
        <v>2.02</v>
      </c>
    </row>
    <row r="415" spans="1:7" x14ac:dyDescent="0.25">
      <c r="A415">
        <v>413</v>
      </c>
      <c r="B415" s="14">
        <v>1.08</v>
      </c>
      <c r="C415" s="14">
        <v>1.23</v>
      </c>
      <c r="D415" s="14">
        <v>1.42</v>
      </c>
      <c r="E415" s="14">
        <v>1.82</v>
      </c>
      <c r="F415" s="14">
        <v>1.82</v>
      </c>
      <c r="G415" s="14">
        <v>2.02</v>
      </c>
    </row>
    <row r="416" spans="1:7" x14ac:dyDescent="0.25">
      <c r="A416">
        <v>414</v>
      </c>
      <c r="B416" s="14">
        <v>1.08</v>
      </c>
      <c r="C416" s="14">
        <v>1.23</v>
      </c>
      <c r="D416" s="14">
        <v>1.42</v>
      </c>
      <c r="E416" s="14">
        <v>1.82</v>
      </c>
      <c r="F416" s="14">
        <v>1.82</v>
      </c>
      <c r="G416" s="14">
        <v>2.02</v>
      </c>
    </row>
    <row r="417" spans="1:7" x14ac:dyDescent="0.25">
      <c r="A417">
        <v>415</v>
      </c>
      <c r="B417" s="14">
        <v>1.08</v>
      </c>
      <c r="C417" s="14">
        <v>1.23</v>
      </c>
      <c r="D417" s="14">
        <v>1.42</v>
      </c>
      <c r="E417" s="14">
        <v>1.82</v>
      </c>
      <c r="F417" s="14">
        <v>1.82</v>
      </c>
      <c r="G417" s="14">
        <v>2.02</v>
      </c>
    </row>
    <row r="418" spans="1:7" x14ac:dyDescent="0.25">
      <c r="A418">
        <v>416</v>
      </c>
      <c r="B418" s="14">
        <v>1.08</v>
      </c>
      <c r="C418" s="14">
        <v>1.23</v>
      </c>
      <c r="D418" s="14">
        <v>1.42</v>
      </c>
      <c r="E418" s="14">
        <v>1.82</v>
      </c>
      <c r="F418" s="14">
        <v>1.82</v>
      </c>
      <c r="G418" s="14">
        <v>2.02</v>
      </c>
    </row>
    <row r="419" spans="1:7" x14ac:dyDescent="0.25">
      <c r="A419">
        <v>417</v>
      </c>
      <c r="B419" s="14">
        <v>1.08</v>
      </c>
      <c r="C419" s="14">
        <v>1.23</v>
      </c>
      <c r="D419" s="14">
        <v>1.42</v>
      </c>
      <c r="E419" s="14">
        <v>1.82</v>
      </c>
      <c r="F419" s="14">
        <v>1.82</v>
      </c>
      <c r="G419" s="14">
        <v>2.02</v>
      </c>
    </row>
    <row r="420" spans="1:7" x14ac:dyDescent="0.25">
      <c r="A420">
        <v>418</v>
      </c>
      <c r="B420" s="14">
        <v>1.08</v>
      </c>
      <c r="C420" s="14">
        <v>1.23</v>
      </c>
      <c r="D420" s="14">
        <v>1.42</v>
      </c>
      <c r="E420" s="14">
        <v>1.82</v>
      </c>
      <c r="F420" s="14">
        <v>1.82</v>
      </c>
      <c r="G420" s="14">
        <v>2.02</v>
      </c>
    </row>
    <row r="421" spans="1:7" x14ac:dyDescent="0.25">
      <c r="A421">
        <v>419</v>
      </c>
      <c r="B421" s="14">
        <v>1.08</v>
      </c>
      <c r="C421" s="14">
        <v>1.23</v>
      </c>
      <c r="D421" s="14">
        <v>1.42</v>
      </c>
      <c r="E421" s="14">
        <v>1.82</v>
      </c>
      <c r="F421" s="14">
        <v>1.82</v>
      </c>
      <c r="G421" s="14">
        <v>2.02</v>
      </c>
    </row>
    <row r="422" spans="1:7" x14ac:dyDescent="0.25">
      <c r="A422">
        <v>420</v>
      </c>
      <c r="B422" s="14">
        <v>1.08</v>
      </c>
      <c r="C422" s="14">
        <v>1.23</v>
      </c>
      <c r="D422" s="14">
        <v>1.42</v>
      </c>
      <c r="E422" s="14">
        <v>1.82</v>
      </c>
      <c r="F422" s="14">
        <v>1.82</v>
      </c>
      <c r="G422" s="14">
        <v>2.02</v>
      </c>
    </row>
    <row r="423" spans="1:7" x14ac:dyDescent="0.25">
      <c r="A423">
        <v>421</v>
      </c>
      <c r="B423" s="14">
        <v>1.08</v>
      </c>
      <c r="C423" s="14">
        <v>1.23</v>
      </c>
      <c r="D423" s="14">
        <v>1.42</v>
      </c>
      <c r="E423" s="14">
        <v>1.82</v>
      </c>
      <c r="F423" s="14">
        <v>1.82</v>
      </c>
      <c r="G423" s="14">
        <v>2.02</v>
      </c>
    </row>
    <row r="424" spans="1:7" x14ac:dyDescent="0.25">
      <c r="A424">
        <v>422</v>
      </c>
      <c r="B424" s="14">
        <v>1.08</v>
      </c>
      <c r="C424" s="14">
        <v>1.23</v>
      </c>
      <c r="D424" s="14">
        <v>1.42</v>
      </c>
      <c r="E424" s="14">
        <v>1.82</v>
      </c>
      <c r="F424" s="14">
        <v>1.82</v>
      </c>
      <c r="G424" s="14">
        <v>2.02</v>
      </c>
    </row>
    <row r="425" spans="1:7" x14ac:dyDescent="0.25">
      <c r="A425">
        <v>423</v>
      </c>
      <c r="B425" s="14">
        <v>1.08</v>
      </c>
      <c r="C425" s="14">
        <v>1.23</v>
      </c>
      <c r="D425" s="14">
        <v>1.42</v>
      </c>
      <c r="E425" s="14">
        <v>1.82</v>
      </c>
      <c r="F425" s="14">
        <v>1.82</v>
      </c>
      <c r="G425" s="14">
        <v>2.02</v>
      </c>
    </row>
    <row r="426" spans="1:7" x14ac:dyDescent="0.25">
      <c r="A426">
        <v>424</v>
      </c>
      <c r="B426" s="14">
        <v>1.08</v>
      </c>
      <c r="C426" s="14">
        <v>1.23</v>
      </c>
      <c r="D426" s="14">
        <v>1.42</v>
      </c>
      <c r="E426" s="14">
        <v>1.82</v>
      </c>
      <c r="F426" s="14">
        <v>1.82</v>
      </c>
      <c r="G426" s="14">
        <v>2.02</v>
      </c>
    </row>
    <row r="427" spans="1:7" x14ac:dyDescent="0.25">
      <c r="A427">
        <v>425</v>
      </c>
      <c r="B427" s="14">
        <v>1.08</v>
      </c>
      <c r="C427" s="14">
        <v>1.23</v>
      </c>
      <c r="D427" s="14">
        <v>1.42</v>
      </c>
      <c r="E427" s="14">
        <v>1.82</v>
      </c>
      <c r="F427" s="14">
        <v>1.82</v>
      </c>
      <c r="G427" s="14">
        <v>2.02</v>
      </c>
    </row>
    <row r="428" spans="1:7" x14ac:dyDescent="0.25">
      <c r="A428">
        <v>426</v>
      </c>
      <c r="B428" s="14">
        <v>1.08</v>
      </c>
      <c r="C428" s="14">
        <v>1.23</v>
      </c>
      <c r="D428" s="14">
        <v>1.42</v>
      </c>
      <c r="E428" s="14">
        <v>1.82</v>
      </c>
      <c r="F428" s="14">
        <v>1.82</v>
      </c>
      <c r="G428" s="14">
        <v>2.02</v>
      </c>
    </row>
    <row r="429" spans="1:7" x14ac:dyDescent="0.25">
      <c r="A429">
        <v>427</v>
      </c>
      <c r="B429" s="14">
        <v>1.08</v>
      </c>
      <c r="C429" s="14">
        <v>1.23</v>
      </c>
      <c r="D429" s="14">
        <v>1.42</v>
      </c>
      <c r="E429" s="14">
        <v>1.82</v>
      </c>
      <c r="F429" s="14">
        <v>1.82</v>
      </c>
      <c r="G429" s="14">
        <v>2.02</v>
      </c>
    </row>
    <row r="430" spans="1:7" x14ac:dyDescent="0.25">
      <c r="A430">
        <v>428</v>
      </c>
      <c r="B430" s="14">
        <v>1.08</v>
      </c>
      <c r="C430" s="14">
        <v>1.23</v>
      </c>
      <c r="D430" s="14">
        <v>1.42</v>
      </c>
      <c r="E430" s="14">
        <v>1.82</v>
      </c>
      <c r="F430" s="14">
        <v>1.82</v>
      </c>
      <c r="G430" s="14">
        <v>2.02</v>
      </c>
    </row>
    <row r="431" spans="1:7" x14ac:dyDescent="0.25">
      <c r="A431">
        <v>429</v>
      </c>
      <c r="B431" s="14">
        <v>1.08</v>
      </c>
      <c r="C431" s="14">
        <v>1.23</v>
      </c>
      <c r="D431" s="14">
        <v>1.42</v>
      </c>
      <c r="E431" s="14">
        <v>1.82</v>
      </c>
      <c r="F431" s="14">
        <v>1.82</v>
      </c>
      <c r="G431" s="14">
        <v>2.02</v>
      </c>
    </row>
    <row r="432" spans="1:7" x14ac:dyDescent="0.25">
      <c r="A432">
        <v>430</v>
      </c>
      <c r="B432" s="14">
        <v>1.08</v>
      </c>
      <c r="C432" s="14">
        <v>1.23</v>
      </c>
      <c r="D432" s="14">
        <v>1.42</v>
      </c>
      <c r="E432" s="14">
        <v>1.82</v>
      </c>
      <c r="F432" s="14">
        <v>1.82</v>
      </c>
      <c r="G432" s="14">
        <v>2.02</v>
      </c>
    </row>
    <row r="433" spans="1:7" x14ac:dyDescent="0.25">
      <c r="A433">
        <v>431</v>
      </c>
      <c r="B433" s="14">
        <v>1.08</v>
      </c>
      <c r="C433" s="14">
        <v>1.23</v>
      </c>
      <c r="D433" s="14">
        <v>1.42</v>
      </c>
      <c r="E433" s="14">
        <v>1.82</v>
      </c>
      <c r="F433" s="14">
        <v>1.82</v>
      </c>
      <c r="G433" s="14">
        <v>2.02</v>
      </c>
    </row>
    <row r="434" spans="1:7" x14ac:dyDescent="0.25">
      <c r="A434">
        <v>432</v>
      </c>
      <c r="B434" s="14">
        <v>1.08</v>
      </c>
      <c r="C434" s="14">
        <v>1.23</v>
      </c>
      <c r="D434" s="14">
        <v>1.42</v>
      </c>
      <c r="E434" s="14">
        <v>1.82</v>
      </c>
      <c r="F434" s="14">
        <v>1.82</v>
      </c>
      <c r="G434" s="14">
        <v>2.02</v>
      </c>
    </row>
    <row r="435" spans="1:7" x14ac:dyDescent="0.25">
      <c r="A435">
        <v>433</v>
      </c>
      <c r="B435" s="14">
        <v>1.08</v>
      </c>
      <c r="C435" s="14">
        <v>1.23</v>
      </c>
      <c r="D435" s="14">
        <v>1.42</v>
      </c>
      <c r="E435" s="14">
        <v>1.82</v>
      </c>
      <c r="F435" s="14">
        <v>1.82</v>
      </c>
      <c r="G435" s="14">
        <v>2.02</v>
      </c>
    </row>
    <row r="436" spans="1:7" x14ac:dyDescent="0.25">
      <c r="A436">
        <v>434</v>
      </c>
      <c r="B436" s="14">
        <v>1.08</v>
      </c>
      <c r="C436" s="14">
        <v>1.23</v>
      </c>
      <c r="D436" s="14">
        <v>1.42</v>
      </c>
      <c r="E436" s="14">
        <v>1.82</v>
      </c>
      <c r="F436" s="14">
        <v>1.82</v>
      </c>
      <c r="G436" s="14">
        <v>2.02</v>
      </c>
    </row>
    <row r="437" spans="1:7" x14ac:dyDescent="0.25">
      <c r="A437">
        <v>435</v>
      </c>
      <c r="B437" s="14">
        <v>1.08</v>
      </c>
      <c r="C437" s="14">
        <v>1.23</v>
      </c>
      <c r="D437" s="14">
        <v>1.42</v>
      </c>
      <c r="E437" s="14">
        <v>1.82</v>
      </c>
      <c r="F437" s="14">
        <v>1.82</v>
      </c>
      <c r="G437" s="14">
        <v>2.02</v>
      </c>
    </row>
    <row r="438" spans="1:7" x14ac:dyDescent="0.25">
      <c r="A438">
        <v>436</v>
      </c>
      <c r="B438" s="14">
        <v>1.08</v>
      </c>
      <c r="C438" s="14">
        <v>1.23</v>
      </c>
      <c r="D438" s="14">
        <v>1.42</v>
      </c>
      <c r="E438" s="14">
        <v>1.82</v>
      </c>
      <c r="F438" s="14">
        <v>1.82</v>
      </c>
      <c r="G438" s="14">
        <v>2.02</v>
      </c>
    </row>
    <row r="439" spans="1:7" x14ac:dyDescent="0.25">
      <c r="A439">
        <v>437</v>
      </c>
      <c r="B439" s="14">
        <v>1.08</v>
      </c>
      <c r="C439" s="14">
        <v>1.23</v>
      </c>
      <c r="D439" s="14">
        <v>1.42</v>
      </c>
      <c r="E439" s="14">
        <v>1.82</v>
      </c>
      <c r="F439" s="14">
        <v>1.82</v>
      </c>
      <c r="G439" s="14">
        <v>2.02</v>
      </c>
    </row>
    <row r="440" spans="1:7" x14ac:dyDescent="0.25">
      <c r="A440">
        <v>438</v>
      </c>
      <c r="B440" s="14">
        <v>1.08</v>
      </c>
      <c r="C440" s="14">
        <v>1.23</v>
      </c>
      <c r="D440" s="14">
        <v>1.42</v>
      </c>
      <c r="E440" s="14">
        <v>1.82</v>
      </c>
      <c r="F440" s="14">
        <v>1.82</v>
      </c>
      <c r="G440" s="14">
        <v>2.02</v>
      </c>
    </row>
    <row r="441" spans="1:7" x14ac:dyDescent="0.25">
      <c r="A441">
        <v>439</v>
      </c>
      <c r="B441" s="14">
        <v>1.08</v>
      </c>
      <c r="C441" s="14">
        <v>1.23</v>
      </c>
      <c r="D441" s="14">
        <v>1.42</v>
      </c>
      <c r="E441" s="14">
        <v>1.82</v>
      </c>
      <c r="F441" s="14">
        <v>1.82</v>
      </c>
      <c r="G441" s="14">
        <v>2.02</v>
      </c>
    </row>
    <row r="442" spans="1:7" x14ac:dyDescent="0.25">
      <c r="A442">
        <v>440</v>
      </c>
      <c r="B442" s="14">
        <v>1.08</v>
      </c>
      <c r="C442" s="14">
        <v>1.23</v>
      </c>
      <c r="D442" s="14">
        <v>1.42</v>
      </c>
      <c r="E442" s="14">
        <v>1.82</v>
      </c>
      <c r="F442" s="14">
        <v>1.82</v>
      </c>
      <c r="G442" s="14">
        <v>2.02</v>
      </c>
    </row>
    <row r="443" spans="1:7" x14ac:dyDescent="0.25">
      <c r="A443">
        <v>441</v>
      </c>
      <c r="B443" s="14">
        <v>1.08</v>
      </c>
      <c r="C443" s="14">
        <v>1.23</v>
      </c>
      <c r="D443" s="14">
        <v>1.42</v>
      </c>
      <c r="E443" s="14">
        <v>1.82</v>
      </c>
      <c r="F443" s="14">
        <v>1.82</v>
      </c>
      <c r="G443" s="14">
        <v>2.02</v>
      </c>
    </row>
    <row r="444" spans="1:7" x14ac:dyDescent="0.25">
      <c r="A444">
        <v>442</v>
      </c>
      <c r="B444" s="14">
        <v>1.08</v>
      </c>
      <c r="C444" s="14">
        <v>1.23</v>
      </c>
      <c r="D444" s="14">
        <v>1.42</v>
      </c>
      <c r="E444" s="14">
        <v>1.82</v>
      </c>
      <c r="F444" s="14">
        <v>1.82</v>
      </c>
      <c r="G444" s="14">
        <v>2.02</v>
      </c>
    </row>
    <row r="445" spans="1:7" x14ac:dyDescent="0.25">
      <c r="A445">
        <v>443</v>
      </c>
      <c r="B445" s="14">
        <v>1.08</v>
      </c>
      <c r="C445" s="14">
        <v>1.23</v>
      </c>
      <c r="D445" s="14">
        <v>1.42</v>
      </c>
      <c r="E445" s="14">
        <v>1.82</v>
      </c>
      <c r="F445" s="14">
        <v>1.82</v>
      </c>
      <c r="G445" s="14">
        <v>2.02</v>
      </c>
    </row>
    <row r="446" spans="1:7" x14ac:dyDescent="0.25">
      <c r="A446">
        <v>444</v>
      </c>
      <c r="B446" s="14">
        <v>1.08</v>
      </c>
      <c r="C446" s="14">
        <v>1.23</v>
      </c>
      <c r="D446" s="14">
        <v>1.42</v>
      </c>
      <c r="E446" s="14">
        <v>1.82</v>
      </c>
      <c r="F446" s="14">
        <v>1.82</v>
      </c>
      <c r="G446" s="14">
        <v>2.02</v>
      </c>
    </row>
    <row r="447" spans="1:7" x14ac:dyDescent="0.25">
      <c r="A447">
        <v>445</v>
      </c>
      <c r="B447" s="14">
        <v>1.08</v>
      </c>
      <c r="C447" s="14">
        <v>1.23</v>
      </c>
      <c r="D447" s="14">
        <v>1.42</v>
      </c>
      <c r="E447" s="14">
        <v>1.82</v>
      </c>
      <c r="F447" s="14">
        <v>1.82</v>
      </c>
      <c r="G447" s="14">
        <v>2.02</v>
      </c>
    </row>
    <row r="448" spans="1:7" x14ac:dyDescent="0.25">
      <c r="A448">
        <v>446</v>
      </c>
      <c r="B448" s="14">
        <v>1.08</v>
      </c>
      <c r="C448" s="14">
        <v>1.23</v>
      </c>
      <c r="D448" s="14">
        <v>1.42</v>
      </c>
      <c r="E448" s="14">
        <v>1.82</v>
      </c>
      <c r="F448" s="14">
        <v>1.82</v>
      </c>
      <c r="G448" s="14">
        <v>2.02</v>
      </c>
    </row>
    <row r="449" spans="1:7" x14ac:dyDescent="0.25">
      <c r="A449">
        <v>447</v>
      </c>
      <c r="B449" s="14">
        <v>1.08</v>
      </c>
      <c r="C449" s="14">
        <v>1.23</v>
      </c>
      <c r="D449" s="14">
        <v>1.42</v>
      </c>
      <c r="E449" s="14">
        <v>1.82</v>
      </c>
      <c r="F449" s="14">
        <v>1.82</v>
      </c>
      <c r="G449" s="14">
        <v>2.02</v>
      </c>
    </row>
    <row r="450" spans="1:7" x14ac:dyDescent="0.25">
      <c r="A450">
        <v>448</v>
      </c>
      <c r="B450" s="14">
        <v>1.08</v>
      </c>
      <c r="C450" s="14">
        <v>1.23</v>
      </c>
      <c r="D450" s="14">
        <v>1.42</v>
      </c>
      <c r="E450" s="14">
        <v>1.82</v>
      </c>
      <c r="F450" s="14">
        <v>1.82</v>
      </c>
      <c r="G450" s="14">
        <v>2.02</v>
      </c>
    </row>
    <row r="451" spans="1:7" x14ac:dyDescent="0.25">
      <c r="A451">
        <v>449</v>
      </c>
      <c r="B451" s="14">
        <v>1.08</v>
      </c>
      <c r="C451" s="14">
        <v>1.23</v>
      </c>
      <c r="D451" s="14">
        <v>1.42</v>
      </c>
      <c r="E451" s="14">
        <v>1.82</v>
      </c>
      <c r="F451" s="14">
        <v>1.82</v>
      </c>
      <c r="G451" s="14">
        <v>2.02</v>
      </c>
    </row>
    <row r="452" spans="1:7" x14ac:dyDescent="0.25">
      <c r="A452">
        <v>450</v>
      </c>
      <c r="B452" s="14">
        <v>1.08</v>
      </c>
      <c r="C452" s="14">
        <v>1.23</v>
      </c>
      <c r="D452" s="14">
        <v>1.42</v>
      </c>
      <c r="E452" s="14">
        <v>1.82</v>
      </c>
      <c r="F452" s="14">
        <v>1.82</v>
      </c>
      <c r="G452" s="14">
        <v>2.02</v>
      </c>
    </row>
    <row r="453" spans="1:7" x14ac:dyDescent="0.25">
      <c r="A453">
        <v>451</v>
      </c>
      <c r="B453" s="14">
        <v>1.08</v>
      </c>
      <c r="C453" s="14">
        <v>1.23</v>
      </c>
      <c r="D453" s="14">
        <v>1.42</v>
      </c>
      <c r="E453" s="14">
        <v>1.82</v>
      </c>
      <c r="F453" s="14">
        <v>1.82</v>
      </c>
      <c r="G453" s="14">
        <v>2.02</v>
      </c>
    </row>
    <row r="454" spans="1:7" x14ac:dyDescent="0.25">
      <c r="A454">
        <v>452</v>
      </c>
      <c r="B454" s="14">
        <v>1.08</v>
      </c>
      <c r="C454" s="14">
        <v>1.23</v>
      </c>
      <c r="D454" s="14">
        <v>1.42</v>
      </c>
      <c r="E454" s="14">
        <v>1.82</v>
      </c>
      <c r="F454" s="14">
        <v>1.82</v>
      </c>
      <c r="G454" s="14">
        <v>2.02</v>
      </c>
    </row>
    <row r="455" spans="1:7" x14ac:dyDescent="0.25">
      <c r="A455">
        <v>453</v>
      </c>
      <c r="B455" s="14">
        <v>1.08</v>
      </c>
      <c r="C455" s="14">
        <v>1.23</v>
      </c>
      <c r="D455" s="14">
        <v>1.42</v>
      </c>
      <c r="E455" s="14">
        <v>1.82</v>
      </c>
      <c r="F455" s="14">
        <v>1.82</v>
      </c>
      <c r="G455" s="14">
        <v>2.02</v>
      </c>
    </row>
    <row r="456" spans="1:7" x14ac:dyDescent="0.25">
      <c r="A456">
        <v>454</v>
      </c>
      <c r="B456" s="14">
        <v>1.08</v>
      </c>
      <c r="C456" s="14">
        <v>1.23</v>
      </c>
      <c r="D456" s="14">
        <v>1.42</v>
      </c>
      <c r="E456" s="14">
        <v>1.82</v>
      </c>
      <c r="F456" s="14">
        <v>1.82</v>
      </c>
      <c r="G456" s="14">
        <v>2.02</v>
      </c>
    </row>
    <row r="457" spans="1:7" x14ac:dyDescent="0.25">
      <c r="A457">
        <v>455</v>
      </c>
      <c r="B457" s="14">
        <v>1.08</v>
      </c>
      <c r="C457" s="14">
        <v>1.23</v>
      </c>
      <c r="D457" s="14">
        <v>1.42</v>
      </c>
      <c r="E457" s="14">
        <v>1.82</v>
      </c>
      <c r="F457" s="14">
        <v>1.82</v>
      </c>
      <c r="G457" s="14">
        <v>2.02</v>
      </c>
    </row>
    <row r="458" spans="1:7" x14ac:dyDescent="0.25">
      <c r="A458">
        <v>456</v>
      </c>
      <c r="B458" s="14">
        <v>1.08</v>
      </c>
      <c r="C458" s="14">
        <v>1.23</v>
      </c>
      <c r="D458" s="14">
        <v>1.42</v>
      </c>
      <c r="E458" s="14">
        <v>1.82</v>
      </c>
      <c r="F458" s="14">
        <v>1.82</v>
      </c>
      <c r="G458" s="14">
        <v>2.02</v>
      </c>
    </row>
    <row r="459" spans="1:7" x14ac:dyDescent="0.25">
      <c r="A459">
        <v>457</v>
      </c>
      <c r="B459" s="14">
        <v>1.08</v>
      </c>
      <c r="C459" s="14">
        <v>1.23</v>
      </c>
      <c r="D459" s="14">
        <v>1.42</v>
      </c>
      <c r="E459" s="14">
        <v>1.82</v>
      </c>
      <c r="F459" s="14">
        <v>1.82</v>
      </c>
      <c r="G459" s="14">
        <v>2.02</v>
      </c>
    </row>
    <row r="460" spans="1:7" x14ac:dyDescent="0.25">
      <c r="A460">
        <v>458</v>
      </c>
      <c r="B460" s="14">
        <v>1.08</v>
      </c>
      <c r="C460" s="14">
        <v>1.23</v>
      </c>
      <c r="D460" s="14">
        <v>1.42</v>
      </c>
      <c r="E460" s="14">
        <v>1.82</v>
      </c>
      <c r="F460" s="14">
        <v>1.82</v>
      </c>
      <c r="G460" s="14">
        <v>2.02</v>
      </c>
    </row>
    <row r="461" spans="1:7" x14ac:dyDescent="0.25">
      <c r="A461">
        <v>459</v>
      </c>
      <c r="B461" s="14">
        <v>1.08</v>
      </c>
      <c r="C461" s="14">
        <v>1.23</v>
      </c>
      <c r="D461" s="14">
        <v>1.42</v>
      </c>
      <c r="E461" s="14">
        <v>1.82</v>
      </c>
      <c r="F461" s="14">
        <v>1.82</v>
      </c>
      <c r="G461" s="14">
        <v>2.02</v>
      </c>
    </row>
    <row r="462" spans="1:7" x14ac:dyDescent="0.25">
      <c r="A462">
        <v>460</v>
      </c>
      <c r="B462" s="14">
        <v>1.08</v>
      </c>
      <c r="C462" s="14">
        <v>1.23</v>
      </c>
      <c r="D462" s="14">
        <v>1.42</v>
      </c>
      <c r="E462" s="14">
        <v>1.82</v>
      </c>
      <c r="F462" s="14">
        <v>1.82</v>
      </c>
      <c r="G462" s="14">
        <v>2.02</v>
      </c>
    </row>
    <row r="463" spans="1:7" x14ac:dyDescent="0.25">
      <c r="A463">
        <v>461</v>
      </c>
      <c r="B463" s="14">
        <v>1.08</v>
      </c>
      <c r="C463" s="14">
        <v>1.23</v>
      </c>
      <c r="D463" s="14">
        <v>1.42</v>
      </c>
      <c r="E463" s="14">
        <v>1.82</v>
      </c>
      <c r="F463" s="14">
        <v>1.82</v>
      </c>
      <c r="G463" s="14">
        <v>2.02</v>
      </c>
    </row>
    <row r="464" spans="1:7" x14ac:dyDescent="0.25">
      <c r="A464">
        <v>462</v>
      </c>
      <c r="B464" s="14">
        <v>1.08</v>
      </c>
      <c r="C464" s="14">
        <v>1.23</v>
      </c>
      <c r="D464" s="14">
        <v>1.42</v>
      </c>
      <c r="E464" s="14">
        <v>1.82</v>
      </c>
      <c r="F464" s="14">
        <v>1.82</v>
      </c>
      <c r="G464" s="14">
        <v>2.02</v>
      </c>
    </row>
    <row r="465" spans="1:7" x14ac:dyDescent="0.25">
      <c r="A465">
        <v>463</v>
      </c>
      <c r="B465" s="14">
        <v>1.08</v>
      </c>
      <c r="C465" s="14">
        <v>1.23</v>
      </c>
      <c r="D465" s="14">
        <v>1.42</v>
      </c>
      <c r="E465" s="14">
        <v>1.82</v>
      </c>
      <c r="F465" s="14">
        <v>1.82</v>
      </c>
      <c r="G465" s="14">
        <v>2.02</v>
      </c>
    </row>
    <row r="466" spans="1:7" x14ac:dyDescent="0.25">
      <c r="A466">
        <v>464</v>
      </c>
      <c r="B466" s="14">
        <v>1.08</v>
      </c>
      <c r="C466" s="14">
        <v>1.23</v>
      </c>
      <c r="D466" s="14">
        <v>1.42</v>
      </c>
      <c r="E466" s="14">
        <v>1.82</v>
      </c>
      <c r="F466" s="14">
        <v>1.82</v>
      </c>
      <c r="G466" s="14">
        <v>2.02</v>
      </c>
    </row>
    <row r="467" spans="1:7" x14ac:dyDescent="0.25">
      <c r="A467">
        <v>465</v>
      </c>
      <c r="B467" s="14">
        <v>1.08</v>
      </c>
      <c r="C467" s="14">
        <v>1.23</v>
      </c>
      <c r="D467" s="14">
        <v>1.42</v>
      </c>
      <c r="E467" s="14">
        <v>1.82</v>
      </c>
      <c r="F467" s="14">
        <v>1.82</v>
      </c>
      <c r="G467" s="14">
        <v>2.02</v>
      </c>
    </row>
    <row r="468" spans="1:7" x14ac:dyDescent="0.25">
      <c r="A468">
        <v>466</v>
      </c>
      <c r="B468" s="14">
        <v>1.08</v>
      </c>
      <c r="C468" s="14">
        <v>1.23</v>
      </c>
      <c r="D468" s="14">
        <v>1.42</v>
      </c>
      <c r="E468" s="14">
        <v>1.82</v>
      </c>
      <c r="F468" s="14">
        <v>1.82</v>
      </c>
      <c r="G468" s="14">
        <v>2.02</v>
      </c>
    </row>
    <row r="469" spans="1:7" x14ac:dyDescent="0.25">
      <c r="A469">
        <v>467</v>
      </c>
      <c r="B469" s="14">
        <v>1.08</v>
      </c>
      <c r="C469" s="14">
        <v>1.23</v>
      </c>
      <c r="D469" s="14">
        <v>1.42</v>
      </c>
      <c r="E469" s="14">
        <v>1.82</v>
      </c>
      <c r="F469" s="14">
        <v>1.82</v>
      </c>
      <c r="G469" s="14">
        <v>2.02</v>
      </c>
    </row>
    <row r="470" spans="1:7" x14ac:dyDescent="0.25">
      <c r="A470">
        <v>468</v>
      </c>
      <c r="B470" s="14">
        <v>1.08</v>
      </c>
      <c r="C470" s="14">
        <v>1.23</v>
      </c>
      <c r="D470" s="14">
        <v>1.42</v>
      </c>
      <c r="E470" s="14">
        <v>1.82</v>
      </c>
      <c r="F470" s="14">
        <v>1.82</v>
      </c>
      <c r="G470" s="14">
        <v>2.02</v>
      </c>
    </row>
    <row r="471" spans="1:7" x14ac:dyDescent="0.25">
      <c r="A471">
        <v>469</v>
      </c>
      <c r="B471" s="14">
        <v>1.08</v>
      </c>
      <c r="C471" s="14">
        <v>1.23</v>
      </c>
      <c r="D471" s="14">
        <v>1.42</v>
      </c>
      <c r="E471" s="14">
        <v>1.82</v>
      </c>
      <c r="F471" s="14">
        <v>1.82</v>
      </c>
      <c r="G471" s="14">
        <v>2.02</v>
      </c>
    </row>
    <row r="472" spans="1:7" x14ac:dyDescent="0.25">
      <c r="A472">
        <v>470</v>
      </c>
      <c r="B472" s="14">
        <v>1.08</v>
      </c>
      <c r="C472" s="14">
        <v>1.23</v>
      </c>
      <c r="D472" s="14">
        <v>1.42</v>
      </c>
      <c r="E472" s="14">
        <v>1.82</v>
      </c>
      <c r="F472" s="14">
        <v>1.82</v>
      </c>
      <c r="G472" s="14">
        <v>2.02</v>
      </c>
    </row>
    <row r="473" spans="1:7" x14ac:dyDescent="0.25">
      <c r="A473">
        <v>471</v>
      </c>
      <c r="B473" s="14">
        <v>1.08</v>
      </c>
      <c r="C473" s="14">
        <v>1.23</v>
      </c>
      <c r="D473" s="14">
        <v>1.42</v>
      </c>
      <c r="E473" s="14">
        <v>1.82</v>
      </c>
      <c r="F473" s="14">
        <v>1.82</v>
      </c>
      <c r="G473" s="14">
        <v>2.02</v>
      </c>
    </row>
    <row r="474" spans="1:7" x14ac:dyDescent="0.25">
      <c r="A474">
        <v>472</v>
      </c>
      <c r="B474" s="14">
        <v>1.08</v>
      </c>
      <c r="C474" s="14">
        <v>1.23</v>
      </c>
      <c r="D474" s="14">
        <v>1.42</v>
      </c>
      <c r="E474" s="14">
        <v>1.82</v>
      </c>
      <c r="F474" s="14">
        <v>1.82</v>
      </c>
      <c r="G474" s="14">
        <v>2.02</v>
      </c>
    </row>
    <row r="475" spans="1:7" x14ac:dyDescent="0.25">
      <c r="A475">
        <v>473</v>
      </c>
      <c r="B475" s="14">
        <v>1.08</v>
      </c>
      <c r="C475" s="14">
        <v>1.23</v>
      </c>
      <c r="D475" s="14">
        <v>1.42</v>
      </c>
      <c r="E475" s="14">
        <v>1.82</v>
      </c>
      <c r="F475" s="14">
        <v>1.82</v>
      </c>
      <c r="G475" s="14">
        <v>2.02</v>
      </c>
    </row>
    <row r="476" spans="1:7" x14ac:dyDescent="0.25">
      <c r="A476">
        <v>474</v>
      </c>
      <c r="B476" s="14">
        <v>1.08</v>
      </c>
      <c r="C476" s="14">
        <v>1.23</v>
      </c>
      <c r="D476" s="14">
        <v>1.42</v>
      </c>
      <c r="E476" s="14">
        <v>1.82</v>
      </c>
      <c r="F476" s="14">
        <v>1.82</v>
      </c>
      <c r="G476" s="14">
        <v>2.02</v>
      </c>
    </row>
    <row r="477" spans="1:7" x14ac:dyDescent="0.25">
      <c r="A477">
        <v>475</v>
      </c>
      <c r="B477" s="14">
        <v>1.08</v>
      </c>
      <c r="C477" s="14">
        <v>1.23</v>
      </c>
      <c r="D477" s="14">
        <v>1.42</v>
      </c>
      <c r="E477" s="14">
        <v>1.82</v>
      </c>
      <c r="F477" s="14">
        <v>1.82</v>
      </c>
      <c r="G477" s="14">
        <v>2.02</v>
      </c>
    </row>
    <row r="478" spans="1:7" x14ac:dyDescent="0.25">
      <c r="A478">
        <v>476</v>
      </c>
      <c r="B478" s="14">
        <v>1.08</v>
      </c>
      <c r="C478" s="14">
        <v>1.23</v>
      </c>
      <c r="D478" s="14">
        <v>1.42</v>
      </c>
      <c r="E478" s="14">
        <v>1.82</v>
      </c>
      <c r="F478" s="14">
        <v>1.82</v>
      </c>
      <c r="G478" s="14">
        <v>2.02</v>
      </c>
    </row>
    <row r="479" spans="1:7" x14ac:dyDescent="0.25">
      <c r="A479">
        <v>477</v>
      </c>
      <c r="B479" s="14">
        <v>1.08</v>
      </c>
      <c r="C479" s="14">
        <v>1.23</v>
      </c>
      <c r="D479" s="14">
        <v>1.42</v>
      </c>
      <c r="E479" s="14">
        <v>1.82</v>
      </c>
      <c r="F479" s="14">
        <v>1.82</v>
      </c>
      <c r="G479" s="14">
        <v>2.02</v>
      </c>
    </row>
    <row r="480" spans="1:7" x14ac:dyDescent="0.25">
      <c r="A480">
        <v>478</v>
      </c>
      <c r="B480" s="14">
        <v>1.08</v>
      </c>
      <c r="C480" s="14">
        <v>1.23</v>
      </c>
      <c r="D480" s="14">
        <v>1.42</v>
      </c>
      <c r="E480" s="14">
        <v>1.82</v>
      </c>
      <c r="F480" s="14">
        <v>1.82</v>
      </c>
      <c r="G480" s="14">
        <v>2.02</v>
      </c>
    </row>
    <row r="481" spans="1:7" x14ac:dyDescent="0.25">
      <c r="A481">
        <v>479</v>
      </c>
      <c r="B481" s="14">
        <v>1.08</v>
      </c>
      <c r="C481" s="14">
        <v>1.23</v>
      </c>
      <c r="D481" s="14">
        <v>1.42</v>
      </c>
      <c r="E481" s="14">
        <v>1.82</v>
      </c>
      <c r="F481" s="14">
        <v>1.82</v>
      </c>
      <c r="G481" s="14">
        <v>2.02</v>
      </c>
    </row>
    <row r="482" spans="1:7" x14ac:dyDescent="0.25">
      <c r="A482">
        <v>480</v>
      </c>
      <c r="B482" s="14">
        <v>1.08</v>
      </c>
      <c r="C482" s="14">
        <v>1.23</v>
      </c>
      <c r="D482" s="14">
        <v>1.42</v>
      </c>
      <c r="E482" s="14">
        <v>1.82</v>
      </c>
      <c r="F482" s="14">
        <v>1.82</v>
      </c>
      <c r="G482" s="14">
        <v>2.02</v>
      </c>
    </row>
    <row r="483" spans="1:7" x14ac:dyDescent="0.25">
      <c r="A483">
        <v>481</v>
      </c>
      <c r="B483" s="14">
        <v>1.08</v>
      </c>
      <c r="C483" s="14">
        <v>1.23</v>
      </c>
      <c r="D483" s="14">
        <v>1.42</v>
      </c>
      <c r="E483" s="14">
        <v>1.82</v>
      </c>
      <c r="F483" s="14">
        <v>1.82</v>
      </c>
      <c r="G483" s="14">
        <v>2.02</v>
      </c>
    </row>
    <row r="484" spans="1:7" x14ac:dyDescent="0.25">
      <c r="A484">
        <v>482</v>
      </c>
      <c r="B484" s="14">
        <v>1.08</v>
      </c>
      <c r="C484" s="14">
        <v>1.23</v>
      </c>
      <c r="D484" s="14">
        <v>1.42</v>
      </c>
      <c r="E484" s="14">
        <v>1.82</v>
      </c>
      <c r="F484" s="14">
        <v>1.82</v>
      </c>
      <c r="G484" s="14">
        <v>2.02</v>
      </c>
    </row>
    <row r="485" spans="1:7" x14ac:dyDescent="0.25">
      <c r="A485">
        <v>483</v>
      </c>
      <c r="B485" s="14">
        <v>1.08</v>
      </c>
      <c r="C485" s="14">
        <v>1.23</v>
      </c>
      <c r="D485" s="14">
        <v>1.42</v>
      </c>
      <c r="E485" s="14">
        <v>1.82</v>
      </c>
      <c r="F485" s="14">
        <v>1.82</v>
      </c>
      <c r="G485" s="14">
        <v>2.02</v>
      </c>
    </row>
    <row r="486" spans="1:7" x14ac:dyDescent="0.25">
      <c r="A486">
        <v>484</v>
      </c>
      <c r="B486" s="14">
        <v>1.08</v>
      </c>
      <c r="C486" s="14">
        <v>1.23</v>
      </c>
      <c r="D486" s="14">
        <v>1.42</v>
      </c>
      <c r="E486" s="14">
        <v>1.82</v>
      </c>
      <c r="F486" s="14">
        <v>1.82</v>
      </c>
      <c r="G486" s="14">
        <v>2.02</v>
      </c>
    </row>
    <row r="487" spans="1:7" x14ac:dyDescent="0.25">
      <c r="A487">
        <v>485</v>
      </c>
      <c r="B487" s="14">
        <v>1.08</v>
      </c>
      <c r="C487" s="14">
        <v>1.23</v>
      </c>
      <c r="D487" s="14">
        <v>1.42</v>
      </c>
      <c r="E487" s="14">
        <v>1.82</v>
      </c>
      <c r="F487" s="14">
        <v>1.82</v>
      </c>
      <c r="G487" s="14">
        <v>2.02</v>
      </c>
    </row>
    <row r="488" spans="1:7" x14ac:dyDescent="0.25">
      <c r="A488">
        <v>486</v>
      </c>
      <c r="B488" s="14">
        <v>1.08</v>
      </c>
      <c r="C488" s="14">
        <v>1.23</v>
      </c>
      <c r="D488" s="14">
        <v>1.42</v>
      </c>
      <c r="E488" s="14">
        <v>1.82</v>
      </c>
      <c r="F488" s="14">
        <v>1.82</v>
      </c>
      <c r="G488" s="14">
        <v>2.02</v>
      </c>
    </row>
    <row r="489" spans="1:7" x14ac:dyDescent="0.25">
      <c r="A489">
        <v>487</v>
      </c>
      <c r="B489" s="14">
        <v>1.08</v>
      </c>
      <c r="C489" s="14">
        <v>1.23</v>
      </c>
      <c r="D489" s="14">
        <v>1.42</v>
      </c>
      <c r="E489" s="14">
        <v>1.82</v>
      </c>
      <c r="F489" s="14">
        <v>1.82</v>
      </c>
      <c r="G489" s="14">
        <v>2.02</v>
      </c>
    </row>
    <row r="490" spans="1:7" x14ac:dyDescent="0.25">
      <c r="A490">
        <v>488</v>
      </c>
      <c r="B490" s="14">
        <v>1.08</v>
      </c>
      <c r="C490" s="14">
        <v>1.23</v>
      </c>
      <c r="D490" s="14">
        <v>1.42</v>
      </c>
      <c r="E490" s="14">
        <v>1.82</v>
      </c>
      <c r="F490" s="14">
        <v>1.82</v>
      </c>
      <c r="G490" s="14">
        <v>2.02</v>
      </c>
    </row>
    <row r="491" spans="1:7" x14ac:dyDescent="0.25">
      <c r="A491">
        <v>489</v>
      </c>
      <c r="B491" s="14">
        <v>1.08</v>
      </c>
      <c r="C491" s="14">
        <v>1.23</v>
      </c>
      <c r="D491" s="14">
        <v>1.42</v>
      </c>
      <c r="E491" s="14">
        <v>1.82</v>
      </c>
      <c r="F491" s="14">
        <v>1.82</v>
      </c>
      <c r="G491" s="14">
        <v>2.02</v>
      </c>
    </row>
    <row r="492" spans="1:7" x14ac:dyDescent="0.25">
      <c r="A492">
        <v>490</v>
      </c>
      <c r="B492" s="14">
        <v>1.08</v>
      </c>
      <c r="C492" s="14">
        <v>1.23</v>
      </c>
      <c r="D492" s="14">
        <v>1.42</v>
      </c>
      <c r="E492" s="14">
        <v>1.82</v>
      </c>
      <c r="F492" s="14">
        <v>1.82</v>
      </c>
      <c r="G492" s="14">
        <v>2.02</v>
      </c>
    </row>
    <row r="493" spans="1:7" x14ac:dyDescent="0.25">
      <c r="A493">
        <v>491</v>
      </c>
      <c r="B493" s="14">
        <v>1.08</v>
      </c>
      <c r="C493" s="14">
        <v>1.23</v>
      </c>
      <c r="D493" s="14">
        <v>1.42</v>
      </c>
      <c r="E493" s="14">
        <v>1.82</v>
      </c>
      <c r="F493" s="14">
        <v>1.82</v>
      </c>
      <c r="G493" s="14">
        <v>2.02</v>
      </c>
    </row>
    <row r="494" spans="1:7" x14ac:dyDescent="0.25">
      <c r="A494">
        <v>492</v>
      </c>
      <c r="B494" s="14">
        <v>1.08</v>
      </c>
      <c r="C494" s="14">
        <v>1.23</v>
      </c>
      <c r="D494" s="14">
        <v>1.42</v>
      </c>
      <c r="E494" s="14">
        <v>1.82</v>
      </c>
      <c r="F494" s="14">
        <v>1.82</v>
      </c>
      <c r="G494" s="14">
        <v>2.02</v>
      </c>
    </row>
    <row r="495" spans="1:7" x14ac:dyDescent="0.25">
      <c r="A495">
        <v>493</v>
      </c>
      <c r="B495" s="14">
        <v>1.08</v>
      </c>
      <c r="C495" s="14">
        <v>1.23</v>
      </c>
      <c r="D495" s="14">
        <v>1.42</v>
      </c>
      <c r="E495" s="14">
        <v>1.82</v>
      </c>
      <c r="F495" s="14">
        <v>1.82</v>
      </c>
      <c r="G495" s="14">
        <v>2.02</v>
      </c>
    </row>
    <row r="496" spans="1:7" x14ac:dyDescent="0.25">
      <c r="A496">
        <v>494</v>
      </c>
      <c r="B496" s="14">
        <v>1.08</v>
      </c>
      <c r="C496" s="14">
        <v>1.23</v>
      </c>
      <c r="D496" s="14">
        <v>1.42</v>
      </c>
      <c r="E496" s="14">
        <v>1.82</v>
      </c>
      <c r="F496" s="14">
        <v>1.82</v>
      </c>
      <c r="G496" s="14">
        <v>2.02</v>
      </c>
    </row>
    <row r="497" spans="1:7" x14ac:dyDescent="0.25">
      <c r="A497">
        <v>495</v>
      </c>
      <c r="B497" s="14">
        <v>1.08</v>
      </c>
      <c r="C497" s="14">
        <v>1.23</v>
      </c>
      <c r="D497" s="14">
        <v>1.42</v>
      </c>
      <c r="E497" s="14">
        <v>1.82</v>
      </c>
      <c r="F497" s="14">
        <v>1.82</v>
      </c>
      <c r="G497" s="14">
        <v>2.02</v>
      </c>
    </row>
    <row r="498" spans="1:7" x14ac:dyDescent="0.25">
      <c r="A498">
        <v>496</v>
      </c>
      <c r="B498" s="14">
        <v>1.08</v>
      </c>
      <c r="C498" s="14">
        <v>1.23</v>
      </c>
      <c r="D498" s="14">
        <v>1.42</v>
      </c>
      <c r="E498" s="14">
        <v>1.82</v>
      </c>
      <c r="F498" s="14">
        <v>1.82</v>
      </c>
      <c r="G498" s="14">
        <v>2.02</v>
      </c>
    </row>
    <row r="499" spans="1:7" x14ac:dyDescent="0.25">
      <c r="A499">
        <v>497</v>
      </c>
      <c r="B499" s="14">
        <v>1.08</v>
      </c>
      <c r="C499" s="14">
        <v>1.23</v>
      </c>
      <c r="D499" s="14">
        <v>1.42</v>
      </c>
      <c r="E499" s="14">
        <v>1.82</v>
      </c>
      <c r="F499" s="14">
        <v>1.82</v>
      </c>
      <c r="G499" s="14">
        <v>2.02</v>
      </c>
    </row>
    <row r="500" spans="1:7" x14ac:dyDescent="0.25">
      <c r="A500">
        <v>498</v>
      </c>
      <c r="B500" s="14">
        <v>1.08</v>
      </c>
      <c r="C500" s="14">
        <v>1.23</v>
      </c>
      <c r="D500" s="14">
        <v>1.42</v>
      </c>
      <c r="E500" s="14">
        <v>1.82</v>
      </c>
      <c r="F500" s="14">
        <v>1.82</v>
      </c>
      <c r="G500" s="14">
        <v>2.02</v>
      </c>
    </row>
    <row r="501" spans="1:7" x14ac:dyDescent="0.25">
      <c r="A501">
        <v>499</v>
      </c>
      <c r="B501" s="14">
        <v>1.08</v>
      </c>
      <c r="C501" s="14">
        <v>1.23</v>
      </c>
      <c r="D501" s="14">
        <v>1.42</v>
      </c>
      <c r="E501" s="14">
        <v>1.82</v>
      </c>
      <c r="F501" s="14">
        <v>1.82</v>
      </c>
      <c r="G501" s="14">
        <v>2.02</v>
      </c>
    </row>
    <row r="502" spans="1:7" x14ac:dyDescent="0.25">
      <c r="A502">
        <v>500</v>
      </c>
      <c r="B502" s="14">
        <v>1.1100000000000001</v>
      </c>
      <c r="C502" s="14">
        <v>1.26</v>
      </c>
      <c r="D502" s="14">
        <v>1.46</v>
      </c>
      <c r="E502" s="14">
        <v>1.86</v>
      </c>
      <c r="F502" s="14">
        <v>1.86</v>
      </c>
      <c r="G502" s="14">
        <v>2.06</v>
      </c>
    </row>
    <row r="503" spans="1:7" x14ac:dyDescent="0.25">
      <c r="A503">
        <v>501</v>
      </c>
      <c r="B503" s="14">
        <v>1.1100000000000001</v>
      </c>
      <c r="C503" s="14">
        <v>1.26</v>
      </c>
      <c r="D503" s="14">
        <v>1.46</v>
      </c>
      <c r="E503" s="14">
        <v>1.86</v>
      </c>
      <c r="F503" s="14">
        <v>1.86</v>
      </c>
      <c r="G503" s="14">
        <v>2.06</v>
      </c>
    </row>
    <row r="504" spans="1:7" x14ac:dyDescent="0.25">
      <c r="A504">
        <v>502</v>
      </c>
      <c r="B504" s="14">
        <v>1.1100000000000001</v>
      </c>
      <c r="C504" s="14">
        <v>1.26</v>
      </c>
      <c r="D504" s="14">
        <v>1.46</v>
      </c>
      <c r="E504" s="14">
        <v>1.86</v>
      </c>
      <c r="F504" s="14">
        <v>1.86</v>
      </c>
      <c r="G504" s="14">
        <v>2.06</v>
      </c>
    </row>
    <row r="505" spans="1:7" x14ac:dyDescent="0.25">
      <c r="A505">
        <v>503</v>
      </c>
      <c r="B505" s="14">
        <v>1.1100000000000001</v>
      </c>
      <c r="C505" s="14">
        <v>1.26</v>
      </c>
      <c r="D505" s="14">
        <v>1.46</v>
      </c>
      <c r="E505" s="14">
        <v>1.86</v>
      </c>
      <c r="F505" s="14">
        <v>1.86</v>
      </c>
      <c r="G505" s="14">
        <v>2.06</v>
      </c>
    </row>
    <row r="506" spans="1:7" x14ac:dyDescent="0.25">
      <c r="A506">
        <v>504</v>
      </c>
      <c r="B506" s="14">
        <v>1.1100000000000001</v>
      </c>
      <c r="C506" s="14">
        <v>1.26</v>
      </c>
      <c r="D506" s="14">
        <v>1.46</v>
      </c>
      <c r="E506" s="14">
        <v>1.86</v>
      </c>
      <c r="F506" s="14">
        <v>1.86</v>
      </c>
      <c r="G506" s="14">
        <v>2.06</v>
      </c>
    </row>
    <row r="507" spans="1:7" x14ac:dyDescent="0.25">
      <c r="A507">
        <v>505</v>
      </c>
      <c r="B507" s="14">
        <v>1.1100000000000001</v>
      </c>
      <c r="C507" s="14">
        <v>1.26</v>
      </c>
      <c r="D507" s="14">
        <v>1.46</v>
      </c>
      <c r="E507" s="14">
        <v>1.86</v>
      </c>
      <c r="F507" s="14">
        <v>1.86</v>
      </c>
      <c r="G507" s="14">
        <v>2.06</v>
      </c>
    </row>
    <row r="508" spans="1:7" x14ac:dyDescent="0.25">
      <c r="A508">
        <v>506</v>
      </c>
      <c r="B508" s="14">
        <v>1.1100000000000001</v>
      </c>
      <c r="C508" s="14">
        <v>1.26</v>
      </c>
      <c r="D508" s="14">
        <v>1.46</v>
      </c>
      <c r="E508" s="14">
        <v>1.86</v>
      </c>
      <c r="F508" s="14">
        <v>1.86</v>
      </c>
      <c r="G508" s="14">
        <v>2.06</v>
      </c>
    </row>
    <row r="509" spans="1:7" x14ac:dyDescent="0.25">
      <c r="A509">
        <v>507</v>
      </c>
      <c r="B509" s="14">
        <v>1.1100000000000001</v>
      </c>
      <c r="C509" s="14">
        <v>1.26</v>
      </c>
      <c r="D509" s="14">
        <v>1.46</v>
      </c>
      <c r="E509" s="14">
        <v>1.86</v>
      </c>
      <c r="F509" s="14">
        <v>1.86</v>
      </c>
      <c r="G509" s="14">
        <v>2.06</v>
      </c>
    </row>
    <row r="510" spans="1:7" x14ac:dyDescent="0.25">
      <c r="A510">
        <v>508</v>
      </c>
      <c r="B510" s="14">
        <v>1.1100000000000001</v>
      </c>
      <c r="C510" s="14">
        <v>1.26</v>
      </c>
      <c r="D510" s="14">
        <v>1.46</v>
      </c>
      <c r="E510" s="14">
        <v>1.86</v>
      </c>
      <c r="F510" s="14">
        <v>1.86</v>
      </c>
      <c r="G510" s="14">
        <v>2.06</v>
      </c>
    </row>
    <row r="511" spans="1:7" x14ac:dyDescent="0.25">
      <c r="A511">
        <v>509</v>
      </c>
      <c r="B511" s="14">
        <v>1.1100000000000001</v>
      </c>
      <c r="C511" s="14">
        <v>1.26</v>
      </c>
      <c r="D511" s="14">
        <v>1.46</v>
      </c>
      <c r="E511" s="14">
        <v>1.86</v>
      </c>
      <c r="F511" s="14">
        <v>1.86</v>
      </c>
      <c r="G511" s="14">
        <v>2.06</v>
      </c>
    </row>
    <row r="512" spans="1:7" x14ac:dyDescent="0.25">
      <c r="A512">
        <v>510</v>
      </c>
      <c r="B512" s="14">
        <v>1.1100000000000001</v>
      </c>
      <c r="C512" s="14">
        <v>1.26</v>
      </c>
      <c r="D512" s="14">
        <v>1.46</v>
      </c>
      <c r="E512" s="14">
        <v>1.86</v>
      </c>
      <c r="F512" s="14">
        <v>1.86</v>
      </c>
      <c r="G512" s="14">
        <v>2.06</v>
      </c>
    </row>
    <row r="513" spans="1:7" x14ac:dyDescent="0.25">
      <c r="A513">
        <v>511</v>
      </c>
      <c r="B513" s="14">
        <v>1.1100000000000001</v>
      </c>
      <c r="C513" s="14">
        <v>1.26</v>
      </c>
      <c r="D513" s="14">
        <v>1.46</v>
      </c>
      <c r="E513" s="14">
        <v>1.86</v>
      </c>
      <c r="F513" s="14">
        <v>1.86</v>
      </c>
      <c r="G513" s="14">
        <v>2.06</v>
      </c>
    </row>
    <row r="514" spans="1:7" x14ac:dyDescent="0.25">
      <c r="A514">
        <v>512</v>
      </c>
      <c r="B514" s="14">
        <v>1.1100000000000001</v>
      </c>
      <c r="C514" s="14">
        <v>1.26</v>
      </c>
      <c r="D514" s="14">
        <v>1.46</v>
      </c>
      <c r="E514" s="14">
        <v>1.86</v>
      </c>
      <c r="F514" s="14">
        <v>1.86</v>
      </c>
      <c r="G514" s="14">
        <v>2.06</v>
      </c>
    </row>
    <row r="515" spans="1:7" x14ac:dyDescent="0.25">
      <c r="A515">
        <v>513</v>
      </c>
      <c r="B515" s="14">
        <v>1.1100000000000001</v>
      </c>
      <c r="C515" s="14">
        <v>1.26</v>
      </c>
      <c r="D515" s="14">
        <v>1.46</v>
      </c>
      <c r="E515" s="14">
        <v>1.86</v>
      </c>
      <c r="F515" s="14">
        <v>1.86</v>
      </c>
      <c r="G515" s="14">
        <v>2.06</v>
      </c>
    </row>
    <row r="516" spans="1:7" x14ac:dyDescent="0.25">
      <c r="A516">
        <v>514</v>
      </c>
      <c r="B516" s="14">
        <v>1.1100000000000001</v>
      </c>
      <c r="C516" s="14">
        <v>1.26</v>
      </c>
      <c r="D516" s="14">
        <v>1.46</v>
      </c>
      <c r="E516" s="14">
        <v>1.86</v>
      </c>
      <c r="F516" s="14">
        <v>1.86</v>
      </c>
      <c r="G516" s="14">
        <v>2.06</v>
      </c>
    </row>
    <row r="517" spans="1:7" x14ac:dyDescent="0.25">
      <c r="A517">
        <v>515</v>
      </c>
      <c r="B517" s="14">
        <v>1.1100000000000001</v>
      </c>
      <c r="C517" s="14">
        <v>1.26</v>
      </c>
      <c r="D517" s="14">
        <v>1.46</v>
      </c>
      <c r="E517" s="14">
        <v>1.86</v>
      </c>
      <c r="F517" s="14">
        <v>1.86</v>
      </c>
      <c r="G517" s="14">
        <v>2.06</v>
      </c>
    </row>
    <row r="518" spans="1:7" x14ac:dyDescent="0.25">
      <c r="A518">
        <v>516</v>
      </c>
      <c r="B518" s="14">
        <v>1.1100000000000001</v>
      </c>
      <c r="C518" s="14">
        <v>1.26</v>
      </c>
      <c r="D518" s="14">
        <v>1.46</v>
      </c>
      <c r="E518" s="14">
        <v>1.86</v>
      </c>
      <c r="F518" s="14">
        <v>1.86</v>
      </c>
      <c r="G518" s="14">
        <v>2.06</v>
      </c>
    </row>
    <row r="519" spans="1:7" x14ac:dyDescent="0.25">
      <c r="A519">
        <v>517</v>
      </c>
      <c r="B519" s="14">
        <v>1.1100000000000001</v>
      </c>
      <c r="C519" s="14">
        <v>1.26</v>
      </c>
      <c r="D519" s="14">
        <v>1.46</v>
      </c>
      <c r="E519" s="14">
        <v>1.86</v>
      </c>
      <c r="F519" s="14">
        <v>1.86</v>
      </c>
      <c r="G519" s="14">
        <v>2.06</v>
      </c>
    </row>
    <row r="520" spans="1:7" x14ac:dyDescent="0.25">
      <c r="A520">
        <v>518</v>
      </c>
      <c r="B520" s="14">
        <v>1.1100000000000001</v>
      </c>
      <c r="C520" s="14">
        <v>1.26</v>
      </c>
      <c r="D520" s="14">
        <v>1.46</v>
      </c>
      <c r="E520" s="14">
        <v>1.86</v>
      </c>
      <c r="F520" s="14">
        <v>1.86</v>
      </c>
      <c r="G520" s="14">
        <v>2.06</v>
      </c>
    </row>
    <row r="521" spans="1:7" x14ac:dyDescent="0.25">
      <c r="A521">
        <v>519</v>
      </c>
      <c r="B521" s="14">
        <v>1.1100000000000001</v>
      </c>
      <c r="C521" s="14">
        <v>1.26</v>
      </c>
      <c r="D521" s="14">
        <v>1.46</v>
      </c>
      <c r="E521" s="14">
        <v>1.86</v>
      </c>
      <c r="F521" s="14">
        <v>1.86</v>
      </c>
      <c r="G521" s="14">
        <v>2.06</v>
      </c>
    </row>
    <row r="522" spans="1:7" x14ac:dyDescent="0.25">
      <c r="A522">
        <v>520</v>
      </c>
      <c r="B522" s="14">
        <v>1.1100000000000001</v>
      </c>
      <c r="C522" s="14">
        <v>1.26</v>
      </c>
      <c r="D522" s="14">
        <v>1.46</v>
      </c>
      <c r="E522" s="14">
        <v>1.86</v>
      </c>
      <c r="F522" s="14">
        <v>1.86</v>
      </c>
      <c r="G522" s="14">
        <v>2.06</v>
      </c>
    </row>
    <row r="523" spans="1:7" x14ac:dyDescent="0.25">
      <c r="A523">
        <v>521</v>
      </c>
      <c r="B523" s="14">
        <v>1.1100000000000001</v>
      </c>
      <c r="C523" s="14">
        <v>1.26</v>
      </c>
      <c r="D523" s="14">
        <v>1.46</v>
      </c>
      <c r="E523" s="14">
        <v>1.86</v>
      </c>
      <c r="F523" s="14">
        <v>1.86</v>
      </c>
      <c r="G523" s="14">
        <v>2.06</v>
      </c>
    </row>
    <row r="524" spans="1:7" x14ac:dyDescent="0.25">
      <c r="A524">
        <v>522</v>
      </c>
      <c r="B524" s="14">
        <v>1.1100000000000001</v>
      </c>
      <c r="C524" s="14">
        <v>1.26</v>
      </c>
      <c r="D524" s="14">
        <v>1.46</v>
      </c>
      <c r="E524" s="14">
        <v>1.86</v>
      </c>
      <c r="F524" s="14">
        <v>1.86</v>
      </c>
      <c r="G524" s="14">
        <v>2.06</v>
      </c>
    </row>
    <row r="525" spans="1:7" x14ac:dyDescent="0.25">
      <c r="A525">
        <v>523</v>
      </c>
      <c r="B525" s="14">
        <v>1.1100000000000001</v>
      </c>
      <c r="C525" s="14">
        <v>1.26</v>
      </c>
      <c r="D525" s="14">
        <v>1.46</v>
      </c>
      <c r="E525" s="14">
        <v>1.86</v>
      </c>
      <c r="F525" s="14">
        <v>1.86</v>
      </c>
      <c r="G525" s="14">
        <v>2.06</v>
      </c>
    </row>
    <row r="526" spans="1:7" x14ac:dyDescent="0.25">
      <c r="A526">
        <v>524</v>
      </c>
      <c r="B526" s="14">
        <v>1.1100000000000001</v>
      </c>
      <c r="C526" s="14">
        <v>1.26</v>
      </c>
      <c r="D526" s="14">
        <v>1.46</v>
      </c>
      <c r="E526" s="14">
        <v>1.86</v>
      </c>
      <c r="F526" s="14">
        <v>1.86</v>
      </c>
      <c r="G526" s="14">
        <v>2.06</v>
      </c>
    </row>
    <row r="527" spans="1:7" x14ac:dyDescent="0.25">
      <c r="A527">
        <v>525</v>
      </c>
      <c r="B527" s="14">
        <v>1.1100000000000001</v>
      </c>
      <c r="C527" s="14">
        <v>1.26</v>
      </c>
      <c r="D527" s="14">
        <v>1.46</v>
      </c>
      <c r="E527" s="14">
        <v>1.86</v>
      </c>
      <c r="F527" s="14">
        <v>1.86</v>
      </c>
      <c r="G527" s="14">
        <v>2.06</v>
      </c>
    </row>
    <row r="528" spans="1:7" x14ac:dyDescent="0.25">
      <c r="A528">
        <v>526</v>
      </c>
      <c r="B528" s="14">
        <v>1.1100000000000001</v>
      </c>
      <c r="C528" s="14">
        <v>1.26</v>
      </c>
      <c r="D528" s="14">
        <v>1.46</v>
      </c>
      <c r="E528" s="14">
        <v>1.86</v>
      </c>
      <c r="F528" s="14">
        <v>1.86</v>
      </c>
      <c r="G528" s="14">
        <v>2.06</v>
      </c>
    </row>
    <row r="529" spans="1:7" x14ac:dyDescent="0.25">
      <c r="A529">
        <v>527</v>
      </c>
      <c r="B529" s="14">
        <v>1.1100000000000001</v>
      </c>
      <c r="C529" s="14">
        <v>1.26</v>
      </c>
      <c r="D529" s="14">
        <v>1.46</v>
      </c>
      <c r="E529" s="14">
        <v>1.86</v>
      </c>
      <c r="F529" s="14">
        <v>1.86</v>
      </c>
      <c r="G529" s="14">
        <v>2.06</v>
      </c>
    </row>
    <row r="530" spans="1:7" x14ac:dyDescent="0.25">
      <c r="A530">
        <v>528</v>
      </c>
      <c r="B530" s="14">
        <v>1.1100000000000001</v>
      </c>
      <c r="C530" s="14">
        <v>1.26</v>
      </c>
      <c r="D530" s="14">
        <v>1.46</v>
      </c>
      <c r="E530" s="14">
        <v>1.86</v>
      </c>
      <c r="F530" s="14">
        <v>1.86</v>
      </c>
      <c r="G530" s="14">
        <v>2.06</v>
      </c>
    </row>
    <row r="531" spans="1:7" x14ac:dyDescent="0.25">
      <c r="A531">
        <v>529</v>
      </c>
      <c r="B531" s="14">
        <v>1.1100000000000001</v>
      </c>
      <c r="C531" s="14">
        <v>1.26</v>
      </c>
      <c r="D531" s="14">
        <v>1.46</v>
      </c>
      <c r="E531" s="14">
        <v>1.86</v>
      </c>
      <c r="F531" s="14">
        <v>1.86</v>
      </c>
      <c r="G531" s="14">
        <v>2.06</v>
      </c>
    </row>
    <row r="532" spans="1:7" x14ac:dyDescent="0.25">
      <c r="A532">
        <v>530</v>
      </c>
      <c r="B532" s="14">
        <v>1.1100000000000001</v>
      </c>
      <c r="C532" s="14">
        <v>1.26</v>
      </c>
      <c r="D532" s="14">
        <v>1.46</v>
      </c>
      <c r="E532" s="14">
        <v>1.86</v>
      </c>
      <c r="F532" s="14">
        <v>1.86</v>
      </c>
      <c r="G532" s="14">
        <v>2.06</v>
      </c>
    </row>
    <row r="533" spans="1:7" x14ac:dyDescent="0.25">
      <c r="A533">
        <v>531</v>
      </c>
      <c r="B533" s="14">
        <v>1.1100000000000001</v>
      </c>
      <c r="C533" s="14">
        <v>1.26</v>
      </c>
      <c r="D533" s="14">
        <v>1.46</v>
      </c>
      <c r="E533" s="14">
        <v>1.86</v>
      </c>
      <c r="F533" s="14">
        <v>1.86</v>
      </c>
      <c r="G533" s="14">
        <v>2.06</v>
      </c>
    </row>
    <row r="534" spans="1:7" x14ac:dyDescent="0.25">
      <c r="A534">
        <v>532</v>
      </c>
      <c r="B534" s="14">
        <v>1.1100000000000001</v>
      </c>
      <c r="C534" s="14">
        <v>1.26</v>
      </c>
      <c r="D534" s="14">
        <v>1.46</v>
      </c>
      <c r="E534" s="14">
        <v>1.86</v>
      </c>
      <c r="F534" s="14">
        <v>1.86</v>
      </c>
      <c r="G534" s="14">
        <v>2.06</v>
      </c>
    </row>
    <row r="535" spans="1:7" x14ac:dyDescent="0.25">
      <c r="A535">
        <v>533</v>
      </c>
      <c r="B535" s="14">
        <v>1.1100000000000001</v>
      </c>
      <c r="C535" s="14">
        <v>1.26</v>
      </c>
      <c r="D535" s="14">
        <v>1.46</v>
      </c>
      <c r="E535" s="14">
        <v>1.86</v>
      </c>
      <c r="F535" s="14">
        <v>1.86</v>
      </c>
      <c r="G535" s="14">
        <v>2.06</v>
      </c>
    </row>
    <row r="536" spans="1:7" x14ac:dyDescent="0.25">
      <c r="A536">
        <v>534</v>
      </c>
      <c r="B536" s="14">
        <v>1.1100000000000001</v>
      </c>
      <c r="C536" s="14">
        <v>1.26</v>
      </c>
      <c r="D536" s="14">
        <v>1.46</v>
      </c>
      <c r="E536" s="14">
        <v>1.86</v>
      </c>
      <c r="F536" s="14">
        <v>1.86</v>
      </c>
      <c r="G536" s="14">
        <v>2.06</v>
      </c>
    </row>
    <row r="537" spans="1:7" x14ac:dyDescent="0.25">
      <c r="A537">
        <v>535</v>
      </c>
      <c r="B537" s="14">
        <v>1.1100000000000001</v>
      </c>
      <c r="C537" s="14">
        <v>1.26</v>
      </c>
      <c r="D537" s="14">
        <v>1.46</v>
      </c>
      <c r="E537" s="14">
        <v>1.86</v>
      </c>
      <c r="F537" s="14">
        <v>1.86</v>
      </c>
      <c r="G537" s="14">
        <v>2.06</v>
      </c>
    </row>
    <row r="538" spans="1:7" x14ac:dyDescent="0.25">
      <c r="A538">
        <v>536</v>
      </c>
      <c r="B538" s="14">
        <v>1.1100000000000001</v>
      </c>
      <c r="C538" s="14">
        <v>1.26</v>
      </c>
      <c r="D538" s="14">
        <v>1.46</v>
      </c>
      <c r="E538" s="14">
        <v>1.86</v>
      </c>
      <c r="F538" s="14">
        <v>1.86</v>
      </c>
      <c r="G538" s="14">
        <v>2.06</v>
      </c>
    </row>
    <row r="539" spans="1:7" x14ac:dyDescent="0.25">
      <c r="A539">
        <v>537</v>
      </c>
      <c r="B539" s="14">
        <v>1.1100000000000001</v>
      </c>
      <c r="C539" s="14">
        <v>1.26</v>
      </c>
      <c r="D539" s="14">
        <v>1.46</v>
      </c>
      <c r="E539" s="14">
        <v>1.86</v>
      </c>
      <c r="F539" s="14">
        <v>1.86</v>
      </c>
      <c r="G539" s="14">
        <v>2.06</v>
      </c>
    </row>
    <row r="540" spans="1:7" x14ac:dyDescent="0.25">
      <c r="A540">
        <v>538</v>
      </c>
      <c r="B540" s="14">
        <v>1.1100000000000001</v>
      </c>
      <c r="C540" s="14">
        <v>1.26</v>
      </c>
      <c r="D540" s="14">
        <v>1.46</v>
      </c>
      <c r="E540" s="14">
        <v>1.86</v>
      </c>
      <c r="F540" s="14">
        <v>1.86</v>
      </c>
      <c r="G540" s="14">
        <v>2.06</v>
      </c>
    </row>
    <row r="541" spans="1:7" x14ac:dyDescent="0.25">
      <c r="A541">
        <v>539</v>
      </c>
      <c r="B541" s="14">
        <v>1.1100000000000001</v>
      </c>
      <c r="C541" s="14">
        <v>1.26</v>
      </c>
      <c r="D541" s="14">
        <v>1.46</v>
      </c>
      <c r="E541" s="14">
        <v>1.86</v>
      </c>
      <c r="F541" s="14">
        <v>1.86</v>
      </c>
      <c r="G541" s="14">
        <v>2.06</v>
      </c>
    </row>
    <row r="542" spans="1:7" x14ac:dyDescent="0.25">
      <c r="A542">
        <v>540</v>
      </c>
      <c r="B542" s="14">
        <v>1.1100000000000001</v>
      </c>
      <c r="C542" s="14">
        <v>1.26</v>
      </c>
      <c r="D542" s="14">
        <v>1.46</v>
      </c>
      <c r="E542" s="14">
        <v>1.86</v>
      </c>
      <c r="F542" s="14">
        <v>1.86</v>
      </c>
      <c r="G542" s="14">
        <v>2.06</v>
      </c>
    </row>
    <row r="543" spans="1:7" x14ac:dyDescent="0.25">
      <c r="A543">
        <v>541</v>
      </c>
      <c r="B543" s="14">
        <v>1.1100000000000001</v>
      </c>
      <c r="C543" s="14">
        <v>1.26</v>
      </c>
      <c r="D543" s="14">
        <v>1.46</v>
      </c>
      <c r="E543" s="14">
        <v>1.86</v>
      </c>
      <c r="F543" s="14">
        <v>1.86</v>
      </c>
      <c r="G543" s="14">
        <v>2.06</v>
      </c>
    </row>
    <row r="544" spans="1:7" x14ac:dyDescent="0.25">
      <c r="A544">
        <v>542</v>
      </c>
      <c r="B544" s="14">
        <v>1.1100000000000001</v>
      </c>
      <c r="C544" s="14">
        <v>1.26</v>
      </c>
      <c r="D544" s="14">
        <v>1.46</v>
      </c>
      <c r="E544" s="14">
        <v>1.86</v>
      </c>
      <c r="F544" s="14">
        <v>1.86</v>
      </c>
      <c r="G544" s="14">
        <v>2.06</v>
      </c>
    </row>
    <row r="545" spans="1:7" x14ac:dyDescent="0.25">
      <c r="A545">
        <v>543</v>
      </c>
      <c r="B545" s="14">
        <v>1.1100000000000001</v>
      </c>
      <c r="C545" s="14">
        <v>1.26</v>
      </c>
      <c r="D545" s="14">
        <v>1.46</v>
      </c>
      <c r="E545" s="14">
        <v>1.86</v>
      </c>
      <c r="F545" s="14">
        <v>1.86</v>
      </c>
      <c r="G545" s="14">
        <v>2.06</v>
      </c>
    </row>
    <row r="546" spans="1:7" x14ac:dyDescent="0.25">
      <c r="A546">
        <v>544</v>
      </c>
      <c r="B546" s="14">
        <v>1.1100000000000001</v>
      </c>
      <c r="C546" s="14">
        <v>1.26</v>
      </c>
      <c r="D546" s="14">
        <v>1.46</v>
      </c>
      <c r="E546" s="14">
        <v>1.86</v>
      </c>
      <c r="F546" s="14">
        <v>1.86</v>
      </c>
      <c r="G546" s="14">
        <v>2.06</v>
      </c>
    </row>
    <row r="547" spans="1:7" x14ac:dyDescent="0.25">
      <c r="A547">
        <v>545</v>
      </c>
      <c r="B547" s="14">
        <v>1.1100000000000001</v>
      </c>
      <c r="C547" s="14">
        <v>1.26</v>
      </c>
      <c r="D547" s="14">
        <v>1.46</v>
      </c>
      <c r="E547" s="14">
        <v>1.86</v>
      </c>
      <c r="F547" s="14">
        <v>1.86</v>
      </c>
      <c r="G547" s="14">
        <v>2.06</v>
      </c>
    </row>
    <row r="548" spans="1:7" x14ac:dyDescent="0.25">
      <c r="A548">
        <v>546</v>
      </c>
      <c r="B548" s="14">
        <v>1.1100000000000001</v>
      </c>
      <c r="C548" s="14">
        <v>1.26</v>
      </c>
      <c r="D548" s="14">
        <v>1.46</v>
      </c>
      <c r="E548" s="14">
        <v>1.86</v>
      </c>
      <c r="F548" s="14">
        <v>1.86</v>
      </c>
      <c r="G548" s="14">
        <v>2.06</v>
      </c>
    </row>
    <row r="549" spans="1:7" x14ac:dyDescent="0.25">
      <c r="A549">
        <v>547</v>
      </c>
      <c r="B549" s="14">
        <v>1.1100000000000001</v>
      </c>
      <c r="C549" s="14">
        <v>1.26</v>
      </c>
      <c r="D549" s="14">
        <v>1.46</v>
      </c>
      <c r="E549" s="14">
        <v>1.86</v>
      </c>
      <c r="F549" s="14">
        <v>1.86</v>
      </c>
      <c r="G549" s="14">
        <v>2.06</v>
      </c>
    </row>
    <row r="550" spans="1:7" x14ac:dyDescent="0.25">
      <c r="A550">
        <v>548</v>
      </c>
      <c r="B550" s="14">
        <v>1.1100000000000001</v>
      </c>
      <c r="C550" s="14">
        <v>1.26</v>
      </c>
      <c r="D550" s="14">
        <v>1.46</v>
      </c>
      <c r="E550" s="14">
        <v>1.86</v>
      </c>
      <c r="F550" s="14">
        <v>1.86</v>
      </c>
      <c r="G550" s="14">
        <v>2.06</v>
      </c>
    </row>
    <row r="551" spans="1:7" x14ac:dyDescent="0.25">
      <c r="A551">
        <v>549</v>
      </c>
      <c r="B551" s="14">
        <v>1.1100000000000001</v>
      </c>
      <c r="C551" s="14">
        <v>1.26</v>
      </c>
      <c r="D551" s="14">
        <v>1.46</v>
      </c>
      <c r="E551" s="14">
        <v>1.86</v>
      </c>
      <c r="F551" s="14">
        <v>1.86</v>
      </c>
      <c r="G551" s="14">
        <v>2.06</v>
      </c>
    </row>
    <row r="552" spans="1:7" x14ac:dyDescent="0.25">
      <c r="A552">
        <v>550</v>
      </c>
      <c r="B552" s="14">
        <v>1.1100000000000001</v>
      </c>
      <c r="C552" s="14">
        <v>1.26</v>
      </c>
      <c r="D552" s="14">
        <v>1.46</v>
      </c>
      <c r="E552" s="14">
        <v>1.86</v>
      </c>
      <c r="F552" s="14">
        <v>1.86</v>
      </c>
      <c r="G552" s="14">
        <v>2.06</v>
      </c>
    </row>
    <row r="553" spans="1:7" x14ac:dyDescent="0.25">
      <c r="A553">
        <v>551</v>
      </c>
      <c r="B553" s="14">
        <v>1.1100000000000001</v>
      </c>
      <c r="C553" s="14">
        <v>1.26</v>
      </c>
      <c r="D553" s="14">
        <v>1.46</v>
      </c>
      <c r="E553" s="14">
        <v>1.86</v>
      </c>
      <c r="F553" s="14">
        <v>1.86</v>
      </c>
      <c r="G553" s="14">
        <v>2.06</v>
      </c>
    </row>
    <row r="554" spans="1:7" x14ac:dyDescent="0.25">
      <c r="A554">
        <v>552</v>
      </c>
      <c r="B554" s="14">
        <v>1.1100000000000001</v>
      </c>
      <c r="C554" s="14">
        <v>1.26</v>
      </c>
      <c r="D554" s="14">
        <v>1.46</v>
      </c>
      <c r="E554" s="14">
        <v>1.86</v>
      </c>
      <c r="F554" s="14">
        <v>1.86</v>
      </c>
      <c r="G554" s="14">
        <v>2.06</v>
      </c>
    </row>
    <row r="555" spans="1:7" x14ac:dyDescent="0.25">
      <c r="A555">
        <v>553</v>
      </c>
      <c r="B555" s="14">
        <v>1.1100000000000001</v>
      </c>
      <c r="C555" s="14">
        <v>1.26</v>
      </c>
      <c r="D555" s="14">
        <v>1.46</v>
      </c>
      <c r="E555" s="14">
        <v>1.86</v>
      </c>
      <c r="F555" s="14">
        <v>1.86</v>
      </c>
      <c r="G555" s="14">
        <v>2.06</v>
      </c>
    </row>
    <row r="556" spans="1:7" x14ac:dyDescent="0.25">
      <c r="A556">
        <v>554</v>
      </c>
      <c r="B556" s="14">
        <v>1.1100000000000001</v>
      </c>
      <c r="C556" s="14">
        <v>1.26</v>
      </c>
      <c r="D556" s="14">
        <v>1.46</v>
      </c>
      <c r="E556" s="14">
        <v>1.86</v>
      </c>
      <c r="F556" s="14">
        <v>1.86</v>
      </c>
      <c r="G556" s="14">
        <v>2.06</v>
      </c>
    </row>
    <row r="557" spans="1:7" x14ac:dyDescent="0.25">
      <c r="A557">
        <v>555</v>
      </c>
      <c r="B557" s="14">
        <v>1.1100000000000001</v>
      </c>
      <c r="C557" s="14">
        <v>1.26</v>
      </c>
      <c r="D557" s="14">
        <v>1.46</v>
      </c>
      <c r="E557" s="14">
        <v>1.86</v>
      </c>
      <c r="F557" s="14">
        <v>1.86</v>
      </c>
      <c r="G557" s="14">
        <v>2.06</v>
      </c>
    </row>
    <row r="558" spans="1:7" x14ac:dyDescent="0.25">
      <c r="A558">
        <v>556</v>
      </c>
      <c r="B558" s="14">
        <v>1.1100000000000001</v>
      </c>
      <c r="C558" s="14">
        <v>1.26</v>
      </c>
      <c r="D558" s="14">
        <v>1.46</v>
      </c>
      <c r="E558" s="14">
        <v>1.86</v>
      </c>
      <c r="F558" s="14">
        <v>1.86</v>
      </c>
      <c r="G558" s="14">
        <v>2.06</v>
      </c>
    </row>
    <row r="559" spans="1:7" x14ac:dyDescent="0.25">
      <c r="A559">
        <v>557</v>
      </c>
      <c r="B559" s="14">
        <v>1.1100000000000001</v>
      </c>
      <c r="C559" s="14">
        <v>1.26</v>
      </c>
      <c r="D559" s="14">
        <v>1.46</v>
      </c>
      <c r="E559" s="14">
        <v>1.86</v>
      </c>
      <c r="F559" s="14">
        <v>1.86</v>
      </c>
      <c r="G559" s="14">
        <v>2.06</v>
      </c>
    </row>
    <row r="560" spans="1:7" x14ac:dyDescent="0.25">
      <c r="A560">
        <v>558</v>
      </c>
      <c r="B560" s="14">
        <v>1.1100000000000001</v>
      </c>
      <c r="C560" s="14">
        <v>1.26</v>
      </c>
      <c r="D560" s="14">
        <v>1.46</v>
      </c>
      <c r="E560" s="14">
        <v>1.86</v>
      </c>
      <c r="F560" s="14">
        <v>1.86</v>
      </c>
      <c r="G560" s="14">
        <v>2.06</v>
      </c>
    </row>
    <row r="561" spans="1:7" x14ac:dyDescent="0.25">
      <c r="A561">
        <v>559</v>
      </c>
      <c r="B561" s="14">
        <v>1.1100000000000001</v>
      </c>
      <c r="C561" s="14">
        <v>1.26</v>
      </c>
      <c r="D561" s="14">
        <v>1.46</v>
      </c>
      <c r="E561" s="14">
        <v>1.86</v>
      </c>
      <c r="F561" s="14">
        <v>1.86</v>
      </c>
      <c r="G561" s="14">
        <v>2.06</v>
      </c>
    </row>
    <row r="562" spans="1:7" x14ac:dyDescent="0.25">
      <c r="A562">
        <v>560</v>
      </c>
      <c r="B562" s="14">
        <v>1.1100000000000001</v>
      </c>
      <c r="C562" s="14">
        <v>1.26</v>
      </c>
      <c r="D562" s="14">
        <v>1.46</v>
      </c>
      <c r="E562" s="14">
        <v>1.86</v>
      </c>
      <c r="F562" s="14">
        <v>1.86</v>
      </c>
      <c r="G562" s="14">
        <v>2.06</v>
      </c>
    </row>
    <row r="563" spans="1:7" x14ac:dyDescent="0.25">
      <c r="A563">
        <v>561</v>
      </c>
      <c r="B563" s="14">
        <v>1.1100000000000001</v>
      </c>
      <c r="C563" s="14">
        <v>1.26</v>
      </c>
      <c r="D563" s="14">
        <v>1.46</v>
      </c>
      <c r="E563" s="14">
        <v>1.86</v>
      </c>
      <c r="F563" s="14">
        <v>1.86</v>
      </c>
      <c r="G563" s="14">
        <v>2.06</v>
      </c>
    </row>
    <row r="564" spans="1:7" x14ac:dyDescent="0.25">
      <c r="A564">
        <v>562</v>
      </c>
      <c r="B564" s="14">
        <v>1.1100000000000001</v>
      </c>
      <c r="C564" s="14">
        <v>1.26</v>
      </c>
      <c r="D564" s="14">
        <v>1.46</v>
      </c>
      <c r="E564" s="14">
        <v>1.86</v>
      </c>
      <c r="F564" s="14">
        <v>1.86</v>
      </c>
      <c r="G564" s="14">
        <v>2.06</v>
      </c>
    </row>
    <row r="565" spans="1:7" x14ac:dyDescent="0.25">
      <c r="A565">
        <v>563</v>
      </c>
      <c r="B565" s="14">
        <v>1.1100000000000001</v>
      </c>
      <c r="C565" s="14">
        <v>1.26</v>
      </c>
      <c r="D565" s="14">
        <v>1.46</v>
      </c>
      <c r="E565" s="14">
        <v>1.86</v>
      </c>
      <c r="F565" s="14">
        <v>1.86</v>
      </c>
      <c r="G565" s="14">
        <v>2.06</v>
      </c>
    </row>
    <row r="566" spans="1:7" x14ac:dyDescent="0.25">
      <c r="A566">
        <v>564</v>
      </c>
      <c r="B566" s="14">
        <v>1.1100000000000001</v>
      </c>
      <c r="C566" s="14">
        <v>1.26</v>
      </c>
      <c r="D566" s="14">
        <v>1.46</v>
      </c>
      <c r="E566" s="14">
        <v>1.86</v>
      </c>
      <c r="F566" s="14">
        <v>1.86</v>
      </c>
      <c r="G566" s="14">
        <v>2.06</v>
      </c>
    </row>
    <row r="567" spans="1:7" x14ac:dyDescent="0.25">
      <c r="A567">
        <v>565</v>
      </c>
      <c r="B567" s="14">
        <v>1.1100000000000001</v>
      </c>
      <c r="C567" s="14">
        <v>1.26</v>
      </c>
      <c r="D567" s="14">
        <v>1.46</v>
      </c>
      <c r="E567" s="14">
        <v>1.86</v>
      </c>
      <c r="F567" s="14">
        <v>1.86</v>
      </c>
      <c r="G567" s="14">
        <v>2.06</v>
      </c>
    </row>
    <row r="568" spans="1:7" x14ac:dyDescent="0.25">
      <c r="A568">
        <v>566</v>
      </c>
      <c r="B568" s="14">
        <v>1.1100000000000001</v>
      </c>
      <c r="C568" s="14">
        <v>1.26</v>
      </c>
      <c r="D568" s="14">
        <v>1.46</v>
      </c>
      <c r="E568" s="14">
        <v>1.86</v>
      </c>
      <c r="F568" s="14">
        <v>1.86</v>
      </c>
      <c r="G568" s="14">
        <v>2.06</v>
      </c>
    </row>
    <row r="569" spans="1:7" x14ac:dyDescent="0.25">
      <c r="A569">
        <v>567</v>
      </c>
      <c r="B569" s="14">
        <v>1.1100000000000001</v>
      </c>
      <c r="C569" s="14">
        <v>1.26</v>
      </c>
      <c r="D569" s="14">
        <v>1.46</v>
      </c>
      <c r="E569" s="14">
        <v>1.86</v>
      </c>
      <c r="F569" s="14">
        <v>1.86</v>
      </c>
      <c r="G569" s="14">
        <v>2.06</v>
      </c>
    </row>
    <row r="570" spans="1:7" x14ac:dyDescent="0.25">
      <c r="A570">
        <v>568</v>
      </c>
      <c r="B570" s="14">
        <v>1.1100000000000001</v>
      </c>
      <c r="C570" s="14">
        <v>1.26</v>
      </c>
      <c r="D570" s="14">
        <v>1.46</v>
      </c>
      <c r="E570" s="14">
        <v>1.86</v>
      </c>
      <c r="F570" s="14">
        <v>1.86</v>
      </c>
      <c r="G570" s="14">
        <v>2.06</v>
      </c>
    </row>
    <row r="571" spans="1:7" x14ac:dyDescent="0.25">
      <c r="A571">
        <v>569</v>
      </c>
      <c r="B571" s="14">
        <v>1.1100000000000001</v>
      </c>
      <c r="C571" s="14">
        <v>1.26</v>
      </c>
      <c r="D571" s="14">
        <v>1.46</v>
      </c>
      <c r="E571" s="14">
        <v>1.86</v>
      </c>
      <c r="F571" s="14">
        <v>1.86</v>
      </c>
      <c r="G571" s="14">
        <v>2.06</v>
      </c>
    </row>
    <row r="572" spans="1:7" x14ac:dyDescent="0.25">
      <c r="A572">
        <v>570</v>
      </c>
      <c r="B572" s="14">
        <v>1.1100000000000001</v>
      </c>
      <c r="C572" s="14">
        <v>1.26</v>
      </c>
      <c r="D572" s="14">
        <v>1.46</v>
      </c>
      <c r="E572" s="14">
        <v>1.86</v>
      </c>
      <c r="F572" s="14">
        <v>1.86</v>
      </c>
      <c r="G572" s="14">
        <v>2.06</v>
      </c>
    </row>
    <row r="573" spans="1:7" x14ac:dyDescent="0.25">
      <c r="A573">
        <v>571</v>
      </c>
      <c r="B573" s="14">
        <v>1.1100000000000001</v>
      </c>
      <c r="C573" s="14">
        <v>1.26</v>
      </c>
      <c r="D573" s="14">
        <v>1.46</v>
      </c>
      <c r="E573" s="14">
        <v>1.86</v>
      </c>
      <c r="F573" s="14">
        <v>1.86</v>
      </c>
      <c r="G573" s="14">
        <v>2.06</v>
      </c>
    </row>
    <row r="574" spans="1:7" x14ac:dyDescent="0.25">
      <c r="A574">
        <v>572</v>
      </c>
      <c r="B574" s="14">
        <v>1.1100000000000001</v>
      </c>
      <c r="C574" s="14">
        <v>1.26</v>
      </c>
      <c r="D574" s="14">
        <v>1.46</v>
      </c>
      <c r="E574" s="14">
        <v>1.86</v>
      </c>
      <c r="F574" s="14">
        <v>1.86</v>
      </c>
      <c r="G574" s="14">
        <v>2.06</v>
      </c>
    </row>
    <row r="575" spans="1:7" x14ac:dyDescent="0.25">
      <c r="A575">
        <v>573</v>
      </c>
      <c r="B575" s="14">
        <v>1.1100000000000001</v>
      </c>
      <c r="C575" s="14">
        <v>1.26</v>
      </c>
      <c r="D575" s="14">
        <v>1.46</v>
      </c>
      <c r="E575" s="14">
        <v>1.86</v>
      </c>
      <c r="F575" s="14">
        <v>1.86</v>
      </c>
      <c r="G575" s="14">
        <v>2.06</v>
      </c>
    </row>
    <row r="576" spans="1:7" x14ac:dyDescent="0.25">
      <c r="A576">
        <v>574</v>
      </c>
      <c r="B576" s="14">
        <v>1.1100000000000001</v>
      </c>
      <c r="C576" s="14">
        <v>1.26</v>
      </c>
      <c r="D576" s="14">
        <v>1.46</v>
      </c>
      <c r="E576" s="14">
        <v>1.86</v>
      </c>
      <c r="F576" s="14">
        <v>1.86</v>
      </c>
      <c r="G576" s="14">
        <v>2.06</v>
      </c>
    </row>
    <row r="577" spans="1:7" x14ac:dyDescent="0.25">
      <c r="A577">
        <v>575</v>
      </c>
      <c r="B577" s="14">
        <v>1.1100000000000001</v>
      </c>
      <c r="C577" s="14">
        <v>1.26</v>
      </c>
      <c r="D577" s="14">
        <v>1.46</v>
      </c>
      <c r="E577" s="14">
        <v>1.86</v>
      </c>
      <c r="F577" s="14">
        <v>1.86</v>
      </c>
      <c r="G577" s="14">
        <v>2.06</v>
      </c>
    </row>
    <row r="578" spans="1:7" x14ac:dyDescent="0.25">
      <c r="A578">
        <v>576</v>
      </c>
      <c r="B578" s="14">
        <v>1.1100000000000001</v>
      </c>
      <c r="C578" s="14">
        <v>1.26</v>
      </c>
      <c r="D578" s="14">
        <v>1.46</v>
      </c>
      <c r="E578" s="14">
        <v>1.86</v>
      </c>
      <c r="F578" s="14">
        <v>1.86</v>
      </c>
      <c r="G578" s="14">
        <v>2.06</v>
      </c>
    </row>
    <row r="579" spans="1:7" x14ac:dyDescent="0.25">
      <c r="A579">
        <v>577</v>
      </c>
      <c r="B579" s="14">
        <v>1.1100000000000001</v>
      </c>
      <c r="C579" s="14">
        <v>1.26</v>
      </c>
      <c r="D579" s="14">
        <v>1.46</v>
      </c>
      <c r="E579" s="14">
        <v>1.86</v>
      </c>
      <c r="F579" s="14">
        <v>1.86</v>
      </c>
      <c r="G579" s="14">
        <v>2.06</v>
      </c>
    </row>
    <row r="580" spans="1:7" x14ac:dyDescent="0.25">
      <c r="A580">
        <v>578</v>
      </c>
      <c r="B580" s="14">
        <v>1.1100000000000001</v>
      </c>
      <c r="C580" s="14">
        <v>1.26</v>
      </c>
      <c r="D580" s="14">
        <v>1.46</v>
      </c>
      <c r="E580" s="14">
        <v>1.86</v>
      </c>
      <c r="F580" s="14">
        <v>1.86</v>
      </c>
      <c r="G580" s="14">
        <v>2.06</v>
      </c>
    </row>
    <row r="581" spans="1:7" x14ac:dyDescent="0.25">
      <c r="A581">
        <v>579</v>
      </c>
      <c r="B581" s="14">
        <v>1.1100000000000001</v>
      </c>
      <c r="C581" s="14">
        <v>1.26</v>
      </c>
      <c r="D581" s="14">
        <v>1.46</v>
      </c>
      <c r="E581" s="14">
        <v>1.86</v>
      </c>
      <c r="F581" s="14">
        <v>1.86</v>
      </c>
      <c r="G581" s="14">
        <v>2.06</v>
      </c>
    </row>
    <row r="582" spans="1:7" x14ac:dyDescent="0.25">
      <c r="A582">
        <v>580</v>
      </c>
      <c r="B582" s="14">
        <v>1.1100000000000001</v>
      </c>
      <c r="C582" s="14">
        <v>1.26</v>
      </c>
      <c r="D582" s="14">
        <v>1.46</v>
      </c>
      <c r="E582" s="14">
        <v>1.86</v>
      </c>
      <c r="F582" s="14">
        <v>1.86</v>
      </c>
      <c r="G582" s="14">
        <v>2.06</v>
      </c>
    </row>
    <row r="583" spans="1:7" x14ac:dyDescent="0.25">
      <c r="A583">
        <v>581</v>
      </c>
      <c r="B583" s="14">
        <v>1.1100000000000001</v>
      </c>
      <c r="C583" s="14">
        <v>1.26</v>
      </c>
      <c r="D583" s="14">
        <v>1.46</v>
      </c>
      <c r="E583" s="14">
        <v>1.86</v>
      </c>
      <c r="F583" s="14">
        <v>1.86</v>
      </c>
      <c r="G583" s="14">
        <v>2.06</v>
      </c>
    </row>
    <row r="584" spans="1:7" x14ac:dyDescent="0.25">
      <c r="A584">
        <v>582</v>
      </c>
      <c r="B584" s="14">
        <v>1.1100000000000001</v>
      </c>
      <c r="C584" s="14">
        <v>1.26</v>
      </c>
      <c r="D584" s="14">
        <v>1.46</v>
      </c>
      <c r="E584" s="14">
        <v>1.86</v>
      </c>
      <c r="F584" s="14">
        <v>1.86</v>
      </c>
      <c r="G584" s="14">
        <v>2.06</v>
      </c>
    </row>
    <row r="585" spans="1:7" x14ac:dyDescent="0.25">
      <c r="A585">
        <v>583</v>
      </c>
      <c r="B585" s="14">
        <v>1.1100000000000001</v>
      </c>
      <c r="C585" s="14">
        <v>1.26</v>
      </c>
      <c r="D585" s="14">
        <v>1.46</v>
      </c>
      <c r="E585" s="14">
        <v>1.86</v>
      </c>
      <c r="F585" s="14">
        <v>1.86</v>
      </c>
      <c r="G585" s="14">
        <v>2.06</v>
      </c>
    </row>
    <row r="586" spans="1:7" x14ac:dyDescent="0.25">
      <c r="A586">
        <v>584</v>
      </c>
      <c r="B586" s="14">
        <v>1.1100000000000001</v>
      </c>
      <c r="C586" s="14">
        <v>1.26</v>
      </c>
      <c r="D586" s="14">
        <v>1.46</v>
      </c>
      <c r="E586" s="14">
        <v>1.86</v>
      </c>
      <c r="F586" s="14">
        <v>1.86</v>
      </c>
      <c r="G586" s="14">
        <v>2.06</v>
      </c>
    </row>
    <row r="587" spans="1:7" x14ac:dyDescent="0.25">
      <c r="A587">
        <v>585</v>
      </c>
      <c r="B587" s="14">
        <v>1.1100000000000001</v>
      </c>
      <c r="C587" s="14">
        <v>1.26</v>
      </c>
      <c r="D587" s="14">
        <v>1.46</v>
      </c>
      <c r="E587" s="14">
        <v>1.86</v>
      </c>
      <c r="F587" s="14">
        <v>1.86</v>
      </c>
      <c r="G587" s="14">
        <v>2.06</v>
      </c>
    </row>
    <row r="588" spans="1:7" x14ac:dyDescent="0.25">
      <c r="A588">
        <v>586</v>
      </c>
      <c r="B588" s="14">
        <v>1.1100000000000001</v>
      </c>
      <c r="C588" s="14">
        <v>1.26</v>
      </c>
      <c r="D588" s="14">
        <v>1.46</v>
      </c>
      <c r="E588" s="14">
        <v>1.86</v>
      </c>
      <c r="F588" s="14">
        <v>1.86</v>
      </c>
      <c r="G588" s="14">
        <v>2.06</v>
      </c>
    </row>
    <row r="589" spans="1:7" x14ac:dyDescent="0.25">
      <c r="A589">
        <v>587</v>
      </c>
      <c r="B589" s="14">
        <v>1.1100000000000001</v>
      </c>
      <c r="C589" s="14">
        <v>1.26</v>
      </c>
      <c r="D589" s="14">
        <v>1.46</v>
      </c>
      <c r="E589" s="14">
        <v>1.86</v>
      </c>
      <c r="F589" s="14">
        <v>1.86</v>
      </c>
      <c r="G589" s="14">
        <v>2.06</v>
      </c>
    </row>
    <row r="590" spans="1:7" x14ac:dyDescent="0.25">
      <c r="A590">
        <v>588</v>
      </c>
      <c r="B590" s="14">
        <v>1.1100000000000001</v>
      </c>
      <c r="C590" s="14">
        <v>1.26</v>
      </c>
      <c r="D590" s="14">
        <v>1.46</v>
      </c>
      <c r="E590" s="14">
        <v>1.86</v>
      </c>
      <c r="F590" s="14">
        <v>1.86</v>
      </c>
      <c r="G590" s="14">
        <v>2.06</v>
      </c>
    </row>
    <row r="591" spans="1:7" x14ac:dyDescent="0.25">
      <c r="A591">
        <v>589</v>
      </c>
      <c r="B591" s="14">
        <v>1.1100000000000001</v>
      </c>
      <c r="C591" s="14">
        <v>1.26</v>
      </c>
      <c r="D591" s="14">
        <v>1.46</v>
      </c>
      <c r="E591" s="14">
        <v>1.86</v>
      </c>
      <c r="F591" s="14">
        <v>1.86</v>
      </c>
      <c r="G591" s="14">
        <v>2.06</v>
      </c>
    </row>
    <row r="592" spans="1:7" x14ac:dyDescent="0.25">
      <c r="A592">
        <v>590</v>
      </c>
      <c r="B592" s="14">
        <v>1.1100000000000001</v>
      </c>
      <c r="C592" s="14">
        <v>1.26</v>
      </c>
      <c r="D592" s="14">
        <v>1.46</v>
      </c>
      <c r="E592" s="14">
        <v>1.86</v>
      </c>
      <c r="F592" s="14">
        <v>1.86</v>
      </c>
      <c r="G592" s="14">
        <v>2.06</v>
      </c>
    </row>
    <row r="593" spans="1:7" x14ac:dyDescent="0.25">
      <c r="A593">
        <v>591</v>
      </c>
      <c r="B593" s="14">
        <v>1.1100000000000001</v>
      </c>
      <c r="C593" s="14">
        <v>1.26</v>
      </c>
      <c r="D593" s="14">
        <v>1.46</v>
      </c>
      <c r="E593" s="14">
        <v>1.86</v>
      </c>
      <c r="F593" s="14">
        <v>1.86</v>
      </c>
      <c r="G593" s="14">
        <v>2.06</v>
      </c>
    </row>
    <row r="594" spans="1:7" x14ac:dyDescent="0.25">
      <c r="A594">
        <v>592</v>
      </c>
      <c r="B594" s="14">
        <v>1.1100000000000001</v>
      </c>
      <c r="C594" s="14">
        <v>1.26</v>
      </c>
      <c r="D594" s="14">
        <v>1.46</v>
      </c>
      <c r="E594" s="14">
        <v>1.86</v>
      </c>
      <c r="F594" s="14">
        <v>1.86</v>
      </c>
      <c r="G594" s="14">
        <v>2.06</v>
      </c>
    </row>
    <row r="595" spans="1:7" x14ac:dyDescent="0.25">
      <c r="A595">
        <v>593</v>
      </c>
      <c r="B595" s="14">
        <v>1.1100000000000001</v>
      </c>
      <c r="C595" s="14">
        <v>1.26</v>
      </c>
      <c r="D595" s="14">
        <v>1.46</v>
      </c>
      <c r="E595" s="14">
        <v>1.86</v>
      </c>
      <c r="F595" s="14">
        <v>1.86</v>
      </c>
      <c r="G595" s="14">
        <v>2.06</v>
      </c>
    </row>
    <row r="596" spans="1:7" x14ac:dyDescent="0.25">
      <c r="A596">
        <v>594</v>
      </c>
      <c r="B596" s="14">
        <v>1.1100000000000001</v>
      </c>
      <c r="C596" s="14">
        <v>1.26</v>
      </c>
      <c r="D596" s="14">
        <v>1.46</v>
      </c>
      <c r="E596" s="14">
        <v>1.86</v>
      </c>
      <c r="F596" s="14">
        <v>1.86</v>
      </c>
      <c r="G596" s="14">
        <v>2.06</v>
      </c>
    </row>
    <row r="597" spans="1:7" x14ac:dyDescent="0.25">
      <c r="A597">
        <v>595</v>
      </c>
      <c r="B597" s="14">
        <v>1.1100000000000001</v>
      </c>
      <c r="C597" s="14">
        <v>1.26</v>
      </c>
      <c r="D597" s="14">
        <v>1.46</v>
      </c>
      <c r="E597" s="14">
        <v>1.86</v>
      </c>
      <c r="F597" s="14">
        <v>1.86</v>
      </c>
      <c r="G597" s="14">
        <v>2.06</v>
      </c>
    </row>
    <row r="598" spans="1:7" x14ac:dyDescent="0.25">
      <c r="A598">
        <v>596</v>
      </c>
      <c r="B598" s="14">
        <v>1.1100000000000001</v>
      </c>
      <c r="C598" s="14">
        <v>1.26</v>
      </c>
      <c r="D598" s="14">
        <v>1.46</v>
      </c>
      <c r="E598" s="14">
        <v>1.86</v>
      </c>
      <c r="F598" s="14">
        <v>1.86</v>
      </c>
      <c r="G598" s="14">
        <v>2.06</v>
      </c>
    </row>
    <row r="599" spans="1:7" x14ac:dyDescent="0.25">
      <c r="A599">
        <v>597</v>
      </c>
      <c r="B599" s="14">
        <v>1.1100000000000001</v>
      </c>
      <c r="C599" s="14">
        <v>1.26</v>
      </c>
      <c r="D599" s="14">
        <v>1.46</v>
      </c>
      <c r="E599" s="14">
        <v>1.86</v>
      </c>
      <c r="F599" s="14">
        <v>1.86</v>
      </c>
      <c r="G599" s="14">
        <v>2.06</v>
      </c>
    </row>
    <row r="600" spans="1:7" x14ac:dyDescent="0.25">
      <c r="A600">
        <v>598</v>
      </c>
      <c r="B600" s="14">
        <v>1.1100000000000001</v>
      </c>
      <c r="C600" s="14">
        <v>1.26</v>
      </c>
      <c r="D600" s="14">
        <v>1.46</v>
      </c>
      <c r="E600" s="14">
        <v>1.86</v>
      </c>
      <c r="F600" s="14">
        <v>1.86</v>
      </c>
      <c r="G600" s="14">
        <v>2.06</v>
      </c>
    </row>
    <row r="601" spans="1:7" x14ac:dyDescent="0.25">
      <c r="A601">
        <v>599</v>
      </c>
      <c r="B601" s="14">
        <v>1.1100000000000001</v>
      </c>
      <c r="C601" s="14">
        <v>1.26</v>
      </c>
      <c r="D601" s="14">
        <v>1.46</v>
      </c>
      <c r="E601" s="14">
        <v>1.86</v>
      </c>
      <c r="F601" s="14">
        <v>1.86</v>
      </c>
      <c r="G601" s="14">
        <v>2.06</v>
      </c>
    </row>
    <row r="602" spans="1:7" x14ac:dyDescent="0.25">
      <c r="A602">
        <v>600</v>
      </c>
      <c r="B602" s="14">
        <v>1.1100000000000001</v>
      </c>
      <c r="C602" s="14">
        <v>1.26</v>
      </c>
      <c r="D602" s="14">
        <v>1.46</v>
      </c>
      <c r="E602" s="14">
        <v>1.86</v>
      </c>
      <c r="F602" s="14">
        <v>1.86</v>
      </c>
      <c r="G602" s="14">
        <v>2.06</v>
      </c>
    </row>
    <row r="603" spans="1:7" x14ac:dyDescent="0.25">
      <c r="A603">
        <v>601</v>
      </c>
      <c r="B603" s="14">
        <v>1.1100000000000001</v>
      </c>
      <c r="C603" s="14">
        <v>1.26</v>
      </c>
      <c r="D603" s="14">
        <v>1.46</v>
      </c>
      <c r="E603" s="14">
        <v>1.86</v>
      </c>
      <c r="F603" s="14">
        <v>1.86</v>
      </c>
      <c r="G603" s="14">
        <v>2.06</v>
      </c>
    </row>
    <row r="604" spans="1:7" x14ac:dyDescent="0.25">
      <c r="A604">
        <v>602</v>
      </c>
      <c r="B604" s="14">
        <v>1.1100000000000001</v>
      </c>
      <c r="C604" s="14">
        <v>1.26</v>
      </c>
      <c r="D604" s="14">
        <v>1.46</v>
      </c>
      <c r="E604" s="14">
        <v>1.86</v>
      </c>
      <c r="F604" s="14">
        <v>1.86</v>
      </c>
      <c r="G604" s="14">
        <v>2.06</v>
      </c>
    </row>
    <row r="605" spans="1:7" x14ac:dyDescent="0.25">
      <c r="A605">
        <v>603</v>
      </c>
      <c r="B605" s="14">
        <v>1.1100000000000001</v>
      </c>
      <c r="C605" s="14">
        <v>1.26</v>
      </c>
      <c r="D605" s="14">
        <v>1.46</v>
      </c>
      <c r="E605" s="14">
        <v>1.86</v>
      </c>
      <c r="F605" s="14">
        <v>1.86</v>
      </c>
      <c r="G605" s="14">
        <v>2.06</v>
      </c>
    </row>
    <row r="606" spans="1:7" x14ac:dyDescent="0.25">
      <c r="A606">
        <v>604</v>
      </c>
      <c r="B606" s="14">
        <v>1.1100000000000001</v>
      </c>
      <c r="C606" s="14">
        <v>1.26</v>
      </c>
      <c r="D606" s="14">
        <v>1.46</v>
      </c>
      <c r="E606" s="14">
        <v>1.86</v>
      </c>
      <c r="F606" s="14">
        <v>1.86</v>
      </c>
      <c r="G606" s="14">
        <v>2.06</v>
      </c>
    </row>
    <row r="607" spans="1:7" x14ac:dyDescent="0.25">
      <c r="A607">
        <v>605</v>
      </c>
      <c r="B607" s="14">
        <v>1.1100000000000001</v>
      </c>
      <c r="C607" s="14">
        <v>1.26</v>
      </c>
      <c r="D607" s="14">
        <v>1.46</v>
      </c>
      <c r="E607" s="14">
        <v>1.86</v>
      </c>
      <c r="F607" s="14">
        <v>1.86</v>
      </c>
      <c r="G607" s="14">
        <v>2.06</v>
      </c>
    </row>
    <row r="608" spans="1:7" x14ac:dyDescent="0.25">
      <c r="A608">
        <v>606</v>
      </c>
      <c r="B608" s="14">
        <v>1.1100000000000001</v>
      </c>
      <c r="C608" s="14">
        <v>1.26</v>
      </c>
      <c r="D608" s="14">
        <v>1.46</v>
      </c>
      <c r="E608" s="14">
        <v>1.86</v>
      </c>
      <c r="F608" s="14">
        <v>1.86</v>
      </c>
      <c r="G608" s="14">
        <v>2.06</v>
      </c>
    </row>
    <row r="609" spans="1:7" x14ac:dyDescent="0.25">
      <c r="A609">
        <v>607</v>
      </c>
      <c r="B609" s="14">
        <v>1.1100000000000001</v>
      </c>
      <c r="C609" s="14">
        <v>1.26</v>
      </c>
      <c r="D609" s="14">
        <v>1.46</v>
      </c>
      <c r="E609" s="14">
        <v>1.86</v>
      </c>
      <c r="F609" s="14">
        <v>1.86</v>
      </c>
      <c r="G609" s="14">
        <v>2.06</v>
      </c>
    </row>
    <row r="610" spans="1:7" x14ac:dyDescent="0.25">
      <c r="A610">
        <v>608</v>
      </c>
      <c r="B610" s="14">
        <v>1.1100000000000001</v>
      </c>
      <c r="C610" s="14">
        <v>1.26</v>
      </c>
      <c r="D610" s="14">
        <v>1.46</v>
      </c>
      <c r="E610" s="14">
        <v>1.86</v>
      </c>
      <c r="F610" s="14">
        <v>1.86</v>
      </c>
      <c r="G610" s="14">
        <v>2.06</v>
      </c>
    </row>
    <row r="611" spans="1:7" x14ac:dyDescent="0.25">
      <c r="A611">
        <v>609</v>
      </c>
      <c r="B611" s="14">
        <v>1.1100000000000001</v>
      </c>
      <c r="C611" s="14">
        <v>1.26</v>
      </c>
      <c r="D611" s="14">
        <v>1.46</v>
      </c>
      <c r="E611" s="14">
        <v>1.86</v>
      </c>
      <c r="F611" s="14">
        <v>1.86</v>
      </c>
      <c r="G611" s="14">
        <v>2.06</v>
      </c>
    </row>
    <row r="612" spans="1:7" x14ac:dyDescent="0.25">
      <c r="A612">
        <v>610</v>
      </c>
      <c r="B612" s="14">
        <v>1.1100000000000001</v>
      </c>
      <c r="C612" s="14">
        <v>1.26</v>
      </c>
      <c r="D612" s="14">
        <v>1.46</v>
      </c>
      <c r="E612" s="14">
        <v>1.86</v>
      </c>
      <c r="F612" s="14">
        <v>1.86</v>
      </c>
      <c r="G612" s="14">
        <v>2.06</v>
      </c>
    </row>
    <row r="613" spans="1:7" x14ac:dyDescent="0.25">
      <c r="A613">
        <v>611</v>
      </c>
      <c r="B613" s="14">
        <v>1.1100000000000001</v>
      </c>
      <c r="C613" s="14">
        <v>1.26</v>
      </c>
      <c r="D613" s="14">
        <v>1.46</v>
      </c>
      <c r="E613" s="14">
        <v>1.86</v>
      </c>
      <c r="F613" s="14">
        <v>1.86</v>
      </c>
      <c r="G613" s="14">
        <v>2.06</v>
      </c>
    </row>
    <row r="614" spans="1:7" x14ac:dyDescent="0.25">
      <c r="A614">
        <v>612</v>
      </c>
      <c r="B614" s="14">
        <v>1.1100000000000001</v>
      </c>
      <c r="C614" s="14">
        <v>1.26</v>
      </c>
      <c r="D614" s="14">
        <v>1.46</v>
      </c>
      <c r="E614" s="14">
        <v>1.86</v>
      </c>
      <c r="F614" s="14">
        <v>1.86</v>
      </c>
      <c r="G614" s="14">
        <v>2.06</v>
      </c>
    </row>
    <row r="615" spans="1:7" x14ac:dyDescent="0.25">
      <c r="A615">
        <v>613</v>
      </c>
      <c r="B615" s="14">
        <v>1.1100000000000001</v>
      </c>
      <c r="C615" s="14">
        <v>1.26</v>
      </c>
      <c r="D615" s="14">
        <v>1.46</v>
      </c>
      <c r="E615" s="14">
        <v>1.86</v>
      </c>
      <c r="F615" s="14">
        <v>1.86</v>
      </c>
      <c r="G615" s="14">
        <v>2.06</v>
      </c>
    </row>
    <row r="616" spans="1:7" x14ac:dyDescent="0.25">
      <c r="A616">
        <v>614</v>
      </c>
      <c r="B616" s="14">
        <v>1.1100000000000001</v>
      </c>
      <c r="C616" s="14">
        <v>1.26</v>
      </c>
      <c r="D616" s="14">
        <v>1.46</v>
      </c>
      <c r="E616" s="14">
        <v>1.86</v>
      </c>
      <c r="F616" s="14">
        <v>1.86</v>
      </c>
      <c r="G616" s="14">
        <v>2.06</v>
      </c>
    </row>
    <row r="617" spans="1:7" x14ac:dyDescent="0.25">
      <c r="A617">
        <v>615</v>
      </c>
      <c r="B617" s="14">
        <v>1.1100000000000001</v>
      </c>
      <c r="C617" s="14">
        <v>1.26</v>
      </c>
      <c r="D617" s="14">
        <v>1.46</v>
      </c>
      <c r="E617" s="14">
        <v>1.86</v>
      </c>
      <c r="F617" s="14">
        <v>1.86</v>
      </c>
      <c r="G617" s="14">
        <v>2.06</v>
      </c>
    </row>
    <row r="618" spans="1:7" x14ac:dyDescent="0.25">
      <c r="A618">
        <v>616</v>
      </c>
      <c r="B618" s="14">
        <v>1.1100000000000001</v>
      </c>
      <c r="C618" s="14">
        <v>1.26</v>
      </c>
      <c r="D618" s="14">
        <v>1.46</v>
      </c>
      <c r="E618" s="14">
        <v>1.86</v>
      </c>
      <c r="F618" s="14">
        <v>1.86</v>
      </c>
      <c r="G618" s="14">
        <v>2.06</v>
      </c>
    </row>
    <row r="619" spans="1:7" x14ac:dyDescent="0.25">
      <c r="A619">
        <v>617</v>
      </c>
      <c r="B619" s="14">
        <v>1.1100000000000001</v>
      </c>
      <c r="C619" s="14">
        <v>1.26</v>
      </c>
      <c r="D619" s="14">
        <v>1.46</v>
      </c>
      <c r="E619" s="14">
        <v>1.86</v>
      </c>
      <c r="F619" s="14">
        <v>1.86</v>
      </c>
      <c r="G619" s="14">
        <v>2.06</v>
      </c>
    </row>
    <row r="620" spans="1:7" x14ac:dyDescent="0.25">
      <c r="A620">
        <v>618</v>
      </c>
      <c r="B620" s="14">
        <v>1.1100000000000001</v>
      </c>
      <c r="C620" s="14">
        <v>1.26</v>
      </c>
      <c r="D620" s="14">
        <v>1.46</v>
      </c>
      <c r="E620" s="14">
        <v>1.86</v>
      </c>
      <c r="F620" s="14">
        <v>1.86</v>
      </c>
      <c r="G620" s="14">
        <v>2.06</v>
      </c>
    </row>
    <row r="621" spans="1:7" x14ac:dyDescent="0.25">
      <c r="A621">
        <v>619</v>
      </c>
      <c r="B621" s="14">
        <v>1.1100000000000001</v>
      </c>
      <c r="C621" s="14">
        <v>1.26</v>
      </c>
      <c r="D621" s="14">
        <v>1.46</v>
      </c>
      <c r="E621" s="14">
        <v>1.86</v>
      </c>
      <c r="F621" s="14">
        <v>1.86</v>
      </c>
      <c r="G621" s="14">
        <v>2.06</v>
      </c>
    </row>
    <row r="622" spans="1:7" x14ac:dyDescent="0.25">
      <c r="A622">
        <v>620</v>
      </c>
      <c r="B622" s="14">
        <v>1.1100000000000001</v>
      </c>
      <c r="C622" s="14">
        <v>1.26</v>
      </c>
      <c r="D622" s="14">
        <v>1.46</v>
      </c>
      <c r="E622" s="14">
        <v>1.86</v>
      </c>
      <c r="F622" s="14">
        <v>1.86</v>
      </c>
      <c r="G622" s="14">
        <v>2.06</v>
      </c>
    </row>
    <row r="623" spans="1:7" x14ac:dyDescent="0.25">
      <c r="A623">
        <v>621</v>
      </c>
      <c r="B623" s="14">
        <v>1.1100000000000001</v>
      </c>
      <c r="C623" s="14">
        <v>1.26</v>
      </c>
      <c r="D623" s="14">
        <v>1.46</v>
      </c>
      <c r="E623" s="14">
        <v>1.86</v>
      </c>
      <c r="F623" s="14">
        <v>1.86</v>
      </c>
      <c r="G623" s="14">
        <v>2.06</v>
      </c>
    </row>
    <row r="624" spans="1:7" x14ac:dyDescent="0.25">
      <c r="A624">
        <v>622</v>
      </c>
      <c r="B624" s="14">
        <v>1.1100000000000001</v>
      </c>
      <c r="C624" s="14">
        <v>1.26</v>
      </c>
      <c r="D624" s="14">
        <v>1.46</v>
      </c>
      <c r="E624" s="14">
        <v>1.86</v>
      </c>
      <c r="F624" s="14">
        <v>1.86</v>
      </c>
      <c r="G624" s="14">
        <v>2.06</v>
      </c>
    </row>
    <row r="625" spans="1:7" x14ac:dyDescent="0.25">
      <c r="A625">
        <v>623</v>
      </c>
      <c r="B625" s="14">
        <v>1.1100000000000001</v>
      </c>
      <c r="C625" s="14">
        <v>1.26</v>
      </c>
      <c r="D625" s="14">
        <v>1.46</v>
      </c>
      <c r="E625" s="14">
        <v>1.86</v>
      </c>
      <c r="F625" s="14">
        <v>1.86</v>
      </c>
      <c r="G625" s="14">
        <v>2.06</v>
      </c>
    </row>
    <row r="626" spans="1:7" x14ac:dyDescent="0.25">
      <c r="A626">
        <v>624</v>
      </c>
      <c r="B626" s="14">
        <v>1.1100000000000001</v>
      </c>
      <c r="C626" s="14">
        <v>1.26</v>
      </c>
      <c r="D626" s="14">
        <v>1.46</v>
      </c>
      <c r="E626" s="14">
        <v>1.86</v>
      </c>
      <c r="F626" s="14">
        <v>1.86</v>
      </c>
      <c r="G626" s="14">
        <v>2.06</v>
      </c>
    </row>
    <row r="627" spans="1:7" x14ac:dyDescent="0.25">
      <c r="A627">
        <v>625</v>
      </c>
      <c r="B627" s="14">
        <v>1.1100000000000001</v>
      </c>
      <c r="C627" s="14">
        <v>1.26</v>
      </c>
      <c r="D627" s="14">
        <v>1.46</v>
      </c>
      <c r="E627" s="14">
        <v>1.86</v>
      </c>
      <c r="F627" s="14">
        <v>1.86</v>
      </c>
      <c r="G627" s="14">
        <v>2.06</v>
      </c>
    </row>
    <row r="628" spans="1:7" x14ac:dyDescent="0.25">
      <c r="A628">
        <v>626</v>
      </c>
      <c r="B628" s="14">
        <v>1.1100000000000001</v>
      </c>
      <c r="C628" s="14">
        <v>1.26</v>
      </c>
      <c r="D628" s="14">
        <v>1.46</v>
      </c>
      <c r="E628" s="14">
        <v>1.86</v>
      </c>
      <c r="F628" s="14">
        <v>1.86</v>
      </c>
      <c r="G628" s="14">
        <v>2.06</v>
      </c>
    </row>
    <row r="629" spans="1:7" x14ac:dyDescent="0.25">
      <c r="A629">
        <v>627</v>
      </c>
      <c r="B629" s="14">
        <v>1.1100000000000001</v>
      </c>
      <c r="C629" s="14">
        <v>1.26</v>
      </c>
      <c r="D629" s="14">
        <v>1.46</v>
      </c>
      <c r="E629" s="14">
        <v>1.86</v>
      </c>
      <c r="F629" s="14">
        <v>1.86</v>
      </c>
      <c r="G629" s="14">
        <v>2.06</v>
      </c>
    </row>
    <row r="630" spans="1:7" x14ac:dyDescent="0.25">
      <c r="A630">
        <v>628</v>
      </c>
      <c r="B630" s="14">
        <v>1.1100000000000001</v>
      </c>
      <c r="C630" s="14">
        <v>1.26</v>
      </c>
      <c r="D630" s="14">
        <v>1.46</v>
      </c>
      <c r="E630" s="14">
        <v>1.86</v>
      </c>
      <c r="F630" s="14">
        <v>1.86</v>
      </c>
      <c r="G630" s="14">
        <v>2.06</v>
      </c>
    </row>
    <row r="631" spans="1:7" x14ac:dyDescent="0.25">
      <c r="A631">
        <v>629</v>
      </c>
      <c r="B631" s="14">
        <v>1.1100000000000001</v>
      </c>
      <c r="C631" s="14">
        <v>1.26</v>
      </c>
      <c r="D631" s="14">
        <v>1.46</v>
      </c>
      <c r="E631" s="14">
        <v>1.86</v>
      </c>
      <c r="F631" s="14">
        <v>1.86</v>
      </c>
      <c r="G631" s="14">
        <v>2.06</v>
      </c>
    </row>
    <row r="632" spans="1:7" x14ac:dyDescent="0.25">
      <c r="A632">
        <v>630</v>
      </c>
      <c r="B632" s="14">
        <v>1.1399999999999999</v>
      </c>
      <c r="C632" s="14">
        <v>1.29</v>
      </c>
      <c r="D632" s="14">
        <v>1.5</v>
      </c>
      <c r="E632" s="14">
        <v>1.9</v>
      </c>
      <c r="F632" s="14">
        <v>1.9</v>
      </c>
      <c r="G632" s="14">
        <v>2.1</v>
      </c>
    </row>
    <row r="633" spans="1:7" x14ac:dyDescent="0.25">
      <c r="A633">
        <v>631</v>
      </c>
      <c r="B633" s="14">
        <v>1.1399999999999999</v>
      </c>
      <c r="C633" s="14">
        <v>1.29</v>
      </c>
      <c r="D633" s="14">
        <v>1.5</v>
      </c>
      <c r="E633" s="14">
        <v>1.9</v>
      </c>
      <c r="F633" s="14">
        <v>1.9</v>
      </c>
      <c r="G633" s="14">
        <v>2.1</v>
      </c>
    </row>
    <row r="634" spans="1:7" x14ac:dyDescent="0.25">
      <c r="A634">
        <v>632</v>
      </c>
      <c r="B634" s="14">
        <v>1.1399999999999999</v>
      </c>
      <c r="C634" s="14">
        <v>1.29</v>
      </c>
      <c r="D634" s="14">
        <v>1.5</v>
      </c>
      <c r="E634" s="14">
        <v>1.9</v>
      </c>
      <c r="F634" s="14">
        <v>1.9</v>
      </c>
      <c r="G634" s="14">
        <v>2.1</v>
      </c>
    </row>
    <row r="635" spans="1:7" x14ac:dyDescent="0.25">
      <c r="A635">
        <v>633</v>
      </c>
      <c r="B635" s="14">
        <v>1.1399999999999999</v>
      </c>
      <c r="C635" s="14">
        <v>1.29</v>
      </c>
      <c r="D635" s="14">
        <v>1.5</v>
      </c>
      <c r="E635" s="14">
        <v>1.9</v>
      </c>
      <c r="F635" s="14">
        <v>1.9</v>
      </c>
      <c r="G635" s="14">
        <v>2.1</v>
      </c>
    </row>
    <row r="636" spans="1:7" x14ac:dyDescent="0.25">
      <c r="A636">
        <v>634</v>
      </c>
      <c r="B636" s="14">
        <v>1.1399999999999999</v>
      </c>
      <c r="C636" s="14">
        <v>1.29</v>
      </c>
      <c r="D636" s="14">
        <v>1.5</v>
      </c>
      <c r="E636" s="14">
        <v>1.9</v>
      </c>
      <c r="F636" s="14">
        <v>1.9</v>
      </c>
      <c r="G636" s="14">
        <v>2.1</v>
      </c>
    </row>
    <row r="637" spans="1:7" x14ac:dyDescent="0.25">
      <c r="A637">
        <v>635</v>
      </c>
      <c r="B637" s="14">
        <v>1.1399999999999999</v>
      </c>
      <c r="C637" s="14">
        <v>1.29</v>
      </c>
      <c r="D637" s="14">
        <v>1.5</v>
      </c>
      <c r="E637" s="14">
        <v>1.9</v>
      </c>
      <c r="F637" s="14">
        <v>1.9</v>
      </c>
      <c r="G637" s="14">
        <v>2.1</v>
      </c>
    </row>
    <row r="638" spans="1:7" x14ac:dyDescent="0.25">
      <c r="A638">
        <v>636</v>
      </c>
      <c r="B638" s="14">
        <v>1.1399999999999999</v>
      </c>
      <c r="C638" s="14">
        <v>1.29</v>
      </c>
      <c r="D638" s="14">
        <v>1.5</v>
      </c>
      <c r="E638" s="14">
        <v>1.9</v>
      </c>
      <c r="F638" s="14">
        <v>1.9</v>
      </c>
      <c r="G638" s="14">
        <v>2.1</v>
      </c>
    </row>
    <row r="639" spans="1:7" x14ac:dyDescent="0.25">
      <c r="A639">
        <v>637</v>
      </c>
      <c r="B639" s="14">
        <v>1.1399999999999999</v>
      </c>
      <c r="C639" s="14">
        <v>1.29</v>
      </c>
      <c r="D639" s="14">
        <v>1.5</v>
      </c>
      <c r="E639" s="14">
        <v>1.9</v>
      </c>
      <c r="F639" s="14">
        <v>1.9</v>
      </c>
      <c r="G639" s="14">
        <v>2.1</v>
      </c>
    </row>
    <row r="640" spans="1:7" x14ac:dyDescent="0.25">
      <c r="A640">
        <v>638</v>
      </c>
      <c r="B640" s="14">
        <v>1.1399999999999999</v>
      </c>
      <c r="C640" s="14">
        <v>1.29</v>
      </c>
      <c r="D640" s="14">
        <v>1.5</v>
      </c>
      <c r="E640" s="14">
        <v>1.9</v>
      </c>
      <c r="F640" s="14">
        <v>1.9</v>
      </c>
      <c r="G640" s="14">
        <v>2.1</v>
      </c>
    </row>
    <row r="641" spans="1:7" x14ac:dyDescent="0.25">
      <c r="A641">
        <v>639</v>
      </c>
      <c r="B641" s="14">
        <v>1.1399999999999999</v>
      </c>
      <c r="C641" s="14">
        <v>1.29</v>
      </c>
      <c r="D641" s="14">
        <v>1.5</v>
      </c>
      <c r="E641" s="14">
        <v>1.9</v>
      </c>
      <c r="F641" s="14">
        <v>1.9</v>
      </c>
      <c r="G641" s="14">
        <v>2.1</v>
      </c>
    </row>
    <row r="642" spans="1:7" x14ac:dyDescent="0.25">
      <c r="A642">
        <v>640</v>
      </c>
      <c r="B642" s="14">
        <v>1.1399999999999999</v>
      </c>
      <c r="C642" s="14">
        <v>1.29</v>
      </c>
      <c r="D642" s="14">
        <v>1.5</v>
      </c>
      <c r="E642" s="14">
        <v>1.9</v>
      </c>
      <c r="F642" s="14">
        <v>1.9</v>
      </c>
      <c r="G642" s="14">
        <v>2.1</v>
      </c>
    </row>
    <row r="643" spans="1:7" x14ac:dyDescent="0.25">
      <c r="A643">
        <v>641</v>
      </c>
      <c r="B643" s="14">
        <v>1.1399999999999999</v>
      </c>
      <c r="C643" s="14">
        <v>1.29</v>
      </c>
      <c r="D643" s="14">
        <v>1.5</v>
      </c>
      <c r="E643" s="14">
        <v>1.9</v>
      </c>
      <c r="F643" s="14">
        <v>1.9</v>
      </c>
      <c r="G643" s="14">
        <v>2.1</v>
      </c>
    </row>
    <row r="644" spans="1:7" x14ac:dyDescent="0.25">
      <c r="A644">
        <v>642</v>
      </c>
      <c r="B644" s="14">
        <v>1.1399999999999999</v>
      </c>
      <c r="C644" s="14">
        <v>1.29</v>
      </c>
      <c r="D644" s="14">
        <v>1.5</v>
      </c>
      <c r="E644" s="14">
        <v>1.9</v>
      </c>
      <c r="F644" s="14">
        <v>1.9</v>
      </c>
      <c r="G644" s="14">
        <v>2.1</v>
      </c>
    </row>
    <row r="645" spans="1:7" x14ac:dyDescent="0.25">
      <c r="A645">
        <v>643</v>
      </c>
      <c r="B645" s="14">
        <v>1.1399999999999999</v>
      </c>
      <c r="C645" s="14">
        <v>1.29</v>
      </c>
      <c r="D645" s="14">
        <v>1.5</v>
      </c>
      <c r="E645" s="14">
        <v>1.9</v>
      </c>
      <c r="F645" s="14">
        <v>1.9</v>
      </c>
      <c r="G645" s="14">
        <v>2.1</v>
      </c>
    </row>
    <row r="646" spans="1:7" x14ac:dyDescent="0.25">
      <c r="A646">
        <v>644</v>
      </c>
      <c r="B646" s="14">
        <v>1.1399999999999999</v>
      </c>
      <c r="C646" s="14">
        <v>1.29</v>
      </c>
      <c r="D646" s="14">
        <v>1.5</v>
      </c>
      <c r="E646" s="14">
        <v>1.9</v>
      </c>
      <c r="F646" s="14">
        <v>1.9</v>
      </c>
      <c r="G646" s="14">
        <v>2.1</v>
      </c>
    </row>
    <row r="647" spans="1:7" x14ac:dyDescent="0.25">
      <c r="A647">
        <v>645</v>
      </c>
      <c r="B647" s="14">
        <v>1.1399999999999999</v>
      </c>
      <c r="C647" s="14">
        <v>1.29</v>
      </c>
      <c r="D647" s="14">
        <v>1.5</v>
      </c>
      <c r="E647" s="14">
        <v>1.9</v>
      </c>
      <c r="F647" s="14">
        <v>1.9</v>
      </c>
      <c r="G647" s="14">
        <v>2.1</v>
      </c>
    </row>
    <row r="648" spans="1:7" x14ac:dyDescent="0.25">
      <c r="A648">
        <v>646</v>
      </c>
      <c r="B648" s="14">
        <v>1.1399999999999999</v>
      </c>
      <c r="C648" s="14">
        <v>1.29</v>
      </c>
      <c r="D648" s="14">
        <v>1.5</v>
      </c>
      <c r="E648" s="14">
        <v>1.9</v>
      </c>
      <c r="F648" s="14">
        <v>1.9</v>
      </c>
      <c r="G648" s="14">
        <v>2.1</v>
      </c>
    </row>
    <row r="649" spans="1:7" x14ac:dyDescent="0.25">
      <c r="A649">
        <v>647</v>
      </c>
      <c r="B649" s="14">
        <v>1.1399999999999999</v>
      </c>
      <c r="C649" s="14">
        <v>1.29</v>
      </c>
      <c r="D649" s="14">
        <v>1.5</v>
      </c>
      <c r="E649" s="14">
        <v>1.9</v>
      </c>
      <c r="F649" s="14">
        <v>1.9</v>
      </c>
      <c r="G649" s="14">
        <v>2.1</v>
      </c>
    </row>
    <row r="650" spans="1:7" x14ac:dyDescent="0.25">
      <c r="A650">
        <v>648</v>
      </c>
      <c r="B650" s="14">
        <v>1.1399999999999999</v>
      </c>
      <c r="C650" s="14">
        <v>1.29</v>
      </c>
      <c r="D650" s="14">
        <v>1.5</v>
      </c>
      <c r="E650" s="14">
        <v>1.9</v>
      </c>
      <c r="F650" s="14">
        <v>1.9</v>
      </c>
      <c r="G650" s="14">
        <v>2.1</v>
      </c>
    </row>
    <row r="651" spans="1:7" x14ac:dyDescent="0.25">
      <c r="A651">
        <v>649</v>
      </c>
      <c r="B651" s="14">
        <v>1.1399999999999999</v>
      </c>
      <c r="C651" s="14">
        <v>1.29</v>
      </c>
      <c r="D651" s="14">
        <v>1.5</v>
      </c>
      <c r="E651" s="14">
        <v>1.9</v>
      </c>
      <c r="F651" s="14">
        <v>1.9</v>
      </c>
      <c r="G651" s="14">
        <v>2.1</v>
      </c>
    </row>
    <row r="652" spans="1:7" x14ac:dyDescent="0.25">
      <c r="A652">
        <v>650</v>
      </c>
      <c r="B652" s="14">
        <v>1.1399999999999999</v>
      </c>
      <c r="C652" s="14">
        <v>1.29</v>
      </c>
      <c r="D652" s="14">
        <v>1.5</v>
      </c>
      <c r="E652" s="14">
        <v>1.9</v>
      </c>
      <c r="F652" s="14">
        <v>1.9</v>
      </c>
      <c r="G652" s="14">
        <v>2.1</v>
      </c>
    </row>
    <row r="653" spans="1:7" x14ac:dyDescent="0.25">
      <c r="A653">
        <v>651</v>
      </c>
      <c r="B653" s="14">
        <v>1.1399999999999999</v>
      </c>
      <c r="C653" s="14">
        <v>1.29</v>
      </c>
      <c r="D653" s="14">
        <v>1.5</v>
      </c>
      <c r="E653" s="14">
        <v>1.9</v>
      </c>
      <c r="F653" s="14">
        <v>1.9</v>
      </c>
      <c r="G653" s="14">
        <v>2.1</v>
      </c>
    </row>
    <row r="654" spans="1:7" x14ac:dyDescent="0.25">
      <c r="A654">
        <v>652</v>
      </c>
      <c r="B654" s="14">
        <v>1.1399999999999999</v>
      </c>
      <c r="C654" s="14">
        <v>1.29</v>
      </c>
      <c r="D654" s="14">
        <v>1.5</v>
      </c>
      <c r="E654" s="14">
        <v>1.9</v>
      </c>
      <c r="F654" s="14">
        <v>1.9</v>
      </c>
      <c r="G654" s="14">
        <v>2.1</v>
      </c>
    </row>
    <row r="655" spans="1:7" x14ac:dyDescent="0.25">
      <c r="A655">
        <v>653</v>
      </c>
      <c r="B655" s="14">
        <v>1.1399999999999999</v>
      </c>
      <c r="C655" s="14">
        <v>1.29</v>
      </c>
      <c r="D655" s="14">
        <v>1.5</v>
      </c>
      <c r="E655" s="14">
        <v>1.9</v>
      </c>
      <c r="F655" s="14">
        <v>1.9</v>
      </c>
      <c r="G655" s="14">
        <v>2.1</v>
      </c>
    </row>
    <row r="656" spans="1:7" x14ac:dyDescent="0.25">
      <c r="A656">
        <v>654</v>
      </c>
      <c r="B656" s="14">
        <v>1.1399999999999999</v>
      </c>
      <c r="C656" s="14">
        <v>1.29</v>
      </c>
      <c r="D656" s="14">
        <v>1.5</v>
      </c>
      <c r="E656" s="14">
        <v>1.9</v>
      </c>
      <c r="F656" s="14">
        <v>1.9</v>
      </c>
      <c r="G656" s="14">
        <v>2.1</v>
      </c>
    </row>
    <row r="657" spans="1:7" x14ac:dyDescent="0.25">
      <c r="A657">
        <v>655</v>
      </c>
      <c r="B657" s="14">
        <v>1.1399999999999999</v>
      </c>
      <c r="C657" s="14">
        <v>1.29</v>
      </c>
      <c r="D657" s="14">
        <v>1.5</v>
      </c>
      <c r="E657" s="14">
        <v>1.9</v>
      </c>
      <c r="F657" s="14">
        <v>1.9</v>
      </c>
      <c r="G657" s="14">
        <v>2.1</v>
      </c>
    </row>
    <row r="658" spans="1:7" x14ac:dyDescent="0.25">
      <c r="A658">
        <v>656</v>
      </c>
      <c r="B658" s="14">
        <v>1.1399999999999999</v>
      </c>
      <c r="C658" s="14">
        <v>1.29</v>
      </c>
      <c r="D658" s="14">
        <v>1.5</v>
      </c>
      <c r="E658" s="14">
        <v>1.9</v>
      </c>
      <c r="F658" s="14">
        <v>1.9</v>
      </c>
      <c r="G658" s="14">
        <v>2.1</v>
      </c>
    </row>
    <row r="659" spans="1:7" x14ac:dyDescent="0.25">
      <c r="A659">
        <v>657</v>
      </c>
      <c r="B659" s="14">
        <v>1.1399999999999999</v>
      </c>
      <c r="C659" s="14">
        <v>1.29</v>
      </c>
      <c r="D659" s="14">
        <v>1.5</v>
      </c>
      <c r="E659" s="14">
        <v>1.9</v>
      </c>
      <c r="F659" s="14">
        <v>1.9</v>
      </c>
      <c r="G659" s="14">
        <v>2.1</v>
      </c>
    </row>
    <row r="660" spans="1:7" x14ac:dyDescent="0.25">
      <c r="A660">
        <v>658</v>
      </c>
      <c r="B660" s="14">
        <v>1.1399999999999999</v>
      </c>
      <c r="C660" s="14">
        <v>1.29</v>
      </c>
      <c r="D660" s="14">
        <v>1.5</v>
      </c>
      <c r="E660" s="14">
        <v>1.9</v>
      </c>
      <c r="F660" s="14">
        <v>1.9</v>
      </c>
      <c r="G660" s="14">
        <v>2.1</v>
      </c>
    </row>
    <row r="661" spans="1:7" x14ac:dyDescent="0.25">
      <c r="A661">
        <v>659</v>
      </c>
      <c r="B661" s="14">
        <v>1.1399999999999999</v>
      </c>
      <c r="C661" s="14">
        <v>1.29</v>
      </c>
      <c r="D661" s="14">
        <v>1.5</v>
      </c>
      <c r="E661" s="14">
        <v>1.9</v>
      </c>
      <c r="F661" s="14">
        <v>1.9</v>
      </c>
      <c r="G661" s="14">
        <v>2.1</v>
      </c>
    </row>
    <row r="662" spans="1:7" x14ac:dyDescent="0.25">
      <c r="A662">
        <v>660</v>
      </c>
      <c r="B662" s="14">
        <v>1.1399999999999999</v>
      </c>
      <c r="C662" s="14">
        <v>1.29</v>
      </c>
      <c r="D662" s="14">
        <v>1.5</v>
      </c>
      <c r="E662" s="14">
        <v>1.9</v>
      </c>
      <c r="F662" s="14">
        <v>1.9</v>
      </c>
      <c r="G662" s="14">
        <v>2.1</v>
      </c>
    </row>
    <row r="663" spans="1:7" x14ac:dyDescent="0.25">
      <c r="A663">
        <v>661</v>
      </c>
      <c r="B663" s="14">
        <v>1.1399999999999999</v>
      </c>
      <c r="C663" s="14">
        <v>1.29</v>
      </c>
      <c r="D663" s="14">
        <v>1.5</v>
      </c>
      <c r="E663" s="14">
        <v>1.9</v>
      </c>
      <c r="F663" s="14">
        <v>1.9</v>
      </c>
      <c r="G663" s="14">
        <v>2.1</v>
      </c>
    </row>
    <row r="664" spans="1:7" x14ac:dyDescent="0.25">
      <c r="A664">
        <v>662</v>
      </c>
      <c r="B664" s="14">
        <v>1.1399999999999999</v>
      </c>
      <c r="C664" s="14">
        <v>1.29</v>
      </c>
      <c r="D664" s="14">
        <v>1.5</v>
      </c>
      <c r="E664" s="14">
        <v>1.9</v>
      </c>
      <c r="F664" s="14">
        <v>1.9</v>
      </c>
      <c r="G664" s="14">
        <v>2.1</v>
      </c>
    </row>
    <row r="665" spans="1:7" x14ac:dyDescent="0.25">
      <c r="A665">
        <v>663</v>
      </c>
      <c r="B665" s="14">
        <v>1.1399999999999999</v>
      </c>
      <c r="C665" s="14">
        <v>1.29</v>
      </c>
      <c r="D665" s="14">
        <v>1.5</v>
      </c>
      <c r="E665" s="14">
        <v>1.9</v>
      </c>
      <c r="F665" s="14">
        <v>1.9</v>
      </c>
      <c r="G665" s="14">
        <v>2.1</v>
      </c>
    </row>
    <row r="666" spans="1:7" x14ac:dyDescent="0.25">
      <c r="A666">
        <v>664</v>
      </c>
      <c r="B666" s="14">
        <v>1.1399999999999999</v>
      </c>
      <c r="C666" s="14">
        <v>1.29</v>
      </c>
      <c r="D666" s="14">
        <v>1.5</v>
      </c>
      <c r="E666" s="14">
        <v>1.9</v>
      </c>
      <c r="F666" s="14">
        <v>1.9</v>
      </c>
      <c r="G666" s="14">
        <v>2.1</v>
      </c>
    </row>
    <row r="667" spans="1:7" x14ac:dyDescent="0.25">
      <c r="A667">
        <v>665</v>
      </c>
      <c r="B667" s="14">
        <v>1.1399999999999999</v>
      </c>
      <c r="C667" s="14">
        <v>1.29</v>
      </c>
      <c r="D667" s="14">
        <v>1.5</v>
      </c>
      <c r="E667" s="14">
        <v>1.9</v>
      </c>
      <c r="F667" s="14">
        <v>1.9</v>
      </c>
      <c r="G667" s="14">
        <v>2.1</v>
      </c>
    </row>
    <row r="668" spans="1:7" x14ac:dyDescent="0.25">
      <c r="A668">
        <v>666</v>
      </c>
      <c r="B668" s="14">
        <v>1.1399999999999999</v>
      </c>
      <c r="C668" s="14">
        <v>1.29</v>
      </c>
      <c r="D668" s="14">
        <v>1.5</v>
      </c>
      <c r="E668" s="14">
        <v>1.9</v>
      </c>
      <c r="F668" s="14">
        <v>1.9</v>
      </c>
      <c r="G668" s="14">
        <v>2.1</v>
      </c>
    </row>
    <row r="669" spans="1:7" x14ac:dyDescent="0.25">
      <c r="A669">
        <v>667</v>
      </c>
      <c r="B669" s="14">
        <v>1.1399999999999999</v>
      </c>
      <c r="C669" s="14">
        <v>1.29</v>
      </c>
      <c r="D669" s="14">
        <v>1.5</v>
      </c>
      <c r="E669" s="14">
        <v>1.9</v>
      </c>
      <c r="F669" s="14">
        <v>1.9</v>
      </c>
      <c r="G669" s="14">
        <v>2.1</v>
      </c>
    </row>
    <row r="670" spans="1:7" x14ac:dyDescent="0.25">
      <c r="A670">
        <v>668</v>
      </c>
      <c r="B670" s="14">
        <v>1.1399999999999999</v>
      </c>
      <c r="C670" s="14">
        <v>1.29</v>
      </c>
      <c r="D670" s="14">
        <v>1.5</v>
      </c>
      <c r="E670" s="14">
        <v>1.9</v>
      </c>
      <c r="F670" s="14">
        <v>1.9</v>
      </c>
      <c r="G670" s="14">
        <v>2.1</v>
      </c>
    </row>
    <row r="671" spans="1:7" x14ac:dyDescent="0.25">
      <c r="A671">
        <v>669</v>
      </c>
      <c r="B671" s="14">
        <v>1.1399999999999999</v>
      </c>
      <c r="C671" s="14">
        <v>1.29</v>
      </c>
      <c r="D671" s="14">
        <v>1.5</v>
      </c>
      <c r="E671" s="14">
        <v>1.9</v>
      </c>
      <c r="F671" s="14">
        <v>1.9</v>
      </c>
      <c r="G671" s="14">
        <v>2.1</v>
      </c>
    </row>
    <row r="672" spans="1:7" x14ac:dyDescent="0.25">
      <c r="A672">
        <v>670</v>
      </c>
      <c r="B672" s="14">
        <v>1.1399999999999999</v>
      </c>
      <c r="C672" s="14">
        <v>1.29</v>
      </c>
      <c r="D672" s="14">
        <v>1.5</v>
      </c>
      <c r="E672" s="14">
        <v>1.9</v>
      </c>
      <c r="F672" s="14">
        <v>1.9</v>
      </c>
      <c r="G672" s="14">
        <v>2.1</v>
      </c>
    </row>
    <row r="673" spans="1:7" x14ac:dyDescent="0.25">
      <c r="A673">
        <v>671</v>
      </c>
      <c r="B673" s="14">
        <v>1.1399999999999999</v>
      </c>
      <c r="C673" s="14">
        <v>1.29</v>
      </c>
      <c r="D673" s="14">
        <v>1.5</v>
      </c>
      <c r="E673" s="14">
        <v>1.9</v>
      </c>
      <c r="F673" s="14">
        <v>1.9</v>
      </c>
      <c r="G673" s="14">
        <v>2.1</v>
      </c>
    </row>
    <row r="674" spans="1:7" x14ac:dyDescent="0.25">
      <c r="A674">
        <v>672</v>
      </c>
      <c r="B674" s="14">
        <v>1.1399999999999999</v>
      </c>
      <c r="C674" s="14">
        <v>1.29</v>
      </c>
      <c r="D674" s="14">
        <v>1.5</v>
      </c>
      <c r="E674" s="14">
        <v>1.9</v>
      </c>
      <c r="F674" s="14">
        <v>1.9</v>
      </c>
      <c r="G674" s="14">
        <v>2.1</v>
      </c>
    </row>
    <row r="675" spans="1:7" x14ac:dyDescent="0.25">
      <c r="A675">
        <v>673</v>
      </c>
      <c r="B675" s="14">
        <v>1.1399999999999999</v>
      </c>
      <c r="C675" s="14">
        <v>1.29</v>
      </c>
      <c r="D675" s="14">
        <v>1.5</v>
      </c>
      <c r="E675" s="14">
        <v>1.9</v>
      </c>
      <c r="F675" s="14">
        <v>1.9</v>
      </c>
      <c r="G675" s="14">
        <v>2.1</v>
      </c>
    </row>
    <row r="676" spans="1:7" x14ac:dyDescent="0.25">
      <c r="A676">
        <v>674</v>
      </c>
      <c r="B676" s="14">
        <v>1.1399999999999999</v>
      </c>
      <c r="C676" s="14">
        <v>1.29</v>
      </c>
      <c r="D676" s="14">
        <v>1.5</v>
      </c>
      <c r="E676" s="14">
        <v>1.9</v>
      </c>
      <c r="F676" s="14">
        <v>1.9</v>
      </c>
      <c r="G676" s="14">
        <v>2.1</v>
      </c>
    </row>
    <row r="677" spans="1:7" x14ac:dyDescent="0.25">
      <c r="A677">
        <v>675</v>
      </c>
      <c r="B677" s="14">
        <v>1.1399999999999999</v>
      </c>
      <c r="C677" s="14">
        <v>1.29</v>
      </c>
      <c r="D677" s="14">
        <v>1.5</v>
      </c>
      <c r="E677" s="14">
        <v>1.9</v>
      </c>
      <c r="F677" s="14">
        <v>1.9</v>
      </c>
      <c r="G677" s="14">
        <v>2.1</v>
      </c>
    </row>
    <row r="678" spans="1:7" x14ac:dyDescent="0.25">
      <c r="A678">
        <v>676</v>
      </c>
      <c r="B678" s="14">
        <v>1.1399999999999999</v>
      </c>
      <c r="C678" s="14">
        <v>1.29</v>
      </c>
      <c r="D678" s="14">
        <v>1.5</v>
      </c>
      <c r="E678" s="14">
        <v>1.9</v>
      </c>
      <c r="F678" s="14">
        <v>1.9</v>
      </c>
      <c r="G678" s="14">
        <v>2.1</v>
      </c>
    </row>
    <row r="679" spans="1:7" x14ac:dyDescent="0.25">
      <c r="A679">
        <v>677</v>
      </c>
      <c r="B679" s="14">
        <v>1.1399999999999999</v>
      </c>
      <c r="C679" s="14">
        <v>1.29</v>
      </c>
      <c r="D679" s="14">
        <v>1.5</v>
      </c>
      <c r="E679" s="14">
        <v>1.9</v>
      </c>
      <c r="F679" s="14">
        <v>1.9</v>
      </c>
      <c r="G679" s="14">
        <v>2.1</v>
      </c>
    </row>
    <row r="680" spans="1:7" x14ac:dyDescent="0.25">
      <c r="A680">
        <v>678</v>
      </c>
      <c r="B680" s="14">
        <v>1.1399999999999999</v>
      </c>
      <c r="C680" s="14">
        <v>1.29</v>
      </c>
      <c r="D680" s="14">
        <v>1.5</v>
      </c>
      <c r="E680" s="14">
        <v>1.9</v>
      </c>
      <c r="F680" s="14">
        <v>1.9</v>
      </c>
      <c r="G680" s="14">
        <v>2.1</v>
      </c>
    </row>
    <row r="681" spans="1:7" x14ac:dyDescent="0.25">
      <c r="A681">
        <v>679</v>
      </c>
      <c r="B681" s="14">
        <v>1.1399999999999999</v>
      </c>
      <c r="C681" s="14">
        <v>1.29</v>
      </c>
      <c r="D681" s="14">
        <v>1.5</v>
      </c>
      <c r="E681" s="14">
        <v>1.9</v>
      </c>
      <c r="F681" s="14">
        <v>1.9</v>
      </c>
      <c r="G681" s="14">
        <v>2.1</v>
      </c>
    </row>
    <row r="682" spans="1:7" x14ac:dyDescent="0.25">
      <c r="A682">
        <v>680</v>
      </c>
      <c r="B682" s="14">
        <v>1.1399999999999999</v>
      </c>
      <c r="C682" s="14">
        <v>1.29</v>
      </c>
      <c r="D682" s="14">
        <v>1.5</v>
      </c>
      <c r="E682" s="14">
        <v>1.9</v>
      </c>
      <c r="F682" s="14">
        <v>1.9</v>
      </c>
      <c r="G682" s="14">
        <v>2.1</v>
      </c>
    </row>
    <row r="683" spans="1:7" x14ac:dyDescent="0.25">
      <c r="A683">
        <v>681</v>
      </c>
      <c r="B683" s="14">
        <v>1.1399999999999999</v>
      </c>
      <c r="C683" s="14">
        <v>1.29</v>
      </c>
      <c r="D683" s="14">
        <v>1.5</v>
      </c>
      <c r="E683" s="14">
        <v>1.9</v>
      </c>
      <c r="F683" s="14">
        <v>1.9</v>
      </c>
      <c r="G683" s="14">
        <v>2.1</v>
      </c>
    </row>
    <row r="684" spans="1:7" x14ac:dyDescent="0.25">
      <c r="A684">
        <v>682</v>
      </c>
      <c r="B684" s="14">
        <v>1.1399999999999999</v>
      </c>
      <c r="C684" s="14">
        <v>1.29</v>
      </c>
      <c r="D684" s="14">
        <v>1.5</v>
      </c>
      <c r="E684" s="14">
        <v>1.9</v>
      </c>
      <c r="F684" s="14">
        <v>1.9</v>
      </c>
      <c r="G684" s="14">
        <v>2.1</v>
      </c>
    </row>
    <row r="685" spans="1:7" x14ac:dyDescent="0.25">
      <c r="A685">
        <v>683</v>
      </c>
      <c r="B685" s="14">
        <v>1.1399999999999999</v>
      </c>
      <c r="C685" s="14">
        <v>1.29</v>
      </c>
      <c r="D685" s="14">
        <v>1.5</v>
      </c>
      <c r="E685" s="14">
        <v>1.9</v>
      </c>
      <c r="F685" s="14">
        <v>1.9</v>
      </c>
      <c r="G685" s="14">
        <v>2.1</v>
      </c>
    </row>
    <row r="686" spans="1:7" x14ac:dyDescent="0.25">
      <c r="A686">
        <v>684</v>
      </c>
      <c r="B686" s="14">
        <v>1.1399999999999999</v>
      </c>
      <c r="C686" s="14">
        <v>1.29</v>
      </c>
      <c r="D686" s="14">
        <v>1.5</v>
      </c>
      <c r="E686" s="14">
        <v>1.9</v>
      </c>
      <c r="F686" s="14">
        <v>1.9</v>
      </c>
      <c r="G686" s="14">
        <v>2.1</v>
      </c>
    </row>
    <row r="687" spans="1:7" x14ac:dyDescent="0.25">
      <c r="A687">
        <v>685</v>
      </c>
      <c r="B687" s="14">
        <v>1.1399999999999999</v>
      </c>
      <c r="C687" s="14">
        <v>1.29</v>
      </c>
      <c r="D687" s="14">
        <v>1.5</v>
      </c>
      <c r="E687" s="14">
        <v>1.9</v>
      </c>
      <c r="F687" s="14">
        <v>1.9</v>
      </c>
      <c r="G687" s="14">
        <v>2.1</v>
      </c>
    </row>
    <row r="688" spans="1:7" x14ac:dyDescent="0.25">
      <c r="A688">
        <v>686</v>
      </c>
      <c r="B688" s="14">
        <v>1.1399999999999999</v>
      </c>
      <c r="C688" s="14">
        <v>1.29</v>
      </c>
      <c r="D688" s="14">
        <v>1.5</v>
      </c>
      <c r="E688" s="14">
        <v>1.9</v>
      </c>
      <c r="F688" s="14">
        <v>1.9</v>
      </c>
      <c r="G688" s="14">
        <v>2.1</v>
      </c>
    </row>
    <row r="689" spans="1:7" x14ac:dyDescent="0.25">
      <c r="A689">
        <v>687</v>
      </c>
      <c r="B689" s="14">
        <v>1.1399999999999999</v>
      </c>
      <c r="C689" s="14">
        <v>1.29</v>
      </c>
      <c r="D689" s="14">
        <v>1.5</v>
      </c>
      <c r="E689" s="14">
        <v>1.9</v>
      </c>
      <c r="F689" s="14">
        <v>1.9</v>
      </c>
      <c r="G689" s="14">
        <v>2.1</v>
      </c>
    </row>
    <row r="690" spans="1:7" x14ac:dyDescent="0.25">
      <c r="A690">
        <v>688</v>
      </c>
      <c r="B690" s="14">
        <v>1.1399999999999999</v>
      </c>
      <c r="C690" s="14">
        <v>1.29</v>
      </c>
      <c r="D690" s="14">
        <v>1.5</v>
      </c>
      <c r="E690" s="14">
        <v>1.9</v>
      </c>
      <c r="F690" s="14">
        <v>1.9</v>
      </c>
      <c r="G690" s="14">
        <v>2.1</v>
      </c>
    </row>
    <row r="691" spans="1:7" x14ac:dyDescent="0.25">
      <c r="A691">
        <v>689</v>
      </c>
      <c r="B691" s="14">
        <v>1.1399999999999999</v>
      </c>
      <c r="C691" s="14">
        <v>1.29</v>
      </c>
      <c r="D691" s="14">
        <v>1.5</v>
      </c>
      <c r="E691" s="14">
        <v>1.9</v>
      </c>
      <c r="F691" s="14">
        <v>1.9</v>
      </c>
      <c r="G691" s="14">
        <v>2.1</v>
      </c>
    </row>
    <row r="692" spans="1:7" x14ac:dyDescent="0.25">
      <c r="A692">
        <v>690</v>
      </c>
      <c r="B692" s="14">
        <v>1.1399999999999999</v>
      </c>
      <c r="C692" s="14">
        <v>1.29</v>
      </c>
      <c r="D692" s="14">
        <v>1.5</v>
      </c>
      <c r="E692" s="14">
        <v>1.9</v>
      </c>
      <c r="F692" s="14">
        <v>1.9</v>
      </c>
      <c r="G692" s="14">
        <v>2.1</v>
      </c>
    </row>
    <row r="693" spans="1:7" x14ac:dyDescent="0.25">
      <c r="A693">
        <v>691</v>
      </c>
      <c r="B693" s="14">
        <v>1.1399999999999999</v>
      </c>
      <c r="C693" s="14">
        <v>1.29</v>
      </c>
      <c r="D693" s="14">
        <v>1.5</v>
      </c>
      <c r="E693" s="14">
        <v>1.9</v>
      </c>
      <c r="F693" s="14">
        <v>1.9</v>
      </c>
      <c r="G693" s="14">
        <v>2.1</v>
      </c>
    </row>
    <row r="694" spans="1:7" x14ac:dyDescent="0.25">
      <c r="A694">
        <v>692</v>
      </c>
      <c r="B694" s="14">
        <v>1.1399999999999999</v>
      </c>
      <c r="C694" s="14">
        <v>1.29</v>
      </c>
      <c r="D694" s="14">
        <v>1.5</v>
      </c>
      <c r="E694" s="14">
        <v>1.9</v>
      </c>
      <c r="F694" s="14">
        <v>1.9</v>
      </c>
      <c r="G694" s="14">
        <v>2.1</v>
      </c>
    </row>
    <row r="695" spans="1:7" x14ac:dyDescent="0.25">
      <c r="A695">
        <v>693</v>
      </c>
      <c r="B695" s="14">
        <v>1.1399999999999999</v>
      </c>
      <c r="C695" s="14">
        <v>1.29</v>
      </c>
      <c r="D695" s="14">
        <v>1.5</v>
      </c>
      <c r="E695" s="14">
        <v>1.9</v>
      </c>
      <c r="F695" s="14">
        <v>1.9</v>
      </c>
      <c r="G695" s="14">
        <v>2.1</v>
      </c>
    </row>
    <row r="696" spans="1:7" x14ac:dyDescent="0.25">
      <c r="A696">
        <v>694</v>
      </c>
      <c r="B696" s="14">
        <v>1.1399999999999999</v>
      </c>
      <c r="C696" s="14">
        <v>1.29</v>
      </c>
      <c r="D696" s="14">
        <v>1.5</v>
      </c>
      <c r="E696" s="14">
        <v>1.9</v>
      </c>
      <c r="F696" s="14">
        <v>1.9</v>
      </c>
      <c r="G696" s="14">
        <v>2.1</v>
      </c>
    </row>
    <row r="697" spans="1:7" x14ac:dyDescent="0.25">
      <c r="A697">
        <v>695</v>
      </c>
      <c r="B697" s="14">
        <v>1.1399999999999999</v>
      </c>
      <c r="C697" s="14">
        <v>1.29</v>
      </c>
      <c r="D697" s="14">
        <v>1.5</v>
      </c>
      <c r="E697" s="14">
        <v>1.9</v>
      </c>
      <c r="F697" s="14">
        <v>1.9</v>
      </c>
      <c r="G697" s="14">
        <v>2.1</v>
      </c>
    </row>
    <row r="698" spans="1:7" x14ac:dyDescent="0.25">
      <c r="A698">
        <v>696</v>
      </c>
      <c r="B698" s="14">
        <v>1.1399999999999999</v>
      </c>
      <c r="C698" s="14">
        <v>1.29</v>
      </c>
      <c r="D698" s="14">
        <v>1.5</v>
      </c>
      <c r="E698" s="14">
        <v>1.9</v>
      </c>
      <c r="F698" s="14">
        <v>1.9</v>
      </c>
      <c r="G698" s="14">
        <v>2.1</v>
      </c>
    </row>
    <row r="699" spans="1:7" x14ac:dyDescent="0.25">
      <c r="A699">
        <v>697</v>
      </c>
      <c r="B699" s="14">
        <v>1.1399999999999999</v>
      </c>
      <c r="C699" s="14">
        <v>1.29</v>
      </c>
      <c r="D699" s="14">
        <v>1.5</v>
      </c>
      <c r="E699" s="14">
        <v>1.9</v>
      </c>
      <c r="F699" s="14">
        <v>1.9</v>
      </c>
      <c r="G699" s="14">
        <v>2.1</v>
      </c>
    </row>
    <row r="700" spans="1:7" x14ac:dyDescent="0.25">
      <c r="A700">
        <v>698</v>
      </c>
      <c r="B700" s="14">
        <v>1.1399999999999999</v>
      </c>
      <c r="C700" s="14">
        <v>1.29</v>
      </c>
      <c r="D700" s="14">
        <v>1.5</v>
      </c>
      <c r="E700" s="14">
        <v>1.9</v>
      </c>
      <c r="F700" s="14">
        <v>1.9</v>
      </c>
      <c r="G700" s="14">
        <v>2.1</v>
      </c>
    </row>
    <row r="701" spans="1:7" x14ac:dyDescent="0.25">
      <c r="A701">
        <v>699</v>
      </c>
      <c r="B701" s="14">
        <v>1.1399999999999999</v>
      </c>
      <c r="C701" s="14">
        <v>1.29</v>
      </c>
      <c r="D701" s="14">
        <v>1.5</v>
      </c>
      <c r="E701" s="14">
        <v>1.9</v>
      </c>
      <c r="F701" s="14">
        <v>1.9</v>
      </c>
      <c r="G701" s="14">
        <v>2.1</v>
      </c>
    </row>
    <row r="702" spans="1:7" x14ac:dyDescent="0.25">
      <c r="A702">
        <v>700</v>
      </c>
      <c r="B702" s="14">
        <v>1.1399999999999999</v>
      </c>
      <c r="C702" s="14">
        <v>1.29</v>
      </c>
      <c r="D702" s="14">
        <v>1.5</v>
      </c>
      <c r="E702" s="14">
        <v>1.9</v>
      </c>
      <c r="F702" s="14">
        <v>1.9</v>
      </c>
      <c r="G702" s="14">
        <v>2.1</v>
      </c>
    </row>
    <row r="703" spans="1:7" x14ac:dyDescent="0.25">
      <c r="A703">
        <v>701</v>
      </c>
      <c r="B703" s="14">
        <v>1.1399999999999999</v>
      </c>
      <c r="C703" s="14">
        <v>1.29</v>
      </c>
      <c r="D703" s="14">
        <v>1.5</v>
      </c>
      <c r="E703" s="14">
        <v>1.9</v>
      </c>
      <c r="F703" s="14">
        <v>1.9</v>
      </c>
      <c r="G703" s="14">
        <v>2.1</v>
      </c>
    </row>
    <row r="704" spans="1:7" x14ac:dyDescent="0.25">
      <c r="A704">
        <v>702</v>
      </c>
      <c r="B704" s="14">
        <v>1.1399999999999999</v>
      </c>
      <c r="C704" s="14">
        <v>1.29</v>
      </c>
      <c r="D704" s="14">
        <v>1.5</v>
      </c>
      <c r="E704" s="14">
        <v>1.9</v>
      </c>
      <c r="F704" s="14">
        <v>1.9</v>
      </c>
      <c r="G704" s="14">
        <v>2.1</v>
      </c>
    </row>
    <row r="705" spans="1:7" x14ac:dyDescent="0.25">
      <c r="A705">
        <v>703</v>
      </c>
      <c r="B705" s="14">
        <v>1.1399999999999999</v>
      </c>
      <c r="C705" s="14">
        <v>1.29</v>
      </c>
      <c r="D705" s="14">
        <v>1.5</v>
      </c>
      <c r="E705" s="14">
        <v>1.9</v>
      </c>
      <c r="F705" s="14">
        <v>1.9</v>
      </c>
      <c r="G705" s="14">
        <v>2.1</v>
      </c>
    </row>
    <row r="706" spans="1:7" x14ac:dyDescent="0.25">
      <c r="A706">
        <v>704</v>
      </c>
      <c r="B706" s="14">
        <v>1.1399999999999999</v>
      </c>
      <c r="C706" s="14">
        <v>1.29</v>
      </c>
      <c r="D706" s="14">
        <v>1.5</v>
      </c>
      <c r="E706" s="14">
        <v>1.9</v>
      </c>
      <c r="F706" s="14">
        <v>1.9</v>
      </c>
      <c r="G706" s="14">
        <v>2.1</v>
      </c>
    </row>
    <row r="707" spans="1:7" x14ac:dyDescent="0.25">
      <c r="A707">
        <v>705</v>
      </c>
      <c r="B707" s="14">
        <v>1.1399999999999999</v>
      </c>
      <c r="C707" s="14">
        <v>1.29</v>
      </c>
      <c r="D707" s="14">
        <v>1.5</v>
      </c>
      <c r="E707" s="14">
        <v>1.9</v>
      </c>
      <c r="F707" s="14">
        <v>1.9</v>
      </c>
      <c r="G707" s="14">
        <v>2.1</v>
      </c>
    </row>
    <row r="708" spans="1:7" x14ac:dyDescent="0.25">
      <c r="A708">
        <v>706</v>
      </c>
      <c r="B708" s="14">
        <v>1.1399999999999999</v>
      </c>
      <c r="C708" s="14">
        <v>1.29</v>
      </c>
      <c r="D708" s="14">
        <v>1.5</v>
      </c>
      <c r="E708" s="14">
        <v>1.9</v>
      </c>
      <c r="F708" s="14">
        <v>1.9</v>
      </c>
      <c r="G708" s="14">
        <v>2.1</v>
      </c>
    </row>
    <row r="709" spans="1:7" x14ac:dyDescent="0.25">
      <c r="A709">
        <v>707</v>
      </c>
      <c r="B709" s="14">
        <v>1.1399999999999999</v>
      </c>
      <c r="C709" s="14">
        <v>1.29</v>
      </c>
      <c r="D709" s="14">
        <v>1.5</v>
      </c>
      <c r="E709" s="14">
        <v>1.9</v>
      </c>
      <c r="F709" s="14">
        <v>1.9</v>
      </c>
      <c r="G709" s="14">
        <v>2.1</v>
      </c>
    </row>
    <row r="710" spans="1:7" x14ac:dyDescent="0.25">
      <c r="A710">
        <v>708</v>
      </c>
      <c r="B710" s="14">
        <v>1.1399999999999999</v>
      </c>
      <c r="C710" s="14">
        <v>1.29</v>
      </c>
      <c r="D710" s="14">
        <v>1.5</v>
      </c>
      <c r="E710" s="14">
        <v>1.9</v>
      </c>
      <c r="F710" s="14">
        <v>1.9</v>
      </c>
      <c r="G710" s="14">
        <v>2.1</v>
      </c>
    </row>
    <row r="711" spans="1:7" x14ac:dyDescent="0.25">
      <c r="A711">
        <v>709</v>
      </c>
      <c r="B711" s="14">
        <v>1.1399999999999999</v>
      </c>
      <c r="C711" s="14">
        <v>1.29</v>
      </c>
      <c r="D711" s="14">
        <v>1.5</v>
      </c>
      <c r="E711" s="14">
        <v>1.9</v>
      </c>
      <c r="F711" s="14">
        <v>1.9</v>
      </c>
      <c r="G711" s="14">
        <v>2.1</v>
      </c>
    </row>
    <row r="712" spans="1:7" x14ac:dyDescent="0.25">
      <c r="A712">
        <v>710</v>
      </c>
      <c r="B712" s="14">
        <v>1.1399999999999999</v>
      </c>
      <c r="C712" s="14">
        <v>1.29</v>
      </c>
      <c r="D712" s="14">
        <v>1.5</v>
      </c>
      <c r="E712" s="14">
        <v>1.9</v>
      </c>
      <c r="F712" s="14">
        <v>1.9</v>
      </c>
      <c r="G712" s="14">
        <v>2.1</v>
      </c>
    </row>
    <row r="713" spans="1:7" x14ac:dyDescent="0.25">
      <c r="A713">
        <v>711</v>
      </c>
      <c r="B713" s="14">
        <v>1.1399999999999999</v>
      </c>
      <c r="C713" s="14">
        <v>1.29</v>
      </c>
      <c r="D713" s="14">
        <v>1.5</v>
      </c>
      <c r="E713" s="14">
        <v>1.9</v>
      </c>
      <c r="F713" s="14">
        <v>1.9</v>
      </c>
      <c r="G713" s="14">
        <v>2.1</v>
      </c>
    </row>
    <row r="714" spans="1:7" x14ac:dyDescent="0.25">
      <c r="A714">
        <v>712</v>
      </c>
      <c r="B714" s="14">
        <v>1.1399999999999999</v>
      </c>
      <c r="C714" s="14">
        <v>1.29</v>
      </c>
      <c r="D714" s="14">
        <v>1.5</v>
      </c>
      <c r="E714" s="14">
        <v>1.9</v>
      </c>
      <c r="F714" s="14">
        <v>1.9</v>
      </c>
      <c r="G714" s="14">
        <v>2.1</v>
      </c>
    </row>
    <row r="715" spans="1:7" x14ac:dyDescent="0.25">
      <c r="A715">
        <v>713</v>
      </c>
      <c r="B715" s="14">
        <v>1.1399999999999999</v>
      </c>
      <c r="C715" s="14">
        <v>1.29</v>
      </c>
      <c r="D715" s="14">
        <v>1.5</v>
      </c>
      <c r="E715" s="14">
        <v>1.9</v>
      </c>
      <c r="F715" s="14">
        <v>1.9</v>
      </c>
      <c r="G715" s="14">
        <v>2.1</v>
      </c>
    </row>
    <row r="716" spans="1:7" x14ac:dyDescent="0.25">
      <c r="A716">
        <v>714</v>
      </c>
      <c r="B716" s="14">
        <v>1.1399999999999999</v>
      </c>
      <c r="C716" s="14">
        <v>1.29</v>
      </c>
      <c r="D716" s="14">
        <v>1.5</v>
      </c>
      <c r="E716" s="14">
        <v>1.9</v>
      </c>
      <c r="F716" s="14">
        <v>1.9</v>
      </c>
      <c r="G716" s="14">
        <v>2.1</v>
      </c>
    </row>
    <row r="717" spans="1:7" x14ac:dyDescent="0.25">
      <c r="A717">
        <v>715</v>
      </c>
      <c r="B717" s="14">
        <v>1.1399999999999999</v>
      </c>
      <c r="C717" s="14">
        <v>1.29</v>
      </c>
      <c r="D717" s="14">
        <v>1.5</v>
      </c>
      <c r="E717" s="14">
        <v>1.9</v>
      </c>
      <c r="F717" s="14">
        <v>1.9</v>
      </c>
      <c r="G717" s="14">
        <v>2.1</v>
      </c>
    </row>
    <row r="718" spans="1:7" x14ac:dyDescent="0.25">
      <c r="A718">
        <v>716</v>
      </c>
      <c r="B718" s="14">
        <v>1.1399999999999999</v>
      </c>
      <c r="C718" s="14">
        <v>1.29</v>
      </c>
      <c r="D718" s="14">
        <v>1.5</v>
      </c>
      <c r="E718" s="14">
        <v>1.9</v>
      </c>
      <c r="F718" s="14">
        <v>1.9</v>
      </c>
      <c r="G718" s="14">
        <v>2.1</v>
      </c>
    </row>
    <row r="719" spans="1:7" x14ac:dyDescent="0.25">
      <c r="A719">
        <v>717</v>
      </c>
      <c r="B719" s="14">
        <v>1.1399999999999999</v>
      </c>
      <c r="C719" s="14">
        <v>1.29</v>
      </c>
      <c r="D719" s="14">
        <v>1.5</v>
      </c>
      <c r="E719" s="14">
        <v>1.9</v>
      </c>
      <c r="F719" s="14">
        <v>1.9</v>
      </c>
      <c r="G719" s="14">
        <v>2.1</v>
      </c>
    </row>
    <row r="720" spans="1:7" x14ac:dyDescent="0.25">
      <c r="A720">
        <v>718</v>
      </c>
      <c r="B720" s="14">
        <v>1.1399999999999999</v>
      </c>
      <c r="C720" s="14">
        <v>1.29</v>
      </c>
      <c r="D720" s="14">
        <v>1.5</v>
      </c>
      <c r="E720" s="14">
        <v>1.9</v>
      </c>
      <c r="F720" s="14">
        <v>1.9</v>
      </c>
      <c r="G720" s="14">
        <v>2.1</v>
      </c>
    </row>
    <row r="721" spans="1:7" x14ac:dyDescent="0.25">
      <c r="A721">
        <v>719</v>
      </c>
      <c r="B721" s="14">
        <v>1.1399999999999999</v>
      </c>
      <c r="C721" s="14">
        <v>1.29</v>
      </c>
      <c r="D721" s="14">
        <v>1.5</v>
      </c>
      <c r="E721" s="14">
        <v>1.9</v>
      </c>
      <c r="F721" s="14">
        <v>1.9</v>
      </c>
      <c r="G721" s="14">
        <v>2.1</v>
      </c>
    </row>
    <row r="722" spans="1:7" x14ac:dyDescent="0.25">
      <c r="A722">
        <v>720</v>
      </c>
      <c r="B722" s="14">
        <v>1.1399999999999999</v>
      </c>
      <c r="C722" s="14">
        <v>1.29</v>
      </c>
      <c r="D722" s="14">
        <v>1.5</v>
      </c>
      <c r="E722" s="14">
        <v>1.9</v>
      </c>
      <c r="F722" s="14">
        <v>1.9</v>
      </c>
      <c r="G722" s="14">
        <v>2.1</v>
      </c>
    </row>
    <row r="723" spans="1:7" x14ac:dyDescent="0.25">
      <c r="A723">
        <v>721</v>
      </c>
      <c r="B723" s="14">
        <v>1.1399999999999999</v>
      </c>
      <c r="C723" s="14">
        <v>1.29</v>
      </c>
      <c r="D723" s="14">
        <v>1.5</v>
      </c>
      <c r="E723" s="14">
        <v>1.9</v>
      </c>
      <c r="F723" s="14">
        <v>1.9</v>
      </c>
      <c r="G723" s="14">
        <v>2.1</v>
      </c>
    </row>
    <row r="724" spans="1:7" x14ac:dyDescent="0.25">
      <c r="A724">
        <v>722</v>
      </c>
      <c r="B724" s="14">
        <v>1.1399999999999999</v>
      </c>
      <c r="C724" s="14">
        <v>1.29</v>
      </c>
      <c r="D724" s="14">
        <v>1.5</v>
      </c>
      <c r="E724" s="14">
        <v>1.9</v>
      </c>
      <c r="F724" s="14">
        <v>1.9</v>
      </c>
      <c r="G724" s="14">
        <v>2.1</v>
      </c>
    </row>
    <row r="725" spans="1:7" x14ac:dyDescent="0.25">
      <c r="A725">
        <v>723</v>
      </c>
      <c r="B725" s="14">
        <v>1.1399999999999999</v>
      </c>
      <c r="C725" s="14">
        <v>1.29</v>
      </c>
      <c r="D725" s="14">
        <v>1.5</v>
      </c>
      <c r="E725" s="14">
        <v>1.9</v>
      </c>
      <c r="F725" s="14">
        <v>1.9</v>
      </c>
      <c r="G725" s="14">
        <v>2.1</v>
      </c>
    </row>
    <row r="726" spans="1:7" x14ac:dyDescent="0.25">
      <c r="A726">
        <v>724</v>
      </c>
      <c r="B726" s="14">
        <v>1.1399999999999999</v>
      </c>
      <c r="C726" s="14">
        <v>1.29</v>
      </c>
      <c r="D726" s="14">
        <v>1.5</v>
      </c>
      <c r="E726" s="14">
        <v>1.9</v>
      </c>
      <c r="F726" s="14">
        <v>1.9</v>
      </c>
      <c r="G726" s="14">
        <v>2.1</v>
      </c>
    </row>
    <row r="727" spans="1:7" x14ac:dyDescent="0.25">
      <c r="A727">
        <v>725</v>
      </c>
      <c r="B727" s="14">
        <v>1.1399999999999999</v>
      </c>
      <c r="C727" s="14">
        <v>1.29</v>
      </c>
      <c r="D727" s="14">
        <v>1.5</v>
      </c>
      <c r="E727" s="14">
        <v>1.9</v>
      </c>
      <c r="F727" s="14">
        <v>1.9</v>
      </c>
      <c r="G727" s="14">
        <v>2.1</v>
      </c>
    </row>
    <row r="728" spans="1:7" x14ac:dyDescent="0.25">
      <c r="A728">
        <v>726</v>
      </c>
      <c r="B728" s="14">
        <v>1.1399999999999999</v>
      </c>
      <c r="C728" s="14">
        <v>1.29</v>
      </c>
      <c r="D728" s="14">
        <v>1.5</v>
      </c>
      <c r="E728" s="14">
        <v>1.9</v>
      </c>
      <c r="F728" s="14">
        <v>1.9</v>
      </c>
      <c r="G728" s="14">
        <v>2.1</v>
      </c>
    </row>
    <row r="729" spans="1:7" x14ac:dyDescent="0.25">
      <c r="A729">
        <v>727</v>
      </c>
      <c r="B729" s="14">
        <v>1.1399999999999999</v>
      </c>
      <c r="C729" s="14">
        <v>1.29</v>
      </c>
      <c r="D729" s="14">
        <v>1.5</v>
      </c>
      <c r="E729" s="14">
        <v>1.9</v>
      </c>
      <c r="F729" s="14">
        <v>1.9</v>
      </c>
      <c r="G729" s="14">
        <v>2.1</v>
      </c>
    </row>
    <row r="730" spans="1:7" x14ac:dyDescent="0.25">
      <c r="A730">
        <v>728</v>
      </c>
      <c r="B730" s="14">
        <v>1.1399999999999999</v>
      </c>
      <c r="C730" s="14">
        <v>1.29</v>
      </c>
      <c r="D730" s="14">
        <v>1.5</v>
      </c>
      <c r="E730" s="14">
        <v>1.9</v>
      </c>
      <c r="F730" s="14">
        <v>1.9</v>
      </c>
      <c r="G730" s="14">
        <v>2.1</v>
      </c>
    </row>
    <row r="731" spans="1:7" x14ac:dyDescent="0.25">
      <c r="A731">
        <v>729</v>
      </c>
      <c r="B731" s="14">
        <v>1.1399999999999999</v>
      </c>
      <c r="C731" s="14">
        <v>1.29</v>
      </c>
      <c r="D731" s="14">
        <v>1.5</v>
      </c>
      <c r="E731" s="14">
        <v>1.9</v>
      </c>
      <c r="F731" s="14">
        <v>1.9</v>
      </c>
      <c r="G731" s="14">
        <v>2.1</v>
      </c>
    </row>
    <row r="732" spans="1:7" x14ac:dyDescent="0.25">
      <c r="A732">
        <v>730</v>
      </c>
      <c r="B732" s="14">
        <v>1.1399999999999999</v>
      </c>
      <c r="C732" s="14">
        <v>1.29</v>
      </c>
      <c r="D732" s="14">
        <v>1.5</v>
      </c>
      <c r="E732" s="14">
        <v>1.9</v>
      </c>
      <c r="F732" s="14">
        <v>1.9</v>
      </c>
      <c r="G732" s="14">
        <v>2.1</v>
      </c>
    </row>
    <row r="733" spans="1:7" x14ac:dyDescent="0.25">
      <c r="A733">
        <v>731</v>
      </c>
      <c r="B733" s="14">
        <v>1.1399999999999999</v>
      </c>
      <c r="C733" s="14">
        <v>1.29</v>
      </c>
      <c r="D733" s="14">
        <v>1.5</v>
      </c>
      <c r="E733" s="14">
        <v>1.9</v>
      </c>
      <c r="F733" s="14">
        <v>1.9</v>
      </c>
      <c r="G733" s="14">
        <v>2.1</v>
      </c>
    </row>
    <row r="734" spans="1:7" x14ac:dyDescent="0.25">
      <c r="A734">
        <v>732</v>
      </c>
      <c r="B734" s="14">
        <v>1.1399999999999999</v>
      </c>
      <c r="C734" s="14">
        <v>1.29</v>
      </c>
      <c r="D734" s="14">
        <v>1.5</v>
      </c>
      <c r="E734" s="14">
        <v>1.9</v>
      </c>
      <c r="F734" s="14">
        <v>1.9</v>
      </c>
      <c r="G734" s="14">
        <v>2.1</v>
      </c>
    </row>
    <row r="735" spans="1:7" x14ac:dyDescent="0.25">
      <c r="A735">
        <v>733</v>
      </c>
      <c r="B735" s="14">
        <v>1.1399999999999999</v>
      </c>
      <c r="C735" s="14">
        <v>1.29</v>
      </c>
      <c r="D735" s="14">
        <v>1.5</v>
      </c>
      <c r="E735" s="14">
        <v>1.9</v>
      </c>
      <c r="F735" s="14">
        <v>1.9</v>
      </c>
      <c r="G735" s="14">
        <v>2.1</v>
      </c>
    </row>
    <row r="736" spans="1:7" x14ac:dyDescent="0.25">
      <c r="A736">
        <v>734</v>
      </c>
      <c r="B736" s="14">
        <v>1.1399999999999999</v>
      </c>
      <c r="C736" s="14">
        <v>1.29</v>
      </c>
      <c r="D736" s="14">
        <v>1.5</v>
      </c>
      <c r="E736" s="14">
        <v>1.9</v>
      </c>
      <c r="F736" s="14">
        <v>1.9</v>
      </c>
      <c r="G736" s="14">
        <v>2.1</v>
      </c>
    </row>
    <row r="737" spans="1:7" x14ac:dyDescent="0.25">
      <c r="A737">
        <v>735</v>
      </c>
      <c r="B737" s="14">
        <v>1.1399999999999999</v>
      </c>
      <c r="C737" s="14">
        <v>1.29</v>
      </c>
      <c r="D737" s="14">
        <v>1.5</v>
      </c>
      <c r="E737" s="14">
        <v>1.9</v>
      </c>
      <c r="F737" s="14">
        <v>1.9</v>
      </c>
      <c r="G737" s="14">
        <v>2.1</v>
      </c>
    </row>
    <row r="738" spans="1:7" x14ac:dyDescent="0.25">
      <c r="A738">
        <v>736</v>
      </c>
      <c r="B738" s="14">
        <v>1.1399999999999999</v>
      </c>
      <c r="C738" s="14">
        <v>1.29</v>
      </c>
      <c r="D738" s="14">
        <v>1.5</v>
      </c>
      <c r="E738" s="14">
        <v>1.9</v>
      </c>
      <c r="F738" s="14">
        <v>1.9</v>
      </c>
      <c r="G738" s="14">
        <v>2.1</v>
      </c>
    </row>
    <row r="739" spans="1:7" x14ac:dyDescent="0.25">
      <c r="A739">
        <v>737</v>
      </c>
      <c r="B739" s="14">
        <v>1.1399999999999999</v>
      </c>
      <c r="C739" s="14">
        <v>1.29</v>
      </c>
      <c r="D739" s="14">
        <v>1.5</v>
      </c>
      <c r="E739" s="14">
        <v>1.9</v>
      </c>
      <c r="F739" s="14">
        <v>1.9</v>
      </c>
      <c r="G739" s="14">
        <v>2.1</v>
      </c>
    </row>
    <row r="740" spans="1:7" x14ac:dyDescent="0.25">
      <c r="A740">
        <v>738</v>
      </c>
      <c r="B740" s="14">
        <v>1.1399999999999999</v>
      </c>
      <c r="C740" s="14">
        <v>1.29</v>
      </c>
      <c r="D740" s="14">
        <v>1.5</v>
      </c>
      <c r="E740" s="14">
        <v>1.9</v>
      </c>
      <c r="F740" s="14">
        <v>1.9</v>
      </c>
      <c r="G740" s="14">
        <v>2.1</v>
      </c>
    </row>
    <row r="741" spans="1:7" x14ac:dyDescent="0.25">
      <c r="A741">
        <v>739</v>
      </c>
      <c r="B741" s="14">
        <v>1.1399999999999999</v>
      </c>
      <c r="C741" s="14">
        <v>1.29</v>
      </c>
      <c r="D741" s="14">
        <v>1.5</v>
      </c>
      <c r="E741" s="14">
        <v>1.9</v>
      </c>
      <c r="F741" s="14">
        <v>1.9</v>
      </c>
      <c r="G741" s="14">
        <v>2.1</v>
      </c>
    </row>
    <row r="742" spans="1:7" x14ac:dyDescent="0.25">
      <c r="A742">
        <v>740</v>
      </c>
      <c r="B742" s="14">
        <v>1.1399999999999999</v>
      </c>
      <c r="C742" s="14">
        <v>1.29</v>
      </c>
      <c r="D742" s="14">
        <v>1.5</v>
      </c>
      <c r="E742" s="14">
        <v>1.9</v>
      </c>
      <c r="F742" s="14">
        <v>1.9</v>
      </c>
      <c r="G742" s="14">
        <v>2.1</v>
      </c>
    </row>
    <row r="743" spans="1:7" x14ac:dyDescent="0.25">
      <c r="A743">
        <v>741</v>
      </c>
      <c r="B743" s="14">
        <v>1.1399999999999999</v>
      </c>
      <c r="C743" s="14">
        <v>1.29</v>
      </c>
      <c r="D743" s="14">
        <v>1.5</v>
      </c>
      <c r="E743" s="14">
        <v>1.9</v>
      </c>
      <c r="F743" s="14">
        <v>1.9</v>
      </c>
      <c r="G743" s="14">
        <v>2.1</v>
      </c>
    </row>
    <row r="744" spans="1:7" x14ac:dyDescent="0.25">
      <c r="A744">
        <v>742</v>
      </c>
      <c r="B744" s="14">
        <v>1.1399999999999999</v>
      </c>
      <c r="C744" s="14">
        <v>1.29</v>
      </c>
      <c r="D744" s="14">
        <v>1.5</v>
      </c>
      <c r="E744" s="14">
        <v>1.9</v>
      </c>
      <c r="F744" s="14">
        <v>1.9</v>
      </c>
      <c r="G744" s="14">
        <v>2.1</v>
      </c>
    </row>
    <row r="745" spans="1:7" x14ac:dyDescent="0.25">
      <c r="A745">
        <v>743</v>
      </c>
      <c r="B745" s="14">
        <v>1.1399999999999999</v>
      </c>
      <c r="C745" s="14">
        <v>1.29</v>
      </c>
      <c r="D745" s="14">
        <v>1.5</v>
      </c>
      <c r="E745" s="14">
        <v>1.9</v>
      </c>
      <c r="F745" s="14">
        <v>1.9</v>
      </c>
      <c r="G745" s="14">
        <v>2.1</v>
      </c>
    </row>
    <row r="746" spans="1:7" x14ac:dyDescent="0.25">
      <c r="A746">
        <v>744</v>
      </c>
      <c r="B746" s="14">
        <v>1.1399999999999999</v>
      </c>
      <c r="C746" s="14">
        <v>1.29</v>
      </c>
      <c r="D746" s="14">
        <v>1.5</v>
      </c>
      <c r="E746" s="14">
        <v>1.9</v>
      </c>
      <c r="F746" s="14">
        <v>1.9</v>
      </c>
      <c r="G746" s="14">
        <v>2.1</v>
      </c>
    </row>
    <row r="747" spans="1:7" x14ac:dyDescent="0.25">
      <c r="A747">
        <v>745</v>
      </c>
      <c r="B747" s="14">
        <v>1.1399999999999999</v>
      </c>
      <c r="C747" s="14">
        <v>1.29</v>
      </c>
      <c r="D747" s="14">
        <v>1.5</v>
      </c>
      <c r="E747" s="14">
        <v>1.9</v>
      </c>
      <c r="F747" s="14">
        <v>1.9</v>
      </c>
      <c r="G747" s="14">
        <v>2.1</v>
      </c>
    </row>
    <row r="748" spans="1:7" x14ac:dyDescent="0.25">
      <c r="A748">
        <v>746</v>
      </c>
      <c r="B748" s="14">
        <v>1.1399999999999999</v>
      </c>
      <c r="C748" s="14">
        <v>1.29</v>
      </c>
      <c r="D748" s="14">
        <v>1.5</v>
      </c>
      <c r="E748" s="14">
        <v>1.9</v>
      </c>
      <c r="F748" s="14">
        <v>1.9</v>
      </c>
      <c r="G748" s="14">
        <v>2.1</v>
      </c>
    </row>
    <row r="749" spans="1:7" x14ac:dyDescent="0.25">
      <c r="A749">
        <v>747</v>
      </c>
      <c r="B749" s="14">
        <v>1.1399999999999999</v>
      </c>
      <c r="C749" s="14">
        <v>1.29</v>
      </c>
      <c r="D749" s="14">
        <v>1.5</v>
      </c>
      <c r="E749" s="14">
        <v>1.9</v>
      </c>
      <c r="F749" s="14">
        <v>1.9</v>
      </c>
      <c r="G749" s="14">
        <v>2.1</v>
      </c>
    </row>
    <row r="750" spans="1:7" x14ac:dyDescent="0.25">
      <c r="A750">
        <v>748</v>
      </c>
      <c r="B750" s="14">
        <v>1.1399999999999999</v>
      </c>
      <c r="C750" s="14">
        <v>1.29</v>
      </c>
      <c r="D750" s="14">
        <v>1.5</v>
      </c>
      <c r="E750" s="14">
        <v>1.9</v>
      </c>
      <c r="F750" s="14">
        <v>1.9</v>
      </c>
      <c r="G750" s="14">
        <v>2.1</v>
      </c>
    </row>
    <row r="751" spans="1:7" x14ac:dyDescent="0.25">
      <c r="A751">
        <v>749</v>
      </c>
      <c r="B751" s="14">
        <v>1.1399999999999999</v>
      </c>
      <c r="C751" s="14">
        <v>1.29</v>
      </c>
      <c r="D751" s="14">
        <v>1.5</v>
      </c>
      <c r="E751" s="14">
        <v>1.9</v>
      </c>
      <c r="F751" s="14">
        <v>1.9</v>
      </c>
      <c r="G751" s="14">
        <v>2.1</v>
      </c>
    </row>
    <row r="752" spans="1:7" x14ac:dyDescent="0.25">
      <c r="A752">
        <v>750</v>
      </c>
      <c r="B752" s="14">
        <v>1.1399999999999999</v>
      </c>
      <c r="C752" s="14">
        <v>1.29</v>
      </c>
      <c r="D752" s="14">
        <v>1.5</v>
      </c>
      <c r="E752" s="14">
        <v>1.9</v>
      </c>
      <c r="F752" s="14">
        <v>1.9</v>
      </c>
      <c r="G752" s="14">
        <v>2.1</v>
      </c>
    </row>
    <row r="753" spans="1:7" x14ac:dyDescent="0.25">
      <c r="A753">
        <v>751</v>
      </c>
      <c r="B753" s="14">
        <v>1.1399999999999999</v>
      </c>
      <c r="C753" s="14">
        <v>1.29</v>
      </c>
      <c r="D753" s="14">
        <v>1.5</v>
      </c>
      <c r="E753" s="14">
        <v>1.9</v>
      </c>
      <c r="F753" s="14">
        <v>1.9</v>
      </c>
      <c r="G753" s="14">
        <v>2.1</v>
      </c>
    </row>
    <row r="754" spans="1:7" x14ac:dyDescent="0.25">
      <c r="A754">
        <v>752</v>
      </c>
      <c r="B754" s="14">
        <v>1.1399999999999999</v>
      </c>
      <c r="C754" s="14">
        <v>1.29</v>
      </c>
      <c r="D754" s="14">
        <v>1.5</v>
      </c>
      <c r="E754" s="14">
        <v>1.9</v>
      </c>
      <c r="F754" s="14">
        <v>1.9</v>
      </c>
      <c r="G754" s="14">
        <v>2.1</v>
      </c>
    </row>
    <row r="755" spans="1:7" x14ac:dyDescent="0.25">
      <c r="A755">
        <v>753</v>
      </c>
      <c r="B755" s="14">
        <v>1.1399999999999999</v>
      </c>
      <c r="C755" s="14">
        <v>1.29</v>
      </c>
      <c r="D755" s="14">
        <v>1.5</v>
      </c>
      <c r="E755" s="14">
        <v>1.9</v>
      </c>
      <c r="F755" s="14">
        <v>1.9</v>
      </c>
      <c r="G755" s="14">
        <v>2.1</v>
      </c>
    </row>
    <row r="756" spans="1:7" x14ac:dyDescent="0.25">
      <c r="A756">
        <v>754</v>
      </c>
      <c r="B756" s="14">
        <v>1.1399999999999999</v>
      </c>
      <c r="C756" s="14">
        <v>1.29</v>
      </c>
      <c r="D756" s="14">
        <v>1.5</v>
      </c>
      <c r="E756" s="14">
        <v>1.9</v>
      </c>
      <c r="F756" s="14">
        <v>1.9</v>
      </c>
      <c r="G756" s="14">
        <v>2.1</v>
      </c>
    </row>
    <row r="757" spans="1:7" x14ac:dyDescent="0.25">
      <c r="A757">
        <v>755</v>
      </c>
      <c r="B757" s="14">
        <v>1.1399999999999999</v>
      </c>
      <c r="C757" s="14">
        <v>1.29</v>
      </c>
      <c r="D757" s="14">
        <v>1.5</v>
      </c>
      <c r="E757" s="14">
        <v>1.9</v>
      </c>
      <c r="F757" s="14">
        <v>1.9</v>
      </c>
      <c r="G757" s="14">
        <v>2.1</v>
      </c>
    </row>
    <row r="758" spans="1:7" x14ac:dyDescent="0.25">
      <c r="A758">
        <v>756</v>
      </c>
      <c r="B758" s="14">
        <v>1.1399999999999999</v>
      </c>
      <c r="C758" s="14">
        <v>1.29</v>
      </c>
      <c r="D758" s="14">
        <v>1.5</v>
      </c>
      <c r="E758" s="14">
        <v>1.9</v>
      </c>
      <c r="F758" s="14">
        <v>1.9</v>
      </c>
      <c r="G758" s="14">
        <v>2.1</v>
      </c>
    </row>
    <row r="759" spans="1:7" x14ac:dyDescent="0.25">
      <c r="A759">
        <v>757</v>
      </c>
      <c r="B759" s="14">
        <v>1.1399999999999999</v>
      </c>
      <c r="C759" s="14">
        <v>1.29</v>
      </c>
      <c r="D759" s="14">
        <v>1.5</v>
      </c>
      <c r="E759" s="14">
        <v>1.9</v>
      </c>
      <c r="F759" s="14">
        <v>1.9</v>
      </c>
      <c r="G759" s="14">
        <v>2.1</v>
      </c>
    </row>
    <row r="760" spans="1:7" x14ac:dyDescent="0.25">
      <c r="A760">
        <v>758</v>
      </c>
      <c r="B760" s="14">
        <v>1.1399999999999999</v>
      </c>
      <c r="C760" s="14">
        <v>1.29</v>
      </c>
      <c r="D760" s="14">
        <v>1.5</v>
      </c>
      <c r="E760" s="14">
        <v>1.9</v>
      </c>
      <c r="F760" s="14">
        <v>1.9</v>
      </c>
      <c r="G760" s="14">
        <v>2.1</v>
      </c>
    </row>
    <row r="761" spans="1:7" x14ac:dyDescent="0.25">
      <c r="A761">
        <v>759</v>
      </c>
      <c r="B761" s="14">
        <v>1.1399999999999999</v>
      </c>
      <c r="C761" s="14">
        <v>1.29</v>
      </c>
      <c r="D761" s="14">
        <v>1.5</v>
      </c>
      <c r="E761" s="14">
        <v>1.9</v>
      </c>
      <c r="F761" s="14">
        <v>1.9</v>
      </c>
      <c r="G761" s="14">
        <v>2.1</v>
      </c>
    </row>
    <row r="762" spans="1:7" x14ac:dyDescent="0.25">
      <c r="A762">
        <v>760</v>
      </c>
      <c r="B762" s="14">
        <v>1.1399999999999999</v>
      </c>
      <c r="C762" s="14">
        <v>1.29</v>
      </c>
      <c r="D762" s="14">
        <v>1.5</v>
      </c>
      <c r="E762" s="14">
        <v>1.9</v>
      </c>
      <c r="F762" s="14">
        <v>1.9</v>
      </c>
      <c r="G762" s="14">
        <v>2.1</v>
      </c>
    </row>
    <row r="763" spans="1:7" x14ac:dyDescent="0.25">
      <c r="A763">
        <v>761</v>
      </c>
      <c r="B763" s="14">
        <v>1.1399999999999999</v>
      </c>
      <c r="C763" s="14">
        <v>1.29</v>
      </c>
      <c r="D763" s="14">
        <v>1.5</v>
      </c>
      <c r="E763" s="14">
        <v>1.9</v>
      </c>
      <c r="F763" s="14">
        <v>1.9</v>
      </c>
      <c r="G763" s="14">
        <v>2.1</v>
      </c>
    </row>
    <row r="764" spans="1:7" x14ac:dyDescent="0.25">
      <c r="A764">
        <v>762</v>
      </c>
      <c r="B764" s="14">
        <v>1.1399999999999999</v>
      </c>
      <c r="C764" s="14">
        <v>1.29</v>
      </c>
      <c r="D764" s="14">
        <v>1.5</v>
      </c>
      <c r="E764" s="14">
        <v>1.9</v>
      </c>
      <c r="F764" s="14">
        <v>1.9</v>
      </c>
      <c r="G764" s="14">
        <v>2.1</v>
      </c>
    </row>
    <row r="765" spans="1:7" x14ac:dyDescent="0.25">
      <c r="A765">
        <v>763</v>
      </c>
      <c r="B765" s="14">
        <v>1.1399999999999999</v>
      </c>
      <c r="C765" s="14">
        <v>1.29</v>
      </c>
      <c r="D765" s="14">
        <v>1.5</v>
      </c>
      <c r="E765" s="14">
        <v>1.9</v>
      </c>
      <c r="F765" s="14">
        <v>1.9</v>
      </c>
      <c r="G765" s="14">
        <v>2.1</v>
      </c>
    </row>
    <row r="766" spans="1:7" x14ac:dyDescent="0.25">
      <c r="A766">
        <v>764</v>
      </c>
      <c r="B766" s="14">
        <v>1.1399999999999999</v>
      </c>
      <c r="C766" s="14">
        <v>1.29</v>
      </c>
      <c r="D766" s="14">
        <v>1.5</v>
      </c>
      <c r="E766" s="14">
        <v>1.9</v>
      </c>
      <c r="F766" s="14">
        <v>1.9</v>
      </c>
      <c r="G766" s="14">
        <v>2.1</v>
      </c>
    </row>
    <row r="767" spans="1:7" x14ac:dyDescent="0.25">
      <c r="A767">
        <v>765</v>
      </c>
      <c r="B767" s="14">
        <v>1.1399999999999999</v>
      </c>
      <c r="C767" s="14">
        <v>1.29</v>
      </c>
      <c r="D767" s="14">
        <v>1.5</v>
      </c>
      <c r="E767" s="14">
        <v>1.9</v>
      </c>
      <c r="F767" s="14">
        <v>1.9</v>
      </c>
      <c r="G767" s="14">
        <v>2.1</v>
      </c>
    </row>
    <row r="768" spans="1:7" x14ac:dyDescent="0.25">
      <c r="A768">
        <v>766</v>
      </c>
      <c r="B768" s="14">
        <v>1.1399999999999999</v>
      </c>
      <c r="C768" s="14">
        <v>1.29</v>
      </c>
      <c r="D768" s="14">
        <v>1.5</v>
      </c>
      <c r="E768" s="14">
        <v>1.9</v>
      </c>
      <c r="F768" s="14">
        <v>1.9</v>
      </c>
      <c r="G768" s="14">
        <v>2.1</v>
      </c>
    </row>
    <row r="769" spans="1:7" x14ac:dyDescent="0.25">
      <c r="A769">
        <v>767</v>
      </c>
      <c r="B769" s="14">
        <v>1.1399999999999999</v>
      </c>
      <c r="C769" s="14">
        <v>1.29</v>
      </c>
      <c r="D769" s="14">
        <v>1.5</v>
      </c>
      <c r="E769" s="14">
        <v>1.9</v>
      </c>
      <c r="F769" s="14">
        <v>1.9</v>
      </c>
      <c r="G769" s="14">
        <v>2.1</v>
      </c>
    </row>
    <row r="770" spans="1:7" x14ac:dyDescent="0.25">
      <c r="A770">
        <v>768</v>
      </c>
      <c r="B770" s="14">
        <v>1.1399999999999999</v>
      </c>
      <c r="C770" s="14">
        <v>1.29</v>
      </c>
      <c r="D770" s="14">
        <v>1.5</v>
      </c>
      <c r="E770" s="14">
        <v>1.9</v>
      </c>
      <c r="F770" s="14">
        <v>1.9</v>
      </c>
      <c r="G770" s="14">
        <v>2.1</v>
      </c>
    </row>
    <row r="771" spans="1:7" x14ac:dyDescent="0.25">
      <c r="A771">
        <v>769</v>
      </c>
      <c r="B771" s="14">
        <v>1.1399999999999999</v>
      </c>
      <c r="C771" s="14">
        <v>1.29</v>
      </c>
      <c r="D771" s="14">
        <v>1.5</v>
      </c>
      <c r="E771" s="14">
        <v>1.9</v>
      </c>
      <c r="F771" s="14">
        <v>1.9</v>
      </c>
      <c r="G771" s="14">
        <v>2.1</v>
      </c>
    </row>
    <row r="772" spans="1:7" x14ac:dyDescent="0.25">
      <c r="A772">
        <v>770</v>
      </c>
      <c r="B772" s="14">
        <v>1.1399999999999999</v>
      </c>
      <c r="C772" s="14">
        <v>1.29</v>
      </c>
      <c r="D772" s="14">
        <v>1.5</v>
      </c>
      <c r="E772" s="14">
        <v>1.9</v>
      </c>
      <c r="F772" s="14">
        <v>1.9</v>
      </c>
      <c r="G772" s="14">
        <v>2.1</v>
      </c>
    </row>
    <row r="773" spans="1:7" x14ac:dyDescent="0.25">
      <c r="A773">
        <v>771</v>
      </c>
      <c r="B773" s="14">
        <v>1.1399999999999999</v>
      </c>
      <c r="C773" s="14">
        <v>1.29</v>
      </c>
      <c r="D773" s="14">
        <v>1.5</v>
      </c>
      <c r="E773" s="14">
        <v>1.9</v>
      </c>
      <c r="F773" s="14">
        <v>1.9</v>
      </c>
      <c r="G773" s="14">
        <v>2.1</v>
      </c>
    </row>
    <row r="774" spans="1:7" x14ac:dyDescent="0.25">
      <c r="A774">
        <v>772</v>
      </c>
      <c r="B774" s="14">
        <v>1.1399999999999999</v>
      </c>
      <c r="C774" s="14">
        <v>1.29</v>
      </c>
      <c r="D774" s="14">
        <v>1.5</v>
      </c>
      <c r="E774" s="14">
        <v>1.9</v>
      </c>
      <c r="F774" s="14">
        <v>1.9</v>
      </c>
      <c r="G774" s="14">
        <v>2.1</v>
      </c>
    </row>
    <row r="775" spans="1:7" x14ac:dyDescent="0.25">
      <c r="A775">
        <v>773</v>
      </c>
      <c r="B775" s="14">
        <v>1.1399999999999999</v>
      </c>
      <c r="C775" s="14">
        <v>1.29</v>
      </c>
      <c r="D775" s="14">
        <v>1.5</v>
      </c>
      <c r="E775" s="14">
        <v>1.9</v>
      </c>
      <c r="F775" s="14">
        <v>1.9</v>
      </c>
      <c r="G775" s="14">
        <v>2.1</v>
      </c>
    </row>
    <row r="776" spans="1:7" x14ac:dyDescent="0.25">
      <c r="A776">
        <v>774</v>
      </c>
      <c r="B776" s="14">
        <v>1.1399999999999999</v>
      </c>
      <c r="C776" s="14">
        <v>1.29</v>
      </c>
      <c r="D776" s="14">
        <v>1.5</v>
      </c>
      <c r="E776" s="14">
        <v>1.9</v>
      </c>
      <c r="F776" s="14">
        <v>1.9</v>
      </c>
      <c r="G776" s="14">
        <v>2.1</v>
      </c>
    </row>
    <row r="777" spans="1:7" x14ac:dyDescent="0.25">
      <c r="A777">
        <v>775</v>
      </c>
      <c r="B777" s="14">
        <v>1.1399999999999999</v>
      </c>
      <c r="C777" s="14">
        <v>1.29</v>
      </c>
      <c r="D777" s="14">
        <v>1.5</v>
      </c>
      <c r="E777" s="14">
        <v>1.9</v>
      </c>
      <c r="F777" s="14">
        <v>1.9</v>
      </c>
      <c r="G777" s="14">
        <v>2.1</v>
      </c>
    </row>
    <row r="778" spans="1:7" x14ac:dyDescent="0.25">
      <c r="A778">
        <v>776</v>
      </c>
      <c r="B778" s="14">
        <v>1.1399999999999999</v>
      </c>
      <c r="C778" s="14">
        <v>1.29</v>
      </c>
      <c r="D778" s="14">
        <v>1.5</v>
      </c>
      <c r="E778" s="14">
        <v>1.9</v>
      </c>
      <c r="F778" s="14">
        <v>1.9</v>
      </c>
      <c r="G778" s="14">
        <v>2.1</v>
      </c>
    </row>
    <row r="779" spans="1:7" x14ac:dyDescent="0.25">
      <c r="A779">
        <v>777</v>
      </c>
      <c r="B779" s="14">
        <v>1.1399999999999999</v>
      </c>
      <c r="C779" s="14">
        <v>1.29</v>
      </c>
      <c r="D779" s="14">
        <v>1.5</v>
      </c>
      <c r="E779" s="14">
        <v>1.9</v>
      </c>
      <c r="F779" s="14">
        <v>1.9</v>
      </c>
      <c r="G779" s="14">
        <v>2.1</v>
      </c>
    </row>
    <row r="780" spans="1:7" x14ac:dyDescent="0.25">
      <c r="A780">
        <v>778</v>
      </c>
      <c r="B780" s="14">
        <v>1.1399999999999999</v>
      </c>
      <c r="C780" s="14">
        <v>1.29</v>
      </c>
      <c r="D780" s="14">
        <v>1.5</v>
      </c>
      <c r="E780" s="14">
        <v>1.9</v>
      </c>
      <c r="F780" s="14">
        <v>1.9</v>
      </c>
      <c r="G780" s="14">
        <v>2.1</v>
      </c>
    </row>
    <row r="781" spans="1:7" x14ac:dyDescent="0.25">
      <c r="A781">
        <v>779</v>
      </c>
      <c r="B781" s="14">
        <v>1.1399999999999999</v>
      </c>
      <c r="C781" s="14">
        <v>1.29</v>
      </c>
      <c r="D781" s="14">
        <v>1.5</v>
      </c>
      <c r="E781" s="14">
        <v>1.9</v>
      </c>
      <c r="F781" s="14">
        <v>1.9</v>
      </c>
      <c r="G781" s="14">
        <v>2.1</v>
      </c>
    </row>
    <row r="782" spans="1:7" x14ac:dyDescent="0.25">
      <c r="A782">
        <v>780</v>
      </c>
      <c r="B782" s="14">
        <v>1.1399999999999999</v>
      </c>
      <c r="C782" s="14">
        <v>1.29</v>
      </c>
      <c r="D782" s="14">
        <v>1.5</v>
      </c>
      <c r="E782" s="14">
        <v>1.9</v>
      </c>
      <c r="F782" s="14">
        <v>1.9</v>
      </c>
      <c r="G782" s="14">
        <v>2.1</v>
      </c>
    </row>
    <row r="783" spans="1:7" x14ac:dyDescent="0.25">
      <c r="A783">
        <v>781</v>
      </c>
      <c r="B783" s="14">
        <v>1.1399999999999999</v>
      </c>
      <c r="C783" s="14">
        <v>1.29</v>
      </c>
      <c r="D783" s="14">
        <v>1.5</v>
      </c>
      <c r="E783" s="14">
        <v>1.9</v>
      </c>
      <c r="F783" s="14">
        <v>1.9</v>
      </c>
      <c r="G783" s="14">
        <v>2.1</v>
      </c>
    </row>
    <row r="784" spans="1:7" x14ac:dyDescent="0.25">
      <c r="A784">
        <v>782</v>
      </c>
      <c r="B784" s="14">
        <v>1.1399999999999999</v>
      </c>
      <c r="C784" s="14">
        <v>1.29</v>
      </c>
      <c r="D784" s="14">
        <v>1.5</v>
      </c>
      <c r="E784" s="14">
        <v>1.9</v>
      </c>
      <c r="F784" s="14">
        <v>1.9</v>
      </c>
      <c r="G784" s="14">
        <v>2.1</v>
      </c>
    </row>
    <row r="785" spans="1:7" x14ac:dyDescent="0.25">
      <c r="A785">
        <v>783</v>
      </c>
      <c r="B785" s="14">
        <v>1.1399999999999999</v>
      </c>
      <c r="C785" s="14">
        <v>1.29</v>
      </c>
      <c r="D785" s="14">
        <v>1.5</v>
      </c>
      <c r="E785" s="14">
        <v>1.9</v>
      </c>
      <c r="F785" s="14">
        <v>1.9</v>
      </c>
      <c r="G785" s="14">
        <v>2.1</v>
      </c>
    </row>
    <row r="786" spans="1:7" x14ac:dyDescent="0.25">
      <c r="A786">
        <v>784</v>
      </c>
      <c r="B786" s="14">
        <v>1.1399999999999999</v>
      </c>
      <c r="C786" s="14">
        <v>1.29</v>
      </c>
      <c r="D786" s="14">
        <v>1.5</v>
      </c>
      <c r="E786" s="14">
        <v>1.9</v>
      </c>
      <c r="F786" s="14">
        <v>1.9</v>
      </c>
      <c r="G786" s="14">
        <v>2.1</v>
      </c>
    </row>
    <row r="787" spans="1:7" x14ac:dyDescent="0.25">
      <c r="A787">
        <v>785</v>
      </c>
      <c r="B787" s="14">
        <v>1.1399999999999999</v>
      </c>
      <c r="C787" s="14">
        <v>1.29</v>
      </c>
      <c r="D787" s="14">
        <v>1.5</v>
      </c>
      <c r="E787" s="14">
        <v>1.9</v>
      </c>
      <c r="F787" s="14">
        <v>1.9</v>
      </c>
      <c r="G787" s="14">
        <v>2.1</v>
      </c>
    </row>
    <row r="788" spans="1:7" x14ac:dyDescent="0.25">
      <c r="A788">
        <v>786</v>
      </c>
      <c r="B788" s="14">
        <v>1.1399999999999999</v>
      </c>
      <c r="C788" s="14">
        <v>1.29</v>
      </c>
      <c r="D788" s="14">
        <v>1.5</v>
      </c>
      <c r="E788" s="14">
        <v>1.9</v>
      </c>
      <c r="F788" s="14">
        <v>1.9</v>
      </c>
      <c r="G788" s="14">
        <v>2.1</v>
      </c>
    </row>
    <row r="789" spans="1:7" x14ac:dyDescent="0.25">
      <c r="A789">
        <v>787</v>
      </c>
      <c r="B789" s="14">
        <v>1.1399999999999999</v>
      </c>
      <c r="C789" s="14">
        <v>1.29</v>
      </c>
      <c r="D789" s="14">
        <v>1.5</v>
      </c>
      <c r="E789" s="14">
        <v>1.9</v>
      </c>
      <c r="F789" s="14">
        <v>1.9</v>
      </c>
      <c r="G789" s="14">
        <v>2.1</v>
      </c>
    </row>
    <row r="790" spans="1:7" x14ac:dyDescent="0.25">
      <c r="A790">
        <v>788</v>
      </c>
      <c r="B790" s="14">
        <v>1.1399999999999999</v>
      </c>
      <c r="C790" s="14">
        <v>1.29</v>
      </c>
      <c r="D790" s="14">
        <v>1.5</v>
      </c>
      <c r="E790" s="14">
        <v>1.9</v>
      </c>
      <c r="F790" s="14">
        <v>1.9</v>
      </c>
      <c r="G790" s="14">
        <v>2.1</v>
      </c>
    </row>
    <row r="791" spans="1:7" x14ac:dyDescent="0.25">
      <c r="A791">
        <v>789</v>
      </c>
      <c r="B791" s="14">
        <v>1.1399999999999999</v>
      </c>
      <c r="C791" s="14">
        <v>1.29</v>
      </c>
      <c r="D791" s="14">
        <v>1.5</v>
      </c>
      <c r="E791" s="14">
        <v>1.9</v>
      </c>
      <c r="F791" s="14">
        <v>1.9</v>
      </c>
      <c r="G791" s="14">
        <v>2.1</v>
      </c>
    </row>
    <row r="792" spans="1:7" x14ac:dyDescent="0.25">
      <c r="A792">
        <v>790</v>
      </c>
      <c r="B792" s="14">
        <v>1.1399999999999999</v>
      </c>
      <c r="C792" s="14">
        <v>1.29</v>
      </c>
      <c r="D792" s="14">
        <v>1.5</v>
      </c>
      <c r="E792" s="14">
        <v>1.9</v>
      </c>
      <c r="F792" s="14">
        <v>1.9</v>
      </c>
      <c r="G792" s="14">
        <v>2.1</v>
      </c>
    </row>
    <row r="793" spans="1:7" x14ac:dyDescent="0.25">
      <c r="A793">
        <v>791</v>
      </c>
      <c r="B793" s="14">
        <v>1.1399999999999999</v>
      </c>
      <c r="C793" s="14">
        <v>1.29</v>
      </c>
      <c r="D793" s="14">
        <v>1.5</v>
      </c>
      <c r="E793" s="14">
        <v>1.9</v>
      </c>
      <c r="F793" s="14">
        <v>1.9</v>
      </c>
      <c r="G793" s="14">
        <v>2.1</v>
      </c>
    </row>
    <row r="794" spans="1:7" x14ac:dyDescent="0.25">
      <c r="A794">
        <v>792</v>
      </c>
      <c r="B794" s="14">
        <v>1.1399999999999999</v>
      </c>
      <c r="C794" s="14">
        <v>1.29</v>
      </c>
      <c r="D794" s="14">
        <v>1.5</v>
      </c>
      <c r="E794" s="14">
        <v>1.9</v>
      </c>
      <c r="F794" s="14">
        <v>1.9</v>
      </c>
      <c r="G794" s="14">
        <v>2.1</v>
      </c>
    </row>
    <row r="795" spans="1:7" x14ac:dyDescent="0.25">
      <c r="A795">
        <v>793</v>
      </c>
      <c r="B795" s="14">
        <v>1.1399999999999999</v>
      </c>
      <c r="C795" s="14">
        <v>1.29</v>
      </c>
      <c r="D795" s="14">
        <v>1.5</v>
      </c>
      <c r="E795" s="14">
        <v>1.9</v>
      </c>
      <c r="F795" s="14">
        <v>1.9</v>
      </c>
      <c r="G795" s="14">
        <v>2.1</v>
      </c>
    </row>
    <row r="796" spans="1:7" x14ac:dyDescent="0.25">
      <c r="A796">
        <v>794</v>
      </c>
      <c r="B796" s="14">
        <v>1.1399999999999999</v>
      </c>
      <c r="C796" s="14">
        <v>1.29</v>
      </c>
      <c r="D796" s="14">
        <v>1.5</v>
      </c>
      <c r="E796" s="14">
        <v>1.9</v>
      </c>
      <c r="F796" s="14">
        <v>1.9</v>
      </c>
      <c r="G796" s="14">
        <v>2.1</v>
      </c>
    </row>
    <row r="797" spans="1:7" x14ac:dyDescent="0.25">
      <c r="A797">
        <v>795</v>
      </c>
      <c r="B797" s="14">
        <v>1.1399999999999999</v>
      </c>
      <c r="C797" s="14">
        <v>1.29</v>
      </c>
      <c r="D797" s="14">
        <v>1.5</v>
      </c>
      <c r="E797" s="14">
        <v>1.9</v>
      </c>
      <c r="F797" s="14">
        <v>1.9</v>
      </c>
      <c r="G797" s="14">
        <v>2.1</v>
      </c>
    </row>
    <row r="798" spans="1:7" x14ac:dyDescent="0.25">
      <c r="A798">
        <v>796</v>
      </c>
      <c r="B798" s="14">
        <v>1.1399999999999999</v>
      </c>
      <c r="C798" s="14">
        <v>1.29</v>
      </c>
      <c r="D798" s="14">
        <v>1.5</v>
      </c>
      <c r="E798" s="14">
        <v>1.9</v>
      </c>
      <c r="F798" s="14">
        <v>1.9</v>
      </c>
      <c r="G798" s="14">
        <v>2.1</v>
      </c>
    </row>
    <row r="799" spans="1:7" x14ac:dyDescent="0.25">
      <c r="A799">
        <v>797</v>
      </c>
      <c r="B799" s="14">
        <v>1.1399999999999999</v>
      </c>
      <c r="C799" s="14">
        <v>1.29</v>
      </c>
      <c r="D799" s="14">
        <v>1.5</v>
      </c>
      <c r="E799" s="14">
        <v>1.9</v>
      </c>
      <c r="F799" s="14">
        <v>1.9</v>
      </c>
      <c r="G799" s="14">
        <v>2.1</v>
      </c>
    </row>
    <row r="800" spans="1:7" x14ac:dyDescent="0.25">
      <c r="A800">
        <v>798</v>
      </c>
      <c r="B800" s="14">
        <v>1.1399999999999999</v>
      </c>
      <c r="C800" s="14">
        <v>1.29</v>
      </c>
      <c r="D800" s="14">
        <v>1.5</v>
      </c>
      <c r="E800" s="14">
        <v>1.9</v>
      </c>
      <c r="F800" s="14">
        <v>1.9</v>
      </c>
      <c r="G800" s="14">
        <v>2.1</v>
      </c>
    </row>
    <row r="801" spans="1:7" x14ac:dyDescent="0.25">
      <c r="A801">
        <v>799</v>
      </c>
      <c r="B801" s="14">
        <v>1.1399999999999999</v>
      </c>
      <c r="C801" s="14">
        <v>1.29</v>
      </c>
      <c r="D801" s="14">
        <v>1.5</v>
      </c>
      <c r="E801" s="14">
        <v>1.9</v>
      </c>
      <c r="F801" s="14">
        <v>1.9</v>
      </c>
      <c r="G801" s="14">
        <v>2.1</v>
      </c>
    </row>
    <row r="802" spans="1:7" x14ac:dyDescent="0.25">
      <c r="A802">
        <v>800</v>
      </c>
      <c r="B802" s="14">
        <v>1.17</v>
      </c>
      <c r="C802" s="14">
        <v>1.32</v>
      </c>
      <c r="D802" s="14">
        <v>1.54</v>
      </c>
      <c r="E802" s="14">
        <v>1.94</v>
      </c>
      <c r="F802" s="14">
        <v>1.94</v>
      </c>
      <c r="G802" s="14">
        <v>2.14</v>
      </c>
    </row>
    <row r="803" spans="1:7" x14ac:dyDescent="0.25">
      <c r="A803">
        <v>801</v>
      </c>
      <c r="B803" s="14">
        <v>1.17</v>
      </c>
      <c r="C803" s="14">
        <v>1.32</v>
      </c>
      <c r="D803" s="14">
        <v>1.54</v>
      </c>
      <c r="E803" s="14">
        <v>1.94</v>
      </c>
      <c r="F803" s="14">
        <v>1.94</v>
      </c>
      <c r="G803" s="14">
        <v>2.14</v>
      </c>
    </row>
    <row r="804" spans="1:7" x14ac:dyDescent="0.25">
      <c r="A804">
        <v>802</v>
      </c>
      <c r="B804" s="14">
        <v>1.17</v>
      </c>
      <c r="C804" s="14">
        <v>1.32</v>
      </c>
      <c r="D804" s="14">
        <v>1.54</v>
      </c>
      <c r="E804" s="14">
        <v>1.94</v>
      </c>
      <c r="F804" s="14">
        <v>1.94</v>
      </c>
      <c r="G804" s="14">
        <v>2.14</v>
      </c>
    </row>
    <row r="805" spans="1:7" x14ac:dyDescent="0.25">
      <c r="A805">
        <v>803</v>
      </c>
      <c r="B805" s="14">
        <v>1.17</v>
      </c>
      <c r="C805" s="14">
        <v>1.32</v>
      </c>
      <c r="D805" s="14">
        <v>1.54</v>
      </c>
      <c r="E805" s="14">
        <v>1.94</v>
      </c>
      <c r="F805" s="14">
        <v>1.94</v>
      </c>
      <c r="G805" s="14">
        <v>2.14</v>
      </c>
    </row>
    <row r="806" spans="1:7" x14ac:dyDescent="0.25">
      <c r="A806">
        <v>804</v>
      </c>
      <c r="B806" s="14">
        <v>1.17</v>
      </c>
      <c r="C806" s="14">
        <v>1.32</v>
      </c>
      <c r="D806" s="14">
        <v>1.54</v>
      </c>
      <c r="E806" s="14">
        <v>1.94</v>
      </c>
      <c r="F806" s="14">
        <v>1.94</v>
      </c>
      <c r="G806" s="14">
        <v>2.14</v>
      </c>
    </row>
    <row r="807" spans="1:7" x14ac:dyDescent="0.25">
      <c r="A807">
        <v>805</v>
      </c>
      <c r="B807" s="14">
        <v>1.17</v>
      </c>
      <c r="C807" s="14">
        <v>1.32</v>
      </c>
      <c r="D807" s="14">
        <v>1.54</v>
      </c>
      <c r="E807" s="14">
        <v>1.94</v>
      </c>
      <c r="F807" s="14">
        <v>1.94</v>
      </c>
      <c r="G807" s="14">
        <v>2.14</v>
      </c>
    </row>
    <row r="808" spans="1:7" x14ac:dyDescent="0.25">
      <c r="A808">
        <v>806</v>
      </c>
      <c r="B808" s="14">
        <v>1.17</v>
      </c>
      <c r="C808" s="14">
        <v>1.32</v>
      </c>
      <c r="D808" s="14">
        <v>1.54</v>
      </c>
      <c r="E808" s="14">
        <v>1.94</v>
      </c>
      <c r="F808" s="14">
        <v>1.94</v>
      </c>
      <c r="G808" s="14">
        <v>2.14</v>
      </c>
    </row>
    <row r="809" spans="1:7" x14ac:dyDescent="0.25">
      <c r="A809">
        <v>807</v>
      </c>
      <c r="B809" s="14">
        <v>1.17</v>
      </c>
      <c r="C809" s="14">
        <v>1.32</v>
      </c>
      <c r="D809" s="14">
        <v>1.54</v>
      </c>
      <c r="E809" s="14">
        <v>1.94</v>
      </c>
      <c r="F809" s="14">
        <v>1.94</v>
      </c>
      <c r="G809" s="14">
        <v>2.14</v>
      </c>
    </row>
    <row r="810" spans="1:7" x14ac:dyDescent="0.25">
      <c r="A810">
        <v>808</v>
      </c>
      <c r="B810" s="14">
        <v>1.17</v>
      </c>
      <c r="C810" s="14">
        <v>1.32</v>
      </c>
      <c r="D810" s="14">
        <v>1.54</v>
      </c>
      <c r="E810" s="14">
        <v>1.94</v>
      </c>
      <c r="F810" s="14">
        <v>1.94</v>
      </c>
      <c r="G810" s="14">
        <v>2.14</v>
      </c>
    </row>
    <row r="811" spans="1:7" x14ac:dyDescent="0.25">
      <c r="A811">
        <v>809</v>
      </c>
      <c r="B811" s="14">
        <v>1.17</v>
      </c>
      <c r="C811" s="14">
        <v>1.32</v>
      </c>
      <c r="D811" s="14">
        <v>1.54</v>
      </c>
      <c r="E811" s="14">
        <v>1.94</v>
      </c>
      <c r="F811" s="14">
        <v>1.94</v>
      </c>
      <c r="G811" s="14">
        <v>2.14</v>
      </c>
    </row>
    <row r="812" spans="1:7" x14ac:dyDescent="0.25">
      <c r="A812">
        <v>810</v>
      </c>
      <c r="B812" s="14">
        <v>1.17</v>
      </c>
      <c r="C812" s="14">
        <v>1.32</v>
      </c>
      <c r="D812" s="14">
        <v>1.54</v>
      </c>
      <c r="E812" s="14">
        <v>1.94</v>
      </c>
      <c r="F812" s="14">
        <v>1.94</v>
      </c>
      <c r="G812" s="14">
        <v>2.14</v>
      </c>
    </row>
    <row r="813" spans="1:7" x14ac:dyDescent="0.25">
      <c r="A813">
        <v>811</v>
      </c>
      <c r="B813" s="14">
        <v>1.17</v>
      </c>
      <c r="C813" s="14">
        <v>1.32</v>
      </c>
      <c r="D813" s="14">
        <v>1.54</v>
      </c>
      <c r="E813" s="14">
        <v>1.94</v>
      </c>
      <c r="F813" s="14">
        <v>1.94</v>
      </c>
      <c r="G813" s="14">
        <v>2.14</v>
      </c>
    </row>
    <row r="814" spans="1:7" x14ac:dyDescent="0.25">
      <c r="A814">
        <v>812</v>
      </c>
      <c r="B814" s="14">
        <v>1.17</v>
      </c>
      <c r="C814" s="14">
        <v>1.32</v>
      </c>
      <c r="D814" s="14">
        <v>1.54</v>
      </c>
      <c r="E814" s="14">
        <v>1.94</v>
      </c>
      <c r="F814" s="14">
        <v>1.94</v>
      </c>
      <c r="G814" s="14">
        <v>2.14</v>
      </c>
    </row>
    <row r="815" spans="1:7" x14ac:dyDescent="0.25">
      <c r="A815">
        <v>813</v>
      </c>
      <c r="B815" s="14">
        <v>1.17</v>
      </c>
      <c r="C815" s="14">
        <v>1.32</v>
      </c>
      <c r="D815" s="14">
        <v>1.54</v>
      </c>
      <c r="E815" s="14">
        <v>1.94</v>
      </c>
      <c r="F815" s="14">
        <v>1.94</v>
      </c>
      <c r="G815" s="14">
        <v>2.14</v>
      </c>
    </row>
    <row r="816" spans="1:7" x14ac:dyDescent="0.25">
      <c r="A816">
        <v>814</v>
      </c>
      <c r="B816" s="14">
        <v>1.17</v>
      </c>
      <c r="C816" s="14">
        <v>1.32</v>
      </c>
      <c r="D816" s="14">
        <v>1.54</v>
      </c>
      <c r="E816" s="14">
        <v>1.94</v>
      </c>
      <c r="F816" s="14">
        <v>1.94</v>
      </c>
      <c r="G816" s="14">
        <v>2.14</v>
      </c>
    </row>
    <row r="817" spans="1:7" x14ac:dyDescent="0.25">
      <c r="A817">
        <v>815</v>
      </c>
      <c r="B817" s="14">
        <v>1.17</v>
      </c>
      <c r="C817" s="14">
        <v>1.32</v>
      </c>
      <c r="D817" s="14">
        <v>1.54</v>
      </c>
      <c r="E817" s="14">
        <v>1.94</v>
      </c>
      <c r="F817" s="14">
        <v>1.94</v>
      </c>
      <c r="G817" s="14">
        <v>2.14</v>
      </c>
    </row>
    <row r="818" spans="1:7" x14ac:dyDescent="0.25">
      <c r="A818">
        <v>816</v>
      </c>
      <c r="B818" s="14">
        <v>1.17</v>
      </c>
      <c r="C818" s="14">
        <v>1.32</v>
      </c>
      <c r="D818" s="14">
        <v>1.54</v>
      </c>
      <c r="E818" s="14">
        <v>1.94</v>
      </c>
      <c r="F818" s="14">
        <v>1.94</v>
      </c>
      <c r="G818" s="14">
        <v>2.14</v>
      </c>
    </row>
    <row r="819" spans="1:7" x14ac:dyDescent="0.25">
      <c r="A819">
        <v>817</v>
      </c>
      <c r="B819" s="14">
        <v>1.17</v>
      </c>
      <c r="C819" s="14">
        <v>1.32</v>
      </c>
      <c r="D819" s="14">
        <v>1.54</v>
      </c>
      <c r="E819" s="14">
        <v>1.94</v>
      </c>
      <c r="F819" s="14">
        <v>1.94</v>
      </c>
      <c r="G819" s="14">
        <v>2.14</v>
      </c>
    </row>
    <row r="820" spans="1:7" x14ac:dyDescent="0.25">
      <c r="A820">
        <v>818</v>
      </c>
      <c r="B820" s="14">
        <v>1.17</v>
      </c>
      <c r="C820" s="14">
        <v>1.32</v>
      </c>
      <c r="D820" s="14">
        <v>1.54</v>
      </c>
      <c r="E820" s="14">
        <v>1.94</v>
      </c>
      <c r="F820" s="14">
        <v>1.94</v>
      </c>
      <c r="G820" s="14">
        <v>2.14</v>
      </c>
    </row>
    <row r="821" spans="1:7" x14ac:dyDescent="0.25">
      <c r="A821">
        <v>819</v>
      </c>
      <c r="B821" s="14">
        <v>1.17</v>
      </c>
      <c r="C821" s="14">
        <v>1.32</v>
      </c>
      <c r="D821" s="14">
        <v>1.54</v>
      </c>
      <c r="E821" s="14">
        <v>1.94</v>
      </c>
      <c r="F821" s="14">
        <v>1.94</v>
      </c>
      <c r="G821" s="14">
        <v>2.14</v>
      </c>
    </row>
    <row r="822" spans="1:7" x14ac:dyDescent="0.25">
      <c r="A822">
        <v>820</v>
      </c>
      <c r="B822" s="14">
        <v>1.17</v>
      </c>
      <c r="C822" s="14">
        <v>1.32</v>
      </c>
      <c r="D822" s="14">
        <v>1.54</v>
      </c>
      <c r="E822" s="14">
        <v>1.94</v>
      </c>
      <c r="F822" s="14">
        <v>1.94</v>
      </c>
      <c r="G822" s="14">
        <v>2.14</v>
      </c>
    </row>
    <row r="823" spans="1:7" x14ac:dyDescent="0.25">
      <c r="A823">
        <v>821</v>
      </c>
      <c r="B823" s="14">
        <v>1.17</v>
      </c>
      <c r="C823" s="14">
        <v>1.32</v>
      </c>
      <c r="D823" s="14">
        <v>1.54</v>
      </c>
      <c r="E823" s="14">
        <v>1.94</v>
      </c>
      <c r="F823" s="14">
        <v>1.94</v>
      </c>
      <c r="G823" s="14">
        <v>2.14</v>
      </c>
    </row>
    <row r="824" spans="1:7" x14ac:dyDescent="0.25">
      <c r="A824">
        <v>822</v>
      </c>
      <c r="B824" s="14">
        <v>1.17</v>
      </c>
      <c r="C824" s="14">
        <v>1.32</v>
      </c>
      <c r="D824" s="14">
        <v>1.54</v>
      </c>
      <c r="E824" s="14">
        <v>1.94</v>
      </c>
      <c r="F824" s="14">
        <v>1.94</v>
      </c>
      <c r="G824" s="14">
        <v>2.14</v>
      </c>
    </row>
    <row r="825" spans="1:7" x14ac:dyDescent="0.25">
      <c r="A825">
        <v>823</v>
      </c>
      <c r="B825" s="14">
        <v>1.17</v>
      </c>
      <c r="C825" s="14">
        <v>1.32</v>
      </c>
      <c r="D825" s="14">
        <v>1.54</v>
      </c>
      <c r="E825" s="14">
        <v>1.94</v>
      </c>
      <c r="F825" s="14">
        <v>1.94</v>
      </c>
      <c r="G825" s="14">
        <v>2.14</v>
      </c>
    </row>
    <row r="826" spans="1:7" x14ac:dyDescent="0.25">
      <c r="A826">
        <v>824</v>
      </c>
      <c r="B826" s="14">
        <v>1.17</v>
      </c>
      <c r="C826" s="14">
        <v>1.32</v>
      </c>
      <c r="D826" s="14">
        <v>1.54</v>
      </c>
      <c r="E826" s="14">
        <v>1.94</v>
      </c>
      <c r="F826" s="14">
        <v>1.94</v>
      </c>
      <c r="G826" s="14">
        <v>2.14</v>
      </c>
    </row>
    <row r="827" spans="1:7" x14ac:dyDescent="0.25">
      <c r="A827">
        <v>825</v>
      </c>
      <c r="B827" s="14">
        <v>1.17</v>
      </c>
      <c r="C827" s="14">
        <v>1.32</v>
      </c>
      <c r="D827" s="14">
        <v>1.54</v>
      </c>
      <c r="E827" s="14">
        <v>1.94</v>
      </c>
      <c r="F827" s="14">
        <v>1.94</v>
      </c>
      <c r="G827" s="14">
        <v>2.14</v>
      </c>
    </row>
    <row r="828" spans="1:7" x14ac:dyDescent="0.25">
      <c r="A828">
        <v>826</v>
      </c>
      <c r="B828" s="14">
        <v>1.17</v>
      </c>
      <c r="C828" s="14">
        <v>1.32</v>
      </c>
      <c r="D828" s="14">
        <v>1.54</v>
      </c>
      <c r="E828" s="14">
        <v>1.94</v>
      </c>
      <c r="F828" s="14">
        <v>1.94</v>
      </c>
      <c r="G828" s="14">
        <v>2.14</v>
      </c>
    </row>
    <row r="829" spans="1:7" x14ac:dyDescent="0.25">
      <c r="A829">
        <v>827</v>
      </c>
      <c r="B829" s="14">
        <v>1.17</v>
      </c>
      <c r="C829" s="14">
        <v>1.32</v>
      </c>
      <c r="D829" s="14">
        <v>1.54</v>
      </c>
      <c r="E829" s="14">
        <v>1.94</v>
      </c>
      <c r="F829" s="14">
        <v>1.94</v>
      </c>
      <c r="G829" s="14">
        <v>2.14</v>
      </c>
    </row>
    <row r="830" spans="1:7" x14ac:dyDescent="0.25">
      <c r="A830">
        <v>828</v>
      </c>
      <c r="B830" s="14">
        <v>1.17</v>
      </c>
      <c r="C830" s="14">
        <v>1.32</v>
      </c>
      <c r="D830" s="14">
        <v>1.54</v>
      </c>
      <c r="E830" s="14">
        <v>1.94</v>
      </c>
      <c r="F830" s="14">
        <v>1.94</v>
      </c>
      <c r="G830" s="14">
        <v>2.14</v>
      </c>
    </row>
    <row r="831" spans="1:7" x14ac:dyDescent="0.25">
      <c r="A831">
        <v>829</v>
      </c>
      <c r="B831" s="14">
        <v>1.17</v>
      </c>
      <c r="C831" s="14">
        <v>1.32</v>
      </c>
      <c r="D831" s="14">
        <v>1.54</v>
      </c>
      <c r="E831" s="14">
        <v>1.94</v>
      </c>
      <c r="F831" s="14">
        <v>1.94</v>
      </c>
      <c r="G831" s="14">
        <v>2.14</v>
      </c>
    </row>
    <row r="832" spans="1:7" x14ac:dyDescent="0.25">
      <c r="A832">
        <v>830</v>
      </c>
      <c r="B832" s="14">
        <v>1.17</v>
      </c>
      <c r="C832" s="14">
        <v>1.32</v>
      </c>
      <c r="D832" s="14">
        <v>1.54</v>
      </c>
      <c r="E832" s="14">
        <v>1.94</v>
      </c>
      <c r="F832" s="14">
        <v>1.94</v>
      </c>
      <c r="G832" s="14">
        <v>2.14</v>
      </c>
    </row>
    <row r="833" spans="1:7" x14ac:dyDescent="0.25">
      <c r="A833">
        <v>831</v>
      </c>
      <c r="B833" s="14">
        <v>1.17</v>
      </c>
      <c r="C833" s="14">
        <v>1.32</v>
      </c>
      <c r="D833" s="14">
        <v>1.54</v>
      </c>
      <c r="E833" s="14">
        <v>1.94</v>
      </c>
      <c r="F833" s="14">
        <v>1.94</v>
      </c>
      <c r="G833" s="14">
        <v>2.14</v>
      </c>
    </row>
    <row r="834" spans="1:7" x14ac:dyDescent="0.25">
      <c r="A834">
        <v>832</v>
      </c>
      <c r="B834" s="14">
        <v>1.17</v>
      </c>
      <c r="C834" s="14">
        <v>1.32</v>
      </c>
      <c r="D834" s="14">
        <v>1.54</v>
      </c>
      <c r="E834" s="14">
        <v>1.94</v>
      </c>
      <c r="F834" s="14">
        <v>1.94</v>
      </c>
      <c r="G834" s="14">
        <v>2.14</v>
      </c>
    </row>
    <row r="835" spans="1:7" x14ac:dyDescent="0.25">
      <c r="A835">
        <v>833</v>
      </c>
      <c r="B835" s="14">
        <v>1.17</v>
      </c>
      <c r="C835" s="14">
        <v>1.32</v>
      </c>
      <c r="D835" s="14">
        <v>1.54</v>
      </c>
      <c r="E835" s="14">
        <v>1.94</v>
      </c>
      <c r="F835" s="14">
        <v>1.94</v>
      </c>
      <c r="G835" s="14">
        <v>2.14</v>
      </c>
    </row>
    <row r="836" spans="1:7" x14ac:dyDescent="0.25">
      <c r="A836">
        <v>834</v>
      </c>
      <c r="B836" s="14">
        <v>1.17</v>
      </c>
      <c r="C836" s="14">
        <v>1.32</v>
      </c>
      <c r="D836" s="14">
        <v>1.54</v>
      </c>
      <c r="E836" s="14">
        <v>1.94</v>
      </c>
      <c r="F836" s="14">
        <v>1.94</v>
      </c>
      <c r="G836" s="14">
        <v>2.14</v>
      </c>
    </row>
    <row r="837" spans="1:7" x14ac:dyDescent="0.25">
      <c r="A837">
        <v>835</v>
      </c>
      <c r="B837" s="14">
        <v>1.17</v>
      </c>
      <c r="C837" s="14">
        <v>1.32</v>
      </c>
      <c r="D837" s="14">
        <v>1.54</v>
      </c>
      <c r="E837" s="14">
        <v>1.94</v>
      </c>
      <c r="F837" s="14">
        <v>1.94</v>
      </c>
      <c r="G837" s="14">
        <v>2.14</v>
      </c>
    </row>
    <row r="838" spans="1:7" x14ac:dyDescent="0.25">
      <c r="A838">
        <v>836</v>
      </c>
      <c r="B838" s="14">
        <v>1.17</v>
      </c>
      <c r="C838" s="14">
        <v>1.32</v>
      </c>
      <c r="D838" s="14">
        <v>1.54</v>
      </c>
      <c r="E838" s="14">
        <v>1.94</v>
      </c>
      <c r="F838" s="14">
        <v>1.94</v>
      </c>
      <c r="G838" s="14">
        <v>2.14</v>
      </c>
    </row>
    <row r="839" spans="1:7" x14ac:dyDescent="0.25">
      <c r="A839">
        <v>837</v>
      </c>
      <c r="B839" s="14">
        <v>1.17</v>
      </c>
      <c r="C839" s="14">
        <v>1.32</v>
      </c>
      <c r="D839" s="14">
        <v>1.54</v>
      </c>
      <c r="E839" s="14">
        <v>1.94</v>
      </c>
      <c r="F839" s="14">
        <v>1.94</v>
      </c>
      <c r="G839" s="14">
        <v>2.14</v>
      </c>
    </row>
    <row r="840" spans="1:7" x14ac:dyDescent="0.25">
      <c r="A840">
        <v>838</v>
      </c>
      <c r="B840" s="14">
        <v>1.17</v>
      </c>
      <c r="C840" s="14">
        <v>1.32</v>
      </c>
      <c r="D840" s="14">
        <v>1.54</v>
      </c>
      <c r="E840" s="14">
        <v>1.94</v>
      </c>
      <c r="F840" s="14">
        <v>1.94</v>
      </c>
      <c r="G840" s="14">
        <v>2.14</v>
      </c>
    </row>
    <row r="841" spans="1:7" x14ac:dyDescent="0.25">
      <c r="A841">
        <v>839</v>
      </c>
      <c r="B841" s="14">
        <v>1.17</v>
      </c>
      <c r="C841" s="14">
        <v>1.32</v>
      </c>
      <c r="D841" s="14">
        <v>1.54</v>
      </c>
      <c r="E841" s="14">
        <v>1.94</v>
      </c>
      <c r="F841" s="14">
        <v>1.94</v>
      </c>
      <c r="G841" s="14">
        <v>2.14</v>
      </c>
    </row>
    <row r="842" spans="1:7" x14ac:dyDescent="0.25">
      <c r="A842">
        <v>840</v>
      </c>
      <c r="B842" s="14">
        <v>1.17</v>
      </c>
      <c r="C842" s="14">
        <v>1.32</v>
      </c>
      <c r="D842" s="14">
        <v>1.54</v>
      </c>
      <c r="E842" s="14">
        <v>1.94</v>
      </c>
      <c r="F842" s="14">
        <v>1.94</v>
      </c>
      <c r="G842" s="14">
        <v>2.14</v>
      </c>
    </row>
    <row r="843" spans="1:7" x14ac:dyDescent="0.25">
      <c r="A843">
        <v>841</v>
      </c>
      <c r="B843" s="14">
        <v>1.17</v>
      </c>
      <c r="C843" s="14">
        <v>1.32</v>
      </c>
      <c r="D843" s="14">
        <v>1.54</v>
      </c>
      <c r="E843" s="14">
        <v>1.94</v>
      </c>
      <c r="F843" s="14">
        <v>1.94</v>
      </c>
      <c r="G843" s="14">
        <v>2.14</v>
      </c>
    </row>
    <row r="844" spans="1:7" x14ac:dyDescent="0.25">
      <c r="A844">
        <v>842</v>
      </c>
      <c r="B844" s="14">
        <v>1.17</v>
      </c>
      <c r="C844" s="14">
        <v>1.32</v>
      </c>
      <c r="D844" s="14">
        <v>1.54</v>
      </c>
      <c r="E844" s="14">
        <v>1.94</v>
      </c>
      <c r="F844" s="14">
        <v>1.94</v>
      </c>
      <c r="G844" s="14">
        <v>2.14</v>
      </c>
    </row>
    <row r="845" spans="1:7" x14ac:dyDescent="0.25">
      <c r="A845">
        <v>843</v>
      </c>
      <c r="B845" s="14">
        <v>1.17</v>
      </c>
      <c r="C845" s="14">
        <v>1.32</v>
      </c>
      <c r="D845" s="14">
        <v>1.54</v>
      </c>
      <c r="E845" s="14">
        <v>1.94</v>
      </c>
      <c r="F845" s="14">
        <v>1.94</v>
      </c>
      <c r="G845" s="14">
        <v>2.14</v>
      </c>
    </row>
    <row r="846" spans="1:7" x14ac:dyDescent="0.25">
      <c r="A846">
        <v>844</v>
      </c>
      <c r="B846" s="14">
        <v>1.17</v>
      </c>
      <c r="C846" s="14">
        <v>1.32</v>
      </c>
      <c r="D846" s="14">
        <v>1.54</v>
      </c>
      <c r="E846" s="14">
        <v>1.94</v>
      </c>
      <c r="F846" s="14">
        <v>1.94</v>
      </c>
      <c r="G846" s="14">
        <v>2.14</v>
      </c>
    </row>
    <row r="847" spans="1:7" x14ac:dyDescent="0.25">
      <c r="A847">
        <v>845</v>
      </c>
      <c r="B847" s="14">
        <v>1.17</v>
      </c>
      <c r="C847" s="14">
        <v>1.32</v>
      </c>
      <c r="D847" s="14">
        <v>1.54</v>
      </c>
      <c r="E847" s="14">
        <v>1.94</v>
      </c>
      <c r="F847" s="14">
        <v>1.94</v>
      </c>
      <c r="G847" s="14">
        <v>2.14</v>
      </c>
    </row>
    <row r="848" spans="1:7" x14ac:dyDescent="0.25">
      <c r="A848">
        <v>846</v>
      </c>
      <c r="B848" s="14">
        <v>1.17</v>
      </c>
      <c r="C848" s="14">
        <v>1.32</v>
      </c>
      <c r="D848" s="14">
        <v>1.54</v>
      </c>
      <c r="E848" s="14">
        <v>1.94</v>
      </c>
      <c r="F848" s="14">
        <v>1.94</v>
      </c>
      <c r="G848" s="14">
        <v>2.14</v>
      </c>
    </row>
    <row r="849" spans="1:7" x14ac:dyDescent="0.25">
      <c r="A849">
        <v>847</v>
      </c>
      <c r="B849" s="14">
        <v>1.17</v>
      </c>
      <c r="C849" s="14">
        <v>1.32</v>
      </c>
      <c r="D849" s="14">
        <v>1.54</v>
      </c>
      <c r="E849" s="14">
        <v>1.94</v>
      </c>
      <c r="F849" s="14">
        <v>1.94</v>
      </c>
      <c r="G849" s="14">
        <v>2.14</v>
      </c>
    </row>
    <row r="850" spans="1:7" x14ac:dyDescent="0.25">
      <c r="A850">
        <v>848</v>
      </c>
      <c r="B850" s="14">
        <v>1.17</v>
      </c>
      <c r="C850" s="14">
        <v>1.32</v>
      </c>
      <c r="D850" s="14">
        <v>1.54</v>
      </c>
      <c r="E850" s="14">
        <v>1.94</v>
      </c>
      <c r="F850" s="14">
        <v>1.94</v>
      </c>
      <c r="G850" s="14">
        <v>2.14</v>
      </c>
    </row>
    <row r="851" spans="1:7" x14ac:dyDescent="0.25">
      <c r="A851">
        <v>849</v>
      </c>
      <c r="B851" s="14">
        <v>1.17</v>
      </c>
      <c r="C851" s="14">
        <v>1.32</v>
      </c>
      <c r="D851" s="14">
        <v>1.54</v>
      </c>
      <c r="E851" s="14">
        <v>1.94</v>
      </c>
      <c r="F851" s="14">
        <v>1.94</v>
      </c>
      <c r="G851" s="14">
        <v>2.14</v>
      </c>
    </row>
    <row r="852" spans="1:7" x14ac:dyDescent="0.25">
      <c r="A852">
        <v>850</v>
      </c>
      <c r="B852" s="14">
        <v>1.17</v>
      </c>
      <c r="C852" s="14">
        <v>1.32</v>
      </c>
      <c r="D852" s="14">
        <v>1.54</v>
      </c>
      <c r="E852" s="14">
        <v>1.94</v>
      </c>
      <c r="F852" s="14">
        <v>1.94</v>
      </c>
      <c r="G852" s="14">
        <v>2.14</v>
      </c>
    </row>
    <row r="853" spans="1:7" x14ac:dyDescent="0.25">
      <c r="A853">
        <v>851</v>
      </c>
      <c r="B853" s="14">
        <v>1.17</v>
      </c>
      <c r="C853" s="14">
        <v>1.32</v>
      </c>
      <c r="D853" s="14">
        <v>1.54</v>
      </c>
      <c r="E853" s="14">
        <v>1.94</v>
      </c>
      <c r="F853" s="14">
        <v>1.94</v>
      </c>
      <c r="G853" s="14">
        <v>2.14</v>
      </c>
    </row>
    <row r="854" spans="1:7" x14ac:dyDescent="0.25">
      <c r="A854">
        <v>852</v>
      </c>
      <c r="B854" s="14">
        <v>1.17</v>
      </c>
      <c r="C854" s="14">
        <v>1.32</v>
      </c>
      <c r="D854" s="14">
        <v>1.54</v>
      </c>
      <c r="E854" s="14">
        <v>1.94</v>
      </c>
      <c r="F854" s="14">
        <v>1.94</v>
      </c>
      <c r="G854" s="14">
        <v>2.14</v>
      </c>
    </row>
    <row r="855" spans="1:7" x14ac:dyDescent="0.25">
      <c r="A855">
        <v>853</v>
      </c>
      <c r="B855" s="14">
        <v>1.17</v>
      </c>
      <c r="C855" s="14">
        <v>1.32</v>
      </c>
      <c r="D855" s="14">
        <v>1.54</v>
      </c>
      <c r="E855" s="14">
        <v>1.94</v>
      </c>
      <c r="F855" s="14">
        <v>1.94</v>
      </c>
      <c r="G855" s="14">
        <v>2.14</v>
      </c>
    </row>
    <row r="856" spans="1:7" x14ac:dyDescent="0.25">
      <c r="A856">
        <v>854</v>
      </c>
      <c r="B856" s="14">
        <v>1.17</v>
      </c>
      <c r="C856" s="14">
        <v>1.32</v>
      </c>
      <c r="D856" s="14">
        <v>1.54</v>
      </c>
      <c r="E856" s="14">
        <v>1.94</v>
      </c>
      <c r="F856" s="14">
        <v>1.94</v>
      </c>
      <c r="G856" s="14">
        <v>2.14</v>
      </c>
    </row>
    <row r="857" spans="1:7" x14ac:dyDescent="0.25">
      <c r="A857">
        <v>855</v>
      </c>
      <c r="B857" s="14">
        <v>1.17</v>
      </c>
      <c r="C857" s="14">
        <v>1.32</v>
      </c>
      <c r="D857" s="14">
        <v>1.54</v>
      </c>
      <c r="E857" s="14">
        <v>1.94</v>
      </c>
      <c r="F857" s="14">
        <v>1.94</v>
      </c>
      <c r="G857" s="14">
        <v>2.14</v>
      </c>
    </row>
    <row r="858" spans="1:7" x14ac:dyDescent="0.25">
      <c r="A858">
        <v>856</v>
      </c>
      <c r="B858" s="14">
        <v>1.17</v>
      </c>
      <c r="C858" s="14">
        <v>1.32</v>
      </c>
      <c r="D858" s="14">
        <v>1.54</v>
      </c>
      <c r="E858" s="14">
        <v>1.94</v>
      </c>
      <c r="F858" s="14">
        <v>1.94</v>
      </c>
      <c r="G858" s="14">
        <v>2.14</v>
      </c>
    </row>
    <row r="859" spans="1:7" x14ac:dyDescent="0.25">
      <c r="A859">
        <v>857</v>
      </c>
      <c r="B859" s="14">
        <v>1.17</v>
      </c>
      <c r="C859" s="14">
        <v>1.32</v>
      </c>
      <c r="D859" s="14">
        <v>1.54</v>
      </c>
      <c r="E859" s="14">
        <v>1.94</v>
      </c>
      <c r="F859" s="14">
        <v>1.94</v>
      </c>
      <c r="G859" s="14">
        <v>2.14</v>
      </c>
    </row>
    <row r="860" spans="1:7" x14ac:dyDescent="0.25">
      <c r="A860">
        <v>858</v>
      </c>
      <c r="B860" s="14">
        <v>1.17</v>
      </c>
      <c r="C860" s="14">
        <v>1.32</v>
      </c>
      <c r="D860" s="14">
        <v>1.54</v>
      </c>
      <c r="E860" s="14">
        <v>1.94</v>
      </c>
      <c r="F860" s="14">
        <v>1.94</v>
      </c>
      <c r="G860" s="14">
        <v>2.14</v>
      </c>
    </row>
    <row r="861" spans="1:7" x14ac:dyDescent="0.25">
      <c r="A861">
        <v>859</v>
      </c>
      <c r="B861" s="14">
        <v>1.17</v>
      </c>
      <c r="C861" s="14">
        <v>1.32</v>
      </c>
      <c r="D861" s="14">
        <v>1.54</v>
      </c>
      <c r="E861" s="14">
        <v>1.94</v>
      </c>
      <c r="F861" s="14">
        <v>1.94</v>
      </c>
      <c r="G861" s="14">
        <v>2.14</v>
      </c>
    </row>
    <row r="862" spans="1:7" x14ac:dyDescent="0.25">
      <c r="A862">
        <v>860</v>
      </c>
      <c r="B862" s="14">
        <v>1.17</v>
      </c>
      <c r="C862" s="14">
        <v>1.32</v>
      </c>
      <c r="D862" s="14">
        <v>1.54</v>
      </c>
      <c r="E862" s="14">
        <v>1.94</v>
      </c>
      <c r="F862" s="14">
        <v>1.94</v>
      </c>
      <c r="G862" s="14">
        <v>2.14</v>
      </c>
    </row>
    <row r="863" spans="1:7" x14ac:dyDescent="0.25">
      <c r="A863">
        <v>861</v>
      </c>
      <c r="B863" s="14">
        <v>1.17</v>
      </c>
      <c r="C863" s="14">
        <v>1.32</v>
      </c>
      <c r="D863" s="14">
        <v>1.54</v>
      </c>
      <c r="E863" s="14">
        <v>1.94</v>
      </c>
      <c r="F863" s="14">
        <v>1.94</v>
      </c>
      <c r="G863" s="14">
        <v>2.14</v>
      </c>
    </row>
    <row r="864" spans="1:7" x14ac:dyDescent="0.25">
      <c r="A864">
        <v>862</v>
      </c>
      <c r="B864" s="14">
        <v>1.17</v>
      </c>
      <c r="C864" s="14">
        <v>1.32</v>
      </c>
      <c r="D864" s="14">
        <v>1.54</v>
      </c>
      <c r="E864" s="14">
        <v>1.94</v>
      </c>
      <c r="F864" s="14">
        <v>1.94</v>
      </c>
      <c r="G864" s="14">
        <v>2.14</v>
      </c>
    </row>
    <row r="865" spans="1:7" x14ac:dyDescent="0.25">
      <c r="A865">
        <v>863</v>
      </c>
      <c r="B865" s="14">
        <v>1.17</v>
      </c>
      <c r="C865" s="14">
        <v>1.32</v>
      </c>
      <c r="D865" s="14">
        <v>1.54</v>
      </c>
      <c r="E865" s="14">
        <v>1.94</v>
      </c>
      <c r="F865" s="14">
        <v>1.94</v>
      </c>
      <c r="G865" s="14">
        <v>2.14</v>
      </c>
    </row>
    <row r="866" spans="1:7" x14ac:dyDescent="0.25">
      <c r="A866">
        <v>864</v>
      </c>
      <c r="B866" s="14">
        <v>1.17</v>
      </c>
      <c r="C866" s="14">
        <v>1.32</v>
      </c>
      <c r="D866" s="14">
        <v>1.54</v>
      </c>
      <c r="E866" s="14">
        <v>1.94</v>
      </c>
      <c r="F866" s="14">
        <v>1.94</v>
      </c>
      <c r="G866" s="14">
        <v>2.14</v>
      </c>
    </row>
    <row r="867" spans="1:7" x14ac:dyDescent="0.25">
      <c r="A867">
        <v>865</v>
      </c>
      <c r="B867" s="14">
        <v>1.17</v>
      </c>
      <c r="C867" s="14">
        <v>1.32</v>
      </c>
      <c r="D867" s="14">
        <v>1.54</v>
      </c>
      <c r="E867" s="14">
        <v>1.94</v>
      </c>
      <c r="F867" s="14">
        <v>1.94</v>
      </c>
      <c r="G867" s="14">
        <v>2.14</v>
      </c>
    </row>
    <row r="868" spans="1:7" x14ac:dyDescent="0.25">
      <c r="A868">
        <v>866</v>
      </c>
      <c r="B868" s="14">
        <v>1.17</v>
      </c>
      <c r="C868" s="14">
        <v>1.32</v>
      </c>
      <c r="D868" s="14">
        <v>1.54</v>
      </c>
      <c r="E868" s="14">
        <v>1.94</v>
      </c>
      <c r="F868" s="14">
        <v>1.94</v>
      </c>
      <c r="G868" s="14">
        <v>2.14</v>
      </c>
    </row>
    <row r="869" spans="1:7" x14ac:dyDescent="0.25">
      <c r="A869">
        <v>867</v>
      </c>
      <c r="B869" s="14">
        <v>1.17</v>
      </c>
      <c r="C869" s="14">
        <v>1.32</v>
      </c>
      <c r="D869" s="14">
        <v>1.54</v>
      </c>
      <c r="E869" s="14">
        <v>1.94</v>
      </c>
      <c r="F869" s="14">
        <v>1.94</v>
      </c>
      <c r="G869" s="14">
        <v>2.14</v>
      </c>
    </row>
    <row r="870" spans="1:7" x14ac:dyDescent="0.25">
      <c r="A870">
        <v>868</v>
      </c>
      <c r="B870" s="14">
        <v>1.17</v>
      </c>
      <c r="C870" s="14">
        <v>1.32</v>
      </c>
      <c r="D870" s="14">
        <v>1.54</v>
      </c>
      <c r="E870" s="14">
        <v>1.94</v>
      </c>
      <c r="F870" s="14">
        <v>1.94</v>
      </c>
      <c r="G870" s="14">
        <v>2.14</v>
      </c>
    </row>
    <row r="871" spans="1:7" x14ac:dyDescent="0.25">
      <c r="A871">
        <v>869</v>
      </c>
      <c r="B871" s="14">
        <v>1.17</v>
      </c>
      <c r="C871" s="14">
        <v>1.32</v>
      </c>
      <c r="D871" s="14">
        <v>1.54</v>
      </c>
      <c r="E871" s="14">
        <v>1.94</v>
      </c>
      <c r="F871" s="14">
        <v>1.94</v>
      </c>
      <c r="G871" s="14">
        <v>2.14</v>
      </c>
    </row>
    <row r="872" spans="1:7" x14ac:dyDescent="0.25">
      <c r="A872">
        <v>870</v>
      </c>
      <c r="B872" s="14">
        <v>1.17</v>
      </c>
      <c r="C872" s="14">
        <v>1.32</v>
      </c>
      <c r="D872" s="14">
        <v>1.54</v>
      </c>
      <c r="E872" s="14">
        <v>1.94</v>
      </c>
      <c r="F872" s="14">
        <v>1.94</v>
      </c>
      <c r="G872" s="14">
        <v>2.14</v>
      </c>
    </row>
    <row r="873" spans="1:7" x14ac:dyDescent="0.25">
      <c r="A873">
        <v>871</v>
      </c>
      <c r="B873" s="14">
        <v>1.17</v>
      </c>
      <c r="C873" s="14">
        <v>1.32</v>
      </c>
      <c r="D873" s="14">
        <v>1.54</v>
      </c>
      <c r="E873" s="14">
        <v>1.94</v>
      </c>
      <c r="F873" s="14">
        <v>1.94</v>
      </c>
      <c r="G873" s="14">
        <v>2.14</v>
      </c>
    </row>
    <row r="874" spans="1:7" x14ac:dyDescent="0.25">
      <c r="A874">
        <v>872</v>
      </c>
      <c r="B874" s="14">
        <v>1.17</v>
      </c>
      <c r="C874" s="14">
        <v>1.32</v>
      </c>
      <c r="D874" s="14">
        <v>1.54</v>
      </c>
      <c r="E874" s="14">
        <v>1.94</v>
      </c>
      <c r="F874" s="14">
        <v>1.94</v>
      </c>
      <c r="G874" s="14">
        <v>2.14</v>
      </c>
    </row>
    <row r="875" spans="1:7" x14ac:dyDescent="0.25">
      <c r="A875">
        <v>873</v>
      </c>
      <c r="B875" s="14">
        <v>1.17</v>
      </c>
      <c r="C875" s="14">
        <v>1.32</v>
      </c>
      <c r="D875" s="14">
        <v>1.54</v>
      </c>
      <c r="E875" s="14">
        <v>1.94</v>
      </c>
      <c r="F875" s="14">
        <v>1.94</v>
      </c>
      <c r="G875" s="14">
        <v>2.14</v>
      </c>
    </row>
    <row r="876" spans="1:7" x14ac:dyDescent="0.25">
      <c r="A876">
        <v>874</v>
      </c>
      <c r="B876" s="14">
        <v>1.17</v>
      </c>
      <c r="C876" s="14">
        <v>1.32</v>
      </c>
      <c r="D876" s="14">
        <v>1.54</v>
      </c>
      <c r="E876" s="14">
        <v>1.94</v>
      </c>
      <c r="F876" s="14">
        <v>1.94</v>
      </c>
      <c r="G876" s="14">
        <v>2.14</v>
      </c>
    </row>
    <row r="877" spans="1:7" x14ac:dyDescent="0.25">
      <c r="A877">
        <v>875</v>
      </c>
      <c r="B877" s="14">
        <v>1.17</v>
      </c>
      <c r="C877" s="14">
        <v>1.32</v>
      </c>
      <c r="D877" s="14">
        <v>1.54</v>
      </c>
      <c r="E877" s="14">
        <v>1.94</v>
      </c>
      <c r="F877" s="14">
        <v>1.94</v>
      </c>
      <c r="G877" s="14">
        <v>2.14</v>
      </c>
    </row>
    <row r="878" spans="1:7" x14ac:dyDescent="0.25">
      <c r="A878">
        <v>876</v>
      </c>
      <c r="B878" s="14">
        <v>1.17</v>
      </c>
      <c r="C878" s="14">
        <v>1.32</v>
      </c>
      <c r="D878" s="14">
        <v>1.54</v>
      </c>
      <c r="E878" s="14">
        <v>1.94</v>
      </c>
      <c r="F878" s="14">
        <v>1.94</v>
      </c>
      <c r="G878" s="14">
        <v>2.14</v>
      </c>
    </row>
    <row r="879" spans="1:7" x14ac:dyDescent="0.25">
      <c r="A879">
        <v>877</v>
      </c>
      <c r="B879" s="14">
        <v>1.17</v>
      </c>
      <c r="C879" s="14">
        <v>1.32</v>
      </c>
      <c r="D879" s="14">
        <v>1.54</v>
      </c>
      <c r="E879" s="14">
        <v>1.94</v>
      </c>
      <c r="F879" s="14">
        <v>1.94</v>
      </c>
      <c r="G879" s="14">
        <v>2.14</v>
      </c>
    </row>
    <row r="880" spans="1:7" x14ac:dyDescent="0.25">
      <c r="A880">
        <v>878</v>
      </c>
      <c r="B880" s="14">
        <v>1.17</v>
      </c>
      <c r="C880" s="14">
        <v>1.32</v>
      </c>
      <c r="D880" s="14">
        <v>1.54</v>
      </c>
      <c r="E880" s="14">
        <v>1.94</v>
      </c>
      <c r="F880" s="14">
        <v>1.94</v>
      </c>
      <c r="G880" s="14">
        <v>2.14</v>
      </c>
    </row>
    <row r="881" spans="1:7" x14ac:dyDescent="0.25">
      <c r="A881">
        <v>879</v>
      </c>
      <c r="B881" s="14">
        <v>1.17</v>
      </c>
      <c r="C881" s="14">
        <v>1.32</v>
      </c>
      <c r="D881" s="14">
        <v>1.54</v>
      </c>
      <c r="E881" s="14">
        <v>1.94</v>
      </c>
      <c r="F881" s="14">
        <v>1.94</v>
      </c>
      <c r="G881" s="14">
        <v>2.14</v>
      </c>
    </row>
    <row r="882" spans="1:7" x14ac:dyDescent="0.25">
      <c r="A882">
        <v>880</v>
      </c>
      <c r="B882" s="14">
        <v>1.17</v>
      </c>
      <c r="C882" s="14">
        <v>1.32</v>
      </c>
      <c r="D882" s="14">
        <v>1.54</v>
      </c>
      <c r="E882" s="14">
        <v>1.94</v>
      </c>
      <c r="F882" s="14">
        <v>1.94</v>
      </c>
      <c r="G882" s="14">
        <v>2.14</v>
      </c>
    </row>
    <row r="883" spans="1:7" x14ac:dyDescent="0.25">
      <c r="A883">
        <v>881</v>
      </c>
      <c r="B883" s="14">
        <v>1.17</v>
      </c>
      <c r="C883" s="14">
        <v>1.32</v>
      </c>
      <c r="D883" s="14">
        <v>1.54</v>
      </c>
      <c r="E883" s="14">
        <v>1.94</v>
      </c>
      <c r="F883" s="14">
        <v>1.94</v>
      </c>
      <c r="G883" s="14">
        <v>2.14</v>
      </c>
    </row>
    <row r="884" spans="1:7" x14ac:dyDescent="0.25">
      <c r="A884">
        <v>882</v>
      </c>
      <c r="B884" s="14">
        <v>1.17</v>
      </c>
      <c r="C884" s="14">
        <v>1.32</v>
      </c>
      <c r="D884" s="14">
        <v>1.54</v>
      </c>
      <c r="E884" s="14">
        <v>1.94</v>
      </c>
      <c r="F884" s="14">
        <v>1.94</v>
      </c>
      <c r="G884" s="14">
        <v>2.14</v>
      </c>
    </row>
    <row r="885" spans="1:7" x14ac:dyDescent="0.25">
      <c r="A885">
        <v>883</v>
      </c>
      <c r="B885" s="14">
        <v>1.17</v>
      </c>
      <c r="C885" s="14">
        <v>1.32</v>
      </c>
      <c r="D885" s="14">
        <v>1.54</v>
      </c>
      <c r="E885" s="14">
        <v>1.94</v>
      </c>
      <c r="F885" s="14">
        <v>1.94</v>
      </c>
      <c r="G885" s="14">
        <v>2.14</v>
      </c>
    </row>
    <row r="886" spans="1:7" x14ac:dyDescent="0.25">
      <c r="A886">
        <v>884</v>
      </c>
      <c r="B886" s="14">
        <v>1.17</v>
      </c>
      <c r="C886" s="14">
        <v>1.32</v>
      </c>
      <c r="D886" s="14">
        <v>1.54</v>
      </c>
      <c r="E886" s="14">
        <v>1.94</v>
      </c>
      <c r="F886" s="14">
        <v>1.94</v>
      </c>
      <c r="G886" s="14">
        <v>2.14</v>
      </c>
    </row>
    <row r="887" spans="1:7" x14ac:dyDescent="0.25">
      <c r="A887">
        <v>885</v>
      </c>
      <c r="B887" s="14">
        <v>1.17</v>
      </c>
      <c r="C887" s="14">
        <v>1.32</v>
      </c>
      <c r="D887" s="14">
        <v>1.54</v>
      </c>
      <c r="E887" s="14">
        <v>1.94</v>
      </c>
      <c r="F887" s="14">
        <v>1.94</v>
      </c>
      <c r="G887" s="14">
        <v>2.14</v>
      </c>
    </row>
    <row r="888" spans="1:7" x14ac:dyDescent="0.25">
      <c r="A888">
        <v>886</v>
      </c>
      <c r="B888" s="14">
        <v>1.17</v>
      </c>
      <c r="C888" s="14">
        <v>1.32</v>
      </c>
      <c r="D888" s="14">
        <v>1.54</v>
      </c>
      <c r="E888" s="14">
        <v>1.94</v>
      </c>
      <c r="F888" s="14">
        <v>1.94</v>
      </c>
      <c r="G888" s="14">
        <v>2.14</v>
      </c>
    </row>
    <row r="889" spans="1:7" x14ac:dyDescent="0.25">
      <c r="A889">
        <v>887</v>
      </c>
      <c r="B889" s="14">
        <v>1.17</v>
      </c>
      <c r="C889" s="14">
        <v>1.32</v>
      </c>
      <c r="D889" s="14">
        <v>1.54</v>
      </c>
      <c r="E889" s="14">
        <v>1.94</v>
      </c>
      <c r="F889" s="14">
        <v>1.94</v>
      </c>
      <c r="G889" s="14">
        <v>2.14</v>
      </c>
    </row>
    <row r="890" spans="1:7" x14ac:dyDescent="0.25">
      <c r="A890">
        <v>888</v>
      </c>
      <c r="B890" s="14">
        <v>1.17</v>
      </c>
      <c r="C890" s="14">
        <v>1.32</v>
      </c>
      <c r="D890" s="14">
        <v>1.54</v>
      </c>
      <c r="E890" s="14">
        <v>1.94</v>
      </c>
      <c r="F890" s="14">
        <v>1.94</v>
      </c>
      <c r="G890" s="14">
        <v>2.14</v>
      </c>
    </row>
    <row r="891" spans="1:7" x14ac:dyDescent="0.25">
      <c r="A891">
        <v>889</v>
      </c>
      <c r="B891" s="14">
        <v>1.17</v>
      </c>
      <c r="C891" s="14">
        <v>1.32</v>
      </c>
      <c r="D891" s="14">
        <v>1.54</v>
      </c>
      <c r="E891" s="14">
        <v>1.94</v>
      </c>
      <c r="F891" s="14">
        <v>1.94</v>
      </c>
      <c r="G891" s="14">
        <v>2.14</v>
      </c>
    </row>
    <row r="892" spans="1:7" x14ac:dyDescent="0.25">
      <c r="A892">
        <v>890</v>
      </c>
      <c r="B892" s="14">
        <v>1.17</v>
      </c>
      <c r="C892" s="14">
        <v>1.32</v>
      </c>
      <c r="D892" s="14">
        <v>1.54</v>
      </c>
      <c r="E892" s="14">
        <v>1.94</v>
      </c>
      <c r="F892" s="14">
        <v>1.94</v>
      </c>
      <c r="G892" s="14">
        <v>2.14</v>
      </c>
    </row>
    <row r="893" spans="1:7" x14ac:dyDescent="0.25">
      <c r="A893">
        <v>891</v>
      </c>
      <c r="B893" s="14">
        <v>1.17</v>
      </c>
      <c r="C893" s="14">
        <v>1.32</v>
      </c>
      <c r="D893" s="14">
        <v>1.54</v>
      </c>
      <c r="E893" s="14">
        <v>1.94</v>
      </c>
      <c r="F893" s="14">
        <v>1.94</v>
      </c>
      <c r="G893" s="14">
        <v>2.14</v>
      </c>
    </row>
    <row r="894" spans="1:7" x14ac:dyDescent="0.25">
      <c r="A894">
        <v>892</v>
      </c>
      <c r="B894" s="14">
        <v>1.17</v>
      </c>
      <c r="C894" s="14">
        <v>1.32</v>
      </c>
      <c r="D894" s="14">
        <v>1.54</v>
      </c>
      <c r="E894" s="14">
        <v>1.94</v>
      </c>
      <c r="F894" s="14">
        <v>1.94</v>
      </c>
      <c r="G894" s="14">
        <v>2.14</v>
      </c>
    </row>
    <row r="895" spans="1:7" x14ac:dyDescent="0.25">
      <c r="A895">
        <v>893</v>
      </c>
      <c r="B895" s="14">
        <v>1.17</v>
      </c>
      <c r="C895" s="14">
        <v>1.32</v>
      </c>
      <c r="D895" s="14">
        <v>1.54</v>
      </c>
      <c r="E895" s="14">
        <v>1.94</v>
      </c>
      <c r="F895" s="14">
        <v>1.94</v>
      </c>
      <c r="G895" s="14">
        <v>2.14</v>
      </c>
    </row>
    <row r="896" spans="1:7" x14ac:dyDescent="0.25">
      <c r="A896">
        <v>894</v>
      </c>
      <c r="B896" s="14">
        <v>1.17</v>
      </c>
      <c r="C896" s="14">
        <v>1.32</v>
      </c>
      <c r="D896" s="14">
        <v>1.54</v>
      </c>
      <c r="E896" s="14">
        <v>1.94</v>
      </c>
      <c r="F896" s="14">
        <v>1.94</v>
      </c>
      <c r="G896" s="14">
        <v>2.14</v>
      </c>
    </row>
    <row r="897" spans="1:7" x14ac:dyDescent="0.25">
      <c r="A897">
        <v>895</v>
      </c>
      <c r="B897" s="14">
        <v>1.17</v>
      </c>
      <c r="C897" s="14">
        <v>1.32</v>
      </c>
      <c r="D897" s="14">
        <v>1.54</v>
      </c>
      <c r="E897" s="14">
        <v>1.94</v>
      </c>
      <c r="F897" s="14">
        <v>1.94</v>
      </c>
      <c r="G897" s="14">
        <v>2.14</v>
      </c>
    </row>
    <row r="898" spans="1:7" x14ac:dyDescent="0.25">
      <c r="A898">
        <v>896</v>
      </c>
      <c r="B898" s="14">
        <v>1.17</v>
      </c>
      <c r="C898" s="14">
        <v>1.32</v>
      </c>
      <c r="D898" s="14">
        <v>1.54</v>
      </c>
      <c r="E898" s="14">
        <v>1.94</v>
      </c>
      <c r="F898" s="14">
        <v>1.94</v>
      </c>
      <c r="G898" s="14">
        <v>2.14</v>
      </c>
    </row>
    <row r="899" spans="1:7" x14ac:dyDescent="0.25">
      <c r="A899">
        <v>897</v>
      </c>
      <c r="B899" s="14">
        <v>1.17</v>
      </c>
      <c r="C899" s="14">
        <v>1.32</v>
      </c>
      <c r="D899" s="14">
        <v>1.54</v>
      </c>
      <c r="E899" s="14">
        <v>1.94</v>
      </c>
      <c r="F899" s="14">
        <v>1.94</v>
      </c>
      <c r="G899" s="14">
        <v>2.14</v>
      </c>
    </row>
    <row r="900" spans="1:7" x14ac:dyDescent="0.25">
      <c r="A900">
        <v>898</v>
      </c>
      <c r="B900" s="14">
        <v>1.17</v>
      </c>
      <c r="C900" s="14">
        <v>1.32</v>
      </c>
      <c r="D900" s="14">
        <v>1.54</v>
      </c>
      <c r="E900" s="14">
        <v>1.94</v>
      </c>
      <c r="F900" s="14">
        <v>1.94</v>
      </c>
      <c r="G900" s="14">
        <v>2.14</v>
      </c>
    </row>
    <row r="901" spans="1:7" x14ac:dyDescent="0.25">
      <c r="A901">
        <v>899</v>
      </c>
      <c r="B901" s="14">
        <v>1.17</v>
      </c>
      <c r="C901" s="14">
        <v>1.32</v>
      </c>
      <c r="D901" s="14">
        <v>1.54</v>
      </c>
      <c r="E901" s="14">
        <v>1.94</v>
      </c>
      <c r="F901" s="14">
        <v>1.94</v>
      </c>
      <c r="G901" s="14">
        <v>2.14</v>
      </c>
    </row>
    <row r="902" spans="1:7" x14ac:dyDescent="0.25">
      <c r="A902">
        <v>900</v>
      </c>
      <c r="B902" s="14">
        <v>1.17</v>
      </c>
      <c r="C902" s="14">
        <v>1.32</v>
      </c>
      <c r="D902" s="14">
        <v>1.54</v>
      </c>
      <c r="E902" s="14">
        <v>1.94</v>
      </c>
      <c r="F902" s="14">
        <v>1.94</v>
      </c>
      <c r="G902" s="14">
        <v>2.14</v>
      </c>
    </row>
    <row r="903" spans="1:7" x14ac:dyDescent="0.25">
      <c r="A903">
        <v>901</v>
      </c>
      <c r="B903" s="14">
        <v>1.17</v>
      </c>
      <c r="C903" s="14">
        <v>1.32</v>
      </c>
      <c r="D903" s="14">
        <v>1.54</v>
      </c>
      <c r="E903" s="14">
        <v>1.94</v>
      </c>
      <c r="F903" s="14">
        <v>1.94</v>
      </c>
      <c r="G903" s="14">
        <v>2.14</v>
      </c>
    </row>
    <row r="904" spans="1:7" x14ac:dyDescent="0.25">
      <c r="A904">
        <v>902</v>
      </c>
      <c r="B904" s="14">
        <v>1.17</v>
      </c>
      <c r="C904" s="14">
        <v>1.32</v>
      </c>
      <c r="D904" s="14">
        <v>1.54</v>
      </c>
      <c r="E904" s="14">
        <v>1.94</v>
      </c>
      <c r="F904" s="14">
        <v>1.94</v>
      </c>
      <c r="G904" s="14">
        <v>2.14</v>
      </c>
    </row>
    <row r="905" spans="1:7" x14ac:dyDescent="0.25">
      <c r="A905">
        <v>903</v>
      </c>
      <c r="B905" s="14">
        <v>1.17</v>
      </c>
      <c r="C905" s="14">
        <v>1.32</v>
      </c>
      <c r="D905" s="14">
        <v>1.54</v>
      </c>
      <c r="E905" s="14">
        <v>1.94</v>
      </c>
      <c r="F905" s="14">
        <v>1.94</v>
      </c>
      <c r="G905" s="14">
        <v>2.14</v>
      </c>
    </row>
    <row r="906" spans="1:7" x14ac:dyDescent="0.25">
      <c r="A906">
        <v>904</v>
      </c>
      <c r="B906" s="14">
        <v>1.17</v>
      </c>
      <c r="C906" s="14">
        <v>1.32</v>
      </c>
      <c r="D906" s="14">
        <v>1.54</v>
      </c>
      <c r="E906" s="14">
        <v>1.94</v>
      </c>
      <c r="F906" s="14">
        <v>1.94</v>
      </c>
      <c r="G906" s="14">
        <v>2.14</v>
      </c>
    </row>
    <row r="907" spans="1:7" x14ac:dyDescent="0.25">
      <c r="A907">
        <v>905</v>
      </c>
      <c r="B907" s="14">
        <v>1.17</v>
      </c>
      <c r="C907" s="14">
        <v>1.32</v>
      </c>
      <c r="D907" s="14">
        <v>1.54</v>
      </c>
      <c r="E907" s="14">
        <v>1.94</v>
      </c>
      <c r="F907" s="14">
        <v>1.94</v>
      </c>
      <c r="G907" s="14">
        <v>2.14</v>
      </c>
    </row>
    <row r="908" spans="1:7" x14ac:dyDescent="0.25">
      <c r="A908">
        <v>906</v>
      </c>
      <c r="B908" s="14">
        <v>1.17</v>
      </c>
      <c r="C908" s="14">
        <v>1.32</v>
      </c>
      <c r="D908" s="14">
        <v>1.54</v>
      </c>
      <c r="E908" s="14">
        <v>1.94</v>
      </c>
      <c r="F908" s="14">
        <v>1.94</v>
      </c>
      <c r="G908" s="14">
        <v>2.14</v>
      </c>
    </row>
    <row r="909" spans="1:7" x14ac:dyDescent="0.25">
      <c r="A909">
        <v>907</v>
      </c>
      <c r="B909" s="14">
        <v>1.17</v>
      </c>
      <c r="C909" s="14">
        <v>1.32</v>
      </c>
      <c r="D909" s="14">
        <v>1.54</v>
      </c>
      <c r="E909" s="14">
        <v>1.94</v>
      </c>
      <c r="F909" s="14">
        <v>1.94</v>
      </c>
      <c r="G909" s="14">
        <v>2.14</v>
      </c>
    </row>
    <row r="910" spans="1:7" x14ac:dyDescent="0.25">
      <c r="A910">
        <v>908</v>
      </c>
      <c r="B910" s="14">
        <v>1.17</v>
      </c>
      <c r="C910" s="14">
        <v>1.32</v>
      </c>
      <c r="D910" s="14">
        <v>1.54</v>
      </c>
      <c r="E910" s="14">
        <v>1.94</v>
      </c>
      <c r="F910" s="14">
        <v>1.94</v>
      </c>
      <c r="G910" s="14">
        <v>2.14</v>
      </c>
    </row>
    <row r="911" spans="1:7" x14ac:dyDescent="0.25">
      <c r="A911">
        <v>909</v>
      </c>
      <c r="B911" s="14">
        <v>1.17</v>
      </c>
      <c r="C911" s="14">
        <v>1.32</v>
      </c>
      <c r="D911" s="14">
        <v>1.54</v>
      </c>
      <c r="E911" s="14">
        <v>1.94</v>
      </c>
      <c r="F911" s="14">
        <v>1.94</v>
      </c>
      <c r="G911" s="14">
        <v>2.14</v>
      </c>
    </row>
    <row r="912" spans="1:7" x14ac:dyDescent="0.25">
      <c r="A912">
        <v>910</v>
      </c>
      <c r="B912" s="14">
        <v>1.17</v>
      </c>
      <c r="C912" s="14">
        <v>1.32</v>
      </c>
      <c r="D912" s="14">
        <v>1.54</v>
      </c>
      <c r="E912" s="14">
        <v>1.94</v>
      </c>
      <c r="F912" s="14">
        <v>1.94</v>
      </c>
      <c r="G912" s="14">
        <v>2.14</v>
      </c>
    </row>
    <row r="913" spans="1:7" x14ac:dyDescent="0.25">
      <c r="A913">
        <v>911</v>
      </c>
      <c r="B913" s="14">
        <v>1.17</v>
      </c>
      <c r="C913" s="14">
        <v>1.32</v>
      </c>
      <c r="D913" s="14">
        <v>1.54</v>
      </c>
      <c r="E913" s="14">
        <v>1.94</v>
      </c>
      <c r="F913" s="14">
        <v>1.94</v>
      </c>
      <c r="G913" s="14">
        <v>2.14</v>
      </c>
    </row>
    <row r="914" spans="1:7" x14ac:dyDescent="0.25">
      <c r="A914">
        <v>912</v>
      </c>
      <c r="B914" s="14">
        <v>1.17</v>
      </c>
      <c r="C914" s="14">
        <v>1.32</v>
      </c>
      <c r="D914" s="14">
        <v>1.54</v>
      </c>
      <c r="E914" s="14">
        <v>1.94</v>
      </c>
      <c r="F914" s="14">
        <v>1.94</v>
      </c>
      <c r="G914" s="14">
        <v>2.14</v>
      </c>
    </row>
    <row r="915" spans="1:7" x14ac:dyDescent="0.25">
      <c r="A915">
        <v>913</v>
      </c>
      <c r="B915" s="14">
        <v>1.17</v>
      </c>
      <c r="C915" s="14">
        <v>1.32</v>
      </c>
      <c r="D915" s="14">
        <v>1.54</v>
      </c>
      <c r="E915" s="14">
        <v>1.94</v>
      </c>
      <c r="F915" s="14">
        <v>1.94</v>
      </c>
      <c r="G915" s="14">
        <v>2.14</v>
      </c>
    </row>
    <row r="916" spans="1:7" x14ac:dyDescent="0.25">
      <c r="A916">
        <v>914</v>
      </c>
      <c r="B916" s="14">
        <v>1.17</v>
      </c>
      <c r="C916" s="14">
        <v>1.32</v>
      </c>
      <c r="D916" s="14">
        <v>1.54</v>
      </c>
      <c r="E916" s="14">
        <v>1.94</v>
      </c>
      <c r="F916" s="14">
        <v>1.94</v>
      </c>
      <c r="G916" s="14">
        <v>2.14</v>
      </c>
    </row>
    <row r="917" spans="1:7" x14ac:dyDescent="0.25">
      <c r="A917">
        <v>915</v>
      </c>
      <c r="B917" s="14">
        <v>1.17</v>
      </c>
      <c r="C917" s="14">
        <v>1.32</v>
      </c>
      <c r="D917" s="14">
        <v>1.54</v>
      </c>
      <c r="E917" s="14">
        <v>1.94</v>
      </c>
      <c r="F917" s="14">
        <v>1.94</v>
      </c>
      <c r="G917" s="14">
        <v>2.14</v>
      </c>
    </row>
    <row r="918" spans="1:7" x14ac:dyDescent="0.25">
      <c r="A918">
        <v>916</v>
      </c>
      <c r="B918" s="14">
        <v>1.17</v>
      </c>
      <c r="C918" s="14">
        <v>1.32</v>
      </c>
      <c r="D918" s="14">
        <v>1.54</v>
      </c>
      <c r="E918" s="14">
        <v>1.94</v>
      </c>
      <c r="F918" s="14">
        <v>1.94</v>
      </c>
      <c r="G918" s="14">
        <v>2.14</v>
      </c>
    </row>
    <row r="919" spans="1:7" x14ac:dyDescent="0.25">
      <c r="A919">
        <v>917</v>
      </c>
      <c r="B919" s="14">
        <v>1.17</v>
      </c>
      <c r="C919" s="14">
        <v>1.32</v>
      </c>
      <c r="D919" s="14">
        <v>1.54</v>
      </c>
      <c r="E919" s="14">
        <v>1.94</v>
      </c>
      <c r="F919" s="14">
        <v>1.94</v>
      </c>
      <c r="G919" s="14">
        <v>2.14</v>
      </c>
    </row>
    <row r="920" spans="1:7" x14ac:dyDescent="0.25">
      <c r="A920">
        <v>918</v>
      </c>
      <c r="B920" s="14">
        <v>1.17</v>
      </c>
      <c r="C920" s="14">
        <v>1.32</v>
      </c>
      <c r="D920" s="14">
        <v>1.54</v>
      </c>
      <c r="E920" s="14">
        <v>1.94</v>
      </c>
      <c r="F920" s="14">
        <v>1.94</v>
      </c>
      <c r="G920" s="14">
        <v>2.14</v>
      </c>
    </row>
    <row r="921" spans="1:7" x14ac:dyDescent="0.25">
      <c r="A921">
        <v>919</v>
      </c>
      <c r="B921" s="14">
        <v>1.17</v>
      </c>
      <c r="C921" s="14">
        <v>1.32</v>
      </c>
      <c r="D921" s="14">
        <v>1.54</v>
      </c>
      <c r="E921" s="14">
        <v>1.94</v>
      </c>
      <c r="F921" s="14">
        <v>1.94</v>
      </c>
      <c r="G921" s="14">
        <v>2.14</v>
      </c>
    </row>
    <row r="922" spans="1:7" x14ac:dyDescent="0.25">
      <c r="A922">
        <v>920</v>
      </c>
      <c r="B922" s="14">
        <v>1.17</v>
      </c>
      <c r="C922" s="14">
        <v>1.32</v>
      </c>
      <c r="D922" s="14">
        <v>1.54</v>
      </c>
      <c r="E922" s="14">
        <v>1.94</v>
      </c>
      <c r="F922" s="14">
        <v>1.94</v>
      </c>
      <c r="G922" s="14">
        <v>2.14</v>
      </c>
    </row>
    <row r="923" spans="1:7" x14ac:dyDescent="0.25">
      <c r="A923">
        <v>921</v>
      </c>
      <c r="B923" s="14">
        <v>1.17</v>
      </c>
      <c r="C923" s="14">
        <v>1.32</v>
      </c>
      <c r="D923" s="14">
        <v>1.54</v>
      </c>
      <c r="E923" s="14">
        <v>1.94</v>
      </c>
      <c r="F923" s="14">
        <v>1.94</v>
      </c>
      <c r="G923" s="14">
        <v>2.14</v>
      </c>
    </row>
    <row r="924" spans="1:7" x14ac:dyDescent="0.25">
      <c r="A924">
        <v>922</v>
      </c>
      <c r="B924" s="14">
        <v>1.17</v>
      </c>
      <c r="C924" s="14">
        <v>1.32</v>
      </c>
      <c r="D924" s="14">
        <v>1.54</v>
      </c>
      <c r="E924" s="14">
        <v>1.94</v>
      </c>
      <c r="F924" s="14">
        <v>1.94</v>
      </c>
      <c r="G924" s="14">
        <v>2.14</v>
      </c>
    </row>
    <row r="925" spans="1:7" x14ac:dyDescent="0.25">
      <c r="A925">
        <v>923</v>
      </c>
      <c r="B925" s="14">
        <v>1.17</v>
      </c>
      <c r="C925" s="14">
        <v>1.32</v>
      </c>
      <c r="D925" s="14">
        <v>1.54</v>
      </c>
      <c r="E925" s="14">
        <v>1.94</v>
      </c>
      <c r="F925" s="14">
        <v>1.94</v>
      </c>
      <c r="G925" s="14">
        <v>2.14</v>
      </c>
    </row>
    <row r="926" spans="1:7" x14ac:dyDescent="0.25">
      <c r="A926">
        <v>924</v>
      </c>
      <c r="B926" s="14">
        <v>1.17</v>
      </c>
      <c r="C926" s="14">
        <v>1.32</v>
      </c>
      <c r="D926" s="14">
        <v>1.54</v>
      </c>
      <c r="E926" s="14">
        <v>1.94</v>
      </c>
      <c r="F926" s="14">
        <v>1.94</v>
      </c>
      <c r="G926" s="14">
        <v>2.14</v>
      </c>
    </row>
    <row r="927" spans="1:7" x14ac:dyDescent="0.25">
      <c r="A927">
        <v>925</v>
      </c>
      <c r="B927" s="14">
        <v>1.17</v>
      </c>
      <c r="C927" s="14">
        <v>1.32</v>
      </c>
      <c r="D927" s="14">
        <v>1.54</v>
      </c>
      <c r="E927" s="14">
        <v>1.94</v>
      </c>
      <c r="F927" s="14">
        <v>1.94</v>
      </c>
      <c r="G927" s="14">
        <v>2.14</v>
      </c>
    </row>
    <row r="928" spans="1:7" x14ac:dyDescent="0.25">
      <c r="A928">
        <v>926</v>
      </c>
      <c r="B928" s="14">
        <v>1.17</v>
      </c>
      <c r="C928" s="14">
        <v>1.32</v>
      </c>
      <c r="D928" s="14">
        <v>1.54</v>
      </c>
      <c r="E928" s="14">
        <v>1.94</v>
      </c>
      <c r="F928" s="14">
        <v>1.94</v>
      </c>
      <c r="G928" s="14">
        <v>2.14</v>
      </c>
    </row>
    <row r="929" spans="1:7" x14ac:dyDescent="0.25">
      <c r="A929">
        <v>927</v>
      </c>
      <c r="B929" s="14">
        <v>1.17</v>
      </c>
      <c r="C929" s="14">
        <v>1.32</v>
      </c>
      <c r="D929" s="14">
        <v>1.54</v>
      </c>
      <c r="E929" s="14">
        <v>1.94</v>
      </c>
      <c r="F929" s="14">
        <v>1.94</v>
      </c>
      <c r="G929" s="14">
        <v>2.14</v>
      </c>
    </row>
    <row r="930" spans="1:7" x14ac:dyDescent="0.25">
      <c r="A930">
        <v>928</v>
      </c>
      <c r="B930" s="14">
        <v>1.17</v>
      </c>
      <c r="C930" s="14">
        <v>1.32</v>
      </c>
      <c r="D930" s="14">
        <v>1.54</v>
      </c>
      <c r="E930" s="14">
        <v>1.94</v>
      </c>
      <c r="F930" s="14">
        <v>1.94</v>
      </c>
      <c r="G930" s="14">
        <v>2.14</v>
      </c>
    </row>
    <row r="931" spans="1:7" x14ac:dyDescent="0.25">
      <c r="A931">
        <v>929</v>
      </c>
      <c r="B931" s="14">
        <v>1.17</v>
      </c>
      <c r="C931" s="14">
        <v>1.32</v>
      </c>
      <c r="D931" s="14">
        <v>1.54</v>
      </c>
      <c r="E931" s="14">
        <v>1.94</v>
      </c>
      <c r="F931" s="14">
        <v>1.94</v>
      </c>
      <c r="G931" s="14">
        <v>2.14</v>
      </c>
    </row>
    <row r="932" spans="1:7" x14ac:dyDescent="0.25">
      <c r="A932">
        <v>930</v>
      </c>
      <c r="B932" s="14">
        <v>1.17</v>
      </c>
      <c r="C932" s="14">
        <v>1.32</v>
      </c>
      <c r="D932" s="14">
        <v>1.54</v>
      </c>
      <c r="E932" s="14">
        <v>1.94</v>
      </c>
      <c r="F932" s="14">
        <v>1.94</v>
      </c>
      <c r="G932" s="14">
        <v>2.14</v>
      </c>
    </row>
    <row r="933" spans="1:7" x14ac:dyDescent="0.25">
      <c r="A933">
        <v>931</v>
      </c>
      <c r="B933" s="14">
        <v>1.17</v>
      </c>
      <c r="C933" s="14">
        <v>1.32</v>
      </c>
      <c r="D933" s="14">
        <v>1.54</v>
      </c>
      <c r="E933" s="14">
        <v>1.94</v>
      </c>
      <c r="F933" s="14">
        <v>1.94</v>
      </c>
      <c r="G933" s="14">
        <v>2.14</v>
      </c>
    </row>
    <row r="934" spans="1:7" x14ac:dyDescent="0.25">
      <c r="A934">
        <v>932</v>
      </c>
      <c r="B934" s="14">
        <v>1.17</v>
      </c>
      <c r="C934" s="14">
        <v>1.32</v>
      </c>
      <c r="D934" s="14">
        <v>1.54</v>
      </c>
      <c r="E934" s="14">
        <v>1.94</v>
      </c>
      <c r="F934" s="14">
        <v>1.94</v>
      </c>
      <c r="G934" s="14">
        <v>2.14</v>
      </c>
    </row>
    <row r="935" spans="1:7" x14ac:dyDescent="0.25">
      <c r="A935">
        <v>933</v>
      </c>
      <c r="B935" s="14">
        <v>1.17</v>
      </c>
      <c r="C935" s="14">
        <v>1.32</v>
      </c>
      <c r="D935" s="14">
        <v>1.54</v>
      </c>
      <c r="E935" s="14">
        <v>1.94</v>
      </c>
      <c r="F935" s="14">
        <v>1.94</v>
      </c>
      <c r="G935" s="14">
        <v>2.14</v>
      </c>
    </row>
    <row r="936" spans="1:7" x14ac:dyDescent="0.25">
      <c r="A936">
        <v>934</v>
      </c>
      <c r="B936" s="14">
        <v>1.17</v>
      </c>
      <c r="C936" s="14">
        <v>1.32</v>
      </c>
      <c r="D936" s="14">
        <v>1.54</v>
      </c>
      <c r="E936" s="14">
        <v>1.94</v>
      </c>
      <c r="F936" s="14">
        <v>1.94</v>
      </c>
      <c r="G936" s="14">
        <v>2.14</v>
      </c>
    </row>
    <row r="937" spans="1:7" x14ac:dyDescent="0.25">
      <c r="A937">
        <v>935</v>
      </c>
      <c r="B937" s="14">
        <v>1.17</v>
      </c>
      <c r="C937" s="14">
        <v>1.32</v>
      </c>
      <c r="D937" s="14">
        <v>1.54</v>
      </c>
      <c r="E937" s="14">
        <v>1.94</v>
      </c>
      <c r="F937" s="14">
        <v>1.94</v>
      </c>
      <c r="G937" s="14">
        <v>2.14</v>
      </c>
    </row>
    <row r="938" spans="1:7" x14ac:dyDescent="0.25">
      <c r="A938">
        <v>936</v>
      </c>
      <c r="B938" s="14">
        <v>1.17</v>
      </c>
      <c r="C938" s="14">
        <v>1.32</v>
      </c>
      <c r="D938" s="14">
        <v>1.54</v>
      </c>
      <c r="E938" s="14">
        <v>1.94</v>
      </c>
      <c r="F938" s="14">
        <v>1.94</v>
      </c>
      <c r="G938" s="14">
        <v>2.14</v>
      </c>
    </row>
    <row r="939" spans="1:7" x14ac:dyDescent="0.25">
      <c r="A939">
        <v>937</v>
      </c>
      <c r="B939" s="14">
        <v>1.17</v>
      </c>
      <c r="C939" s="14">
        <v>1.32</v>
      </c>
      <c r="D939" s="14">
        <v>1.54</v>
      </c>
      <c r="E939" s="14">
        <v>1.94</v>
      </c>
      <c r="F939" s="14">
        <v>1.94</v>
      </c>
      <c r="G939" s="14">
        <v>2.14</v>
      </c>
    </row>
    <row r="940" spans="1:7" x14ac:dyDescent="0.25">
      <c r="A940">
        <v>938</v>
      </c>
      <c r="B940" s="14">
        <v>1.17</v>
      </c>
      <c r="C940" s="14">
        <v>1.32</v>
      </c>
      <c r="D940" s="14">
        <v>1.54</v>
      </c>
      <c r="E940" s="14">
        <v>1.94</v>
      </c>
      <c r="F940" s="14">
        <v>1.94</v>
      </c>
      <c r="G940" s="14">
        <v>2.14</v>
      </c>
    </row>
    <row r="941" spans="1:7" x14ac:dyDescent="0.25">
      <c r="A941">
        <v>939</v>
      </c>
      <c r="B941" s="14">
        <v>1.17</v>
      </c>
      <c r="C941" s="14">
        <v>1.32</v>
      </c>
      <c r="D941" s="14">
        <v>1.54</v>
      </c>
      <c r="E941" s="14">
        <v>1.94</v>
      </c>
      <c r="F941" s="14">
        <v>1.94</v>
      </c>
      <c r="G941" s="14">
        <v>2.14</v>
      </c>
    </row>
    <row r="942" spans="1:7" x14ac:dyDescent="0.25">
      <c r="A942">
        <v>940</v>
      </c>
      <c r="B942" s="14">
        <v>1.17</v>
      </c>
      <c r="C942" s="14">
        <v>1.32</v>
      </c>
      <c r="D942" s="14">
        <v>1.54</v>
      </c>
      <c r="E942" s="14">
        <v>1.94</v>
      </c>
      <c r="F942" s="14">
        <v>1.94</v>
      </c>
      <c r="G942" s="14">
        <v>2.14</v>
      </c>
    </row>
    <row r="943" spans="1:7" x14ac:dyDescent="0.25">
      <c r="A943">
        <v>941</v>
      </c>
      <c r="B943" s="14">
        <v>1.17</v>
      </c>
      <c r="C943" s="14">
        <v>1.32</v>
      </c>
      <c r="D943" s="14">
        <v>1.54</v>
      </c>
      <c r="E943" s="14">
        <v>1.94</v>
      </c>
      <c r="F943" s="14">
        <v>1.94</v>
      </c>
      <c r="G943" s="14">
        <v>2.14</v>
      </c>
    </row>
    <row r="944" spans="1:7" x14ac:dyDescent="0.25">
      <c r="A944">
        <v>942</v>
      </c>
      <c r="B944" s="14">
        <v>1.17</v>
      </c>
      <c r="C944" s="14">
        <v>1.32</v>
      </c>
      <c r="D944" s="14">
        <v>1.54</v>
      </c>
      <c r="E944" s="14">
        <v>1.94</v>
      </c>
      <c r="F944" s="14">
        <v>1.94</v>
      </c>
      <c r="G944" s="14">
        <v>2.14</v>
      </c>
    </row>
    <row r="945" spans="1:7" x14ac:dyDescent="0.25">
      <c r="A945">
        <v>943</v>
      </c>
      <c r="B945" s="14">
        <v>1.17</v>
      </c>
      <c r="C945" s="14">
        <v>1.32</v>
      </c>
      <c r="D945" s="14">
        <v>1.54</v>
      </c>
      <c r="E945" s="14">
        <v>1.94</v>
      </c>
      <c r="F945" s="14">
        <v>1.94</v>
      </c>
      <c r="G945" s="14">
        <v>2.14</v>
      </c>
    </row>
    <row r="946" spans="1:7" x14ac:dyDescent="0.25">
      <c r="A946">
        <v>944</v>
      </c>
      <c r="B946" s="14">
        <v>1.17</v>
      </c>
      <c r="C946" s="14">
        <v>1.32</v>
      </c>
      <c r="D946" s="14">
        <v>1.54</v>
      </c>
      <c r="E946" s="14">
        <v>1.94</v>
      </c>
      <c r="F946" s="14">
        <v>1.94</v>
      </c>
      <c r="G946" s="14">
        <v>2.14</v>
      </c>
    </row>
    <row r="947" spans="1:7" x14ac:dyDescent="0.25">
      <c r="A947">
        <v>945</v>
      </c>
      <c r="B947" s="14">
        <v>1.17</v>
      </c>
      <c r="C947" s="14">
        <v>1.32</v>
      </c>
      <c r="D947" s="14">
        <v>1.54</v>
      </c>
      <c r="E947" s="14">
        <v>1.94</v>
      </c>
      <c r="F947" s="14">
        <v>1.94</v>
      </c>
      <c r="G947" s="14">
        <v>2.14</v>
      </c>
    </row>
    <row r="948" spans="1:7" x14ac:dyDescent="0.25">
      <c r="A948">
        <v>946</v>
      </c>
      <c r="B948" s="14">
        <v>1.17</v>
      </c>
      <c r="C948" s="14">
        <v>1.32</v>
      </c>
      <c r="D948" s="14">
        <v>1.54</v>
      </c>
      <c r="E948" s="14">
        <v>1.94</v>
      </c>
      <c r="F948" s="14">
        <v>1.94</v>
      </c>
      <c r="G948" s="14">
        <v>2.14</v>
      </c>
    </row>
    <row r="949" spans="1:7" x14ac:dyDescent="0.25">
      <c r="A949">
        <v>947</v>
      </c>
      <c r="B949" s="14">
        <v>1.17</v>
      </c>
      <c r="C949" s="14">
        <v>1.32</v>
      </c>
      <c r="D949" s="14">
        <v>1.54</v>
      </c>
      <c r="E949" s="14">
        <v>1.94</v>
      </c>
      <c r="F949" s="14">
        <v>1.94</v>
      </c>
      <c r="G949" s="14">
        <v>2.14</v>
      </c>
    </row>
    <row r="950" spans="1:7" x14ac:dyDescent="0.25">
      <c r="A950">
        <v>948</v>
      </c>
      <c r="B950" s="14">
        <v>1.17</v>
      </c>
      <c r="C950" s="14">
        <v>1.32</v>
      </c>
      <c r="D950" s="14">
        <v>1.54</v>
      </c>
      <c r="E950" s="14">
        <v>1.94</v>
      </c>
      <c r="F950" s="14">
        <v>1.94</v>
      </c>
      <c r="G950" s="14">
        <v>2.14</v>
      </c>
    </row>
    <row r="951" spans="1:7" x14ac:dyDescent="0.25">
      <c r="A951">
        <v>949</v>
      </c>
      <c r="B951" s="14">
        <v>1.17</v>
      </c>
      <c r="C951" s="14">
        <v>1.32</v>
      </c>
      <c r="D951" s="14">
        <v>1.54</v>
      </c>
      <c r="E951" s="14">
        <v>1.94</v>
      </c>
      <c r="F951" s="14">
        <v>1.94</v>
      </c>
      <c r="G951" s="14">
        <v>2.14</v>
      </c>
    </row>
    <row r="952" spans="1:7" x14ac:dyDescent="0.25">
      <c r="A952">
        <v>950</v>
      </c>
      <c r="B952" s="14">
        <v>1.17</v>
      </c>
      <c r="C952" s="14">
        <v>1.32</v>
      </c>
      <c r="D952" s="14">
        <v>1.54</v>
      </c>
      <c r="E952" s="14">
        <v>1.94</v>
      </c>
      <c r="F952" s="14">
        <v>1.94</v>
      </c>
      <c r="G952" s="14">
        <v>2.14</v>
      </c>
    </row>
    <row r="953" spans="1:7" x14ac:dyDescent="0.25">
      <c r="A953">
        <v>951</v>
      </c>
      <c r="B953" s="14">
        <v>1.17</v>
      </c>
      <c r="C953" s="14">
        <v>1.32</v>
      </c>
      <c r="D953" s="14">
        <v>1.54</v>
      </c>
      <c r="E953" s="14">
        <v>1.94</v>
      </c>
      <c r="F953" s="14">
        <v>1.94</v>
      </c>
      <c r="G953" s="14">
        <v>2.14</v>
      </c>
    </row>
    <row r="954" spans="1:7" x14ac:dyDescent="0.25">
      <c r="A954">
        <v>952</v>
      </c>
      <c r="B954" s="14">
        <v>1.17</v>
      </c>
      <c r="C954" s="14">
        <v>1.32</v>
      </c>
      <c r="D954" s="14">
        <v>1.54</v>
      </c>
      <c r="E954" s="14">
        <v>1.94</v>
      </c>
      <c r="F954" s="14">
        <v>1.94</v>
      </c>
      <c r="G954" s="14">
        <v>2.14</v>
      </c>
    </row>
    <row r="955" spans="1:7" x14ac:dyDescent="0.25">
      <c r="A955">
        <v>953</v>
      </c>
      <c r="B955" s="14">
        <v>1.17</v>
      </c>
      <c r="C955" s="14">
        <v>1.32</v>
      </c>
      <c r="D955" s="14">
        <v>1.54</v>
      </c>
      <c r="E955" s="14">
        <v>1.94</v>
      </c>
      <c r="F955" s="14">
        <v>1.94</v>
      </c>
      <c r="G955" s="14">
        <v>2.14</v>
      </c>
    </row>
    <row r="956" spans="1:7" x14ac:dyDescent="0.25">
      <c r="A956">
        <v>954</v>
      </c>
      <c r="B956" s="14">
        <v>1.17</v>
      </c>
      <c r="C956" s="14">
        <v>1.32</v>
      </c>
      <c r="D956" s="14">
        <v>1.54</v>
      </c>
      <c r="E956" s="14">
        <v>1.94</v>
      </c>
      <c r="F956" s="14">
        <v>1.94</v>
      </c>
      <c r="G956" s="14">
        <v>2.14</v>
      </c>
    </row>
    <row r="957" spans="1:7" x14ac:dyDescent="0.25">
      <c r="A957">
        <v>955</v>
      </c>
      <c r="B957" s="14">
        <v>1.17</v>
      </c>
      <c r="C957" s="14">
        <v>1.32</v>
      </c>
      <c r="D957" s="14">
        <v>1.54</v>
      </c>
      <c r="E957" s="14">
        <v>1.94</v>
      </c>
      <c r="F957" s="14">
        <v>1.94</v>
      </c>
      <c r="G957" s="14">
        <v>2.14</v>
      </c>
    </row>
    <row r="958" spans="1:7" x14ac:dyDescent="0.25">
      <c r="A958">
        <v>956</v>
      </c>
      <c r="B958" s="14">
        <v>1.17</v>
      </c>
      <c r="C958" s="14">
        <v>1.32</v>
      </c>
      <c r="D958" s="14">
        <v>1.54</v>
      </c>
      <c r="E958" s="14">
        <v>1.94</v>
      </c>
      <c r="F958" s="14">
        <v>1.94</v>
      </c>
      <c r="G958" s="14">
        <v>2.14</v>
      </c>
    </row>
    <row r="959" spans="1:7" x14ac:dyDescent="0.25">
      <c r="A959">
        <v>957</v>
      </c>
      <c r="B959" s="14">
        <v>1.17</v>
      </c>
      <c r="C959" s="14">
        <v>1.32</v>
      </c>
      <c r="D959" s="14">
        <v>1.54</v>
      </c>
      <c r="E959" s="14">
        <v>1.94</v>
      </c>
      <c r="F959" s="14">
        <v>1.94</v>
      </c>
      <c r="G959" s="14">
        <v>2.14</v>
      </c>
    </row>
    <row r="960" spans="1:7" x14ac:dyDescent="0.25">
      <c r="A960">
        <v>958</v>
      </c>
      <c r="B960" s="14">
        <v>1.17</v>
      </c>
      <c r="C960" s="14">
        <v>1.32</v>
      </c>
      <c r="D960" s="14">
        <v>1.54</v>
      </c>
      <c r="E960" s="14">
        <v>1.94</v>
      </c>
      <c r="F960" s="14">
        <v>1.94</v>
      </c>
      <c r="G960" s="14">
        <v>2.14</v>
      </c>
    </row>
    <row r="961" spans="1:7" x14ac:dyDescent="0.25">
      <c r="A961">
        <v>959</v>
      </c>
      <c r="B961" s="14">
        <v>1.17</v>
      </c>
      <c r="C961" s="14">
        <v>1.32</v>
      </c>
      <c r="D961" s="14">
        <v>1.54</v>
      </c>
      <c r="E961" s="14">
        <v>1.94</v>
      </c>
      <c r="F961" s="14">
        <v>1.94</v>
      </c>
      <c r="G961" s="14">
        <v>2.14</v>
      </c>
    </row>
    <row r="962" spans="1:7" x14ac:dyDescent="0.25">
      <c r="A962">
        <v>960</v>
      </c>
      <c r="B962" s="14">
        <v>1.17</v>
      </c>
      <c r="C962" s="14">
        <v>1.32</v>
      </c>
      <c r="D962" s="14">
        <v>1.54</v>
      </c>
      <c r="E962" s="14">
        <v>1.94</v>
      </c>
      <c r="F962" s="14">
        <v>1.94</v>
      </c>
      <c r="G962" s="14">
        <v>2.14</v>
      </c>
    </row>
    <row r="963" spans="1:7" x14ac:dyDescent="0.25">
      <c r="A963">
        <v>961</v>
      </c>
      <c r="B963" s="14">
        <v>1.17</v>
      </c>
      <c r="C963" s="14">
        <v>1.32</v>
      </c>
      <c r="D963" s="14">
        <v>1.54</v>
      </c>
      <c r="E963" s="14">
        <v>1.94</v>
      </c>
      <c r="F963" s="14">
        <v>1.94</v>
      </c>
      <c r="G963" s="14">
        <v>2.14</v>
      </c>
    </row>
    <row r="964" spans="1:7" x14ac:dyDescent="0.25">
      <c r="A964">
        <v>962</v>
      </c>
      <c r="B964" s="14">
        <v>1.17</v>
      </c>
      <c r="C964" s="14">
        <v>1.32</v>
      </c>
      <c r="D964" s="14">
        <v>1.54</v>
      </c>
      <c r="E964" s="14">
        <v>1.94</v>
      </c>
      <c r="F964" s="14">
        <v>1.94</v>
      </c>
      <c r="G964" s="14">
        <v>2.14</v>
      </c>
    </row>
    <row r="965" spans="1:7" x14ac:dyDescent="0.25">
      <c r="A965">
        <v>963</v>
      </c>
      <c r="B965" s="14">
        <v>1.17</v>
      </c>
      <c r="C965" s="14">
        <v>1.32</v>
      </c>
      <c r="D965" s="14">
        <v>1.54</v>
      </c>
      <c r="E965" s="14">
        <v>1.94</v>
      </c>
      <c r="F965" s="14">
        <v>1.94</v>
      </c>
      <c r="G965" s="14">
        <v>2.14</v>
      </c>
    </row>
    <row r="966" spans="1:7" x14ac:dyDescent="0.25">
      <c r="A966">
        <v>964</v>
      </c>
      <c r="B966" s="14">
        <v>1.17</v>
      </c>
      <c r="C966" s="14">
        <v>1.32</v>
      </c>
      <c r="D966" s="14">
        <v>1.54</v>
      </c>
      <c r="E966" s="14">
        <v>1.94</v>
      </c>
      <c r="F966" s="14">
        <v>1.94</v>
      </c>
      <c r="G966" s="14">
        <v>2.14</v>
      </c>
    </row>
    <row r="967" spans="1:7" x14ac:dyDescent="0.25">
      <c r="A967">
        <v>965</v>
      </c>
      <c r="B967" s="14">
        <v>1.17</v>
      </c>
      <c r="C967" s="14">
        <v>1.32</v>
      </c>
      <c r="D967" s="14">
        <v>1.54</v>
      </c>
      <c r="E967" s="14">
        <v>1.94</v>
      </c>
      <c r="F967" s="14">
        <v>1.94</v>
      </c>
      <c r="G967" s="14">
        <v>2.14</v>
      </c>
    </row>
    <row r="968" spans="1:7" x14ac:dyDescent="0.25">
      <c r="A968">
        <v>966</v>
      </c>
      <c r="B968" s="14">
        <v>1.17</v>
      </c>
      <c r="C968" s="14">
        <v>1.32</v>
      </c>
      <c r="D968" s="14">
        <v>1.54</v>
      </c>
      <c r="E968" s="14">
        <v>1.94</v>
      </c>
      <c r="F968" s="14">
        <v>1.94</v>
      </c>
      <c r="G968" s="14">
        <v>2.14</v>
      </c>
    </row>
    <row r="969" spans="1:7" x14ac:dyDescent="0.25">
      <c r="A969">
        <v>967</v>
      </c>
      <c r="B969" s="14">
        <v>1.17</v>
      </c>
      <c r="C969" s="14">
        <v>1.32</v>
      </c>
      <c r="D969" s="14">
        <v>1.54</v>
      </c>
      <c r="E969" s="14">
        <v>1.94</v>
      </c>
      <c r="F969" s="14">
        <v>1.94</v>
      </c>
      <c r="G969" s="14">
        <v>2.14</v>
      </c>
    </row>
    <row r="970" spans="1:7" x14ac:dyDescent="0.25">
      <c r="A970">
        <v>968</v>
      </c>
      <c r="B970" s="14">
        <v>1.17</v>
      </c>
      <c r="C970" s="14">
        <v>1.32</v>
      </c>
      <c r="D970" s="14">
        <v>1.54</v>
      </c>
      <c r="E970" s="14">
        <v>1.94</v>
      </c>
      <c r="F970" s="14">
        <v>1.94</v>
      </c>
      <c r="G970" s="14">
        <v>2.14</v>
      </c>
    </row>
    <row r="971" spans="1:7" x14ac:dyDescent="0.25">
      <c r="A971">
        <v>969</v>
      </c>
      <c r="B971" s="14">
        <v>1.17</v>
      </c>
      <c r="C971" s="14">
        <v>1.32</v>
      </c>
      <c r="D971" s="14">
        <v>1.54</v>
      </c>
      <c r="E971" s="14">
        <v>1.94</v>
      </c>
      <c r="F971" s="14">
        <v>1.94</v>
      </c>
      <c r="G971" s="14">
        <v>2.14</v>
      </c>
    </row>
    <row r="972" spans="1:7" x14ac:dyDescent="0.25">
      <c r="A972">
        <v>970</v>
      </c>
      <c r="B972" s="14">
        <v>1.17</v>
      </c>
      <c r="C972" s="14">
        <v>1.32</v>
      </c>
      <c r="D972" s="14">
        <v>1.54</v>
      </c>
      <c r="E972" s="14">
        <v>1.94</v>
      </c>
      <c r="F972" s="14">
        <v>1.94</v>
      </c>
      <c r="G972" s="14">
        <v>2.14</v>
      </c>
    </row>
    <row r="973" spans="1:7" x14ac:dyDescent="0.25">
      <c r="A973">
        <v>971</v>
      </c>
      <c r="B973" s="14">
        <v>1.17</v>
      </c>
      <c r="C973" s="14">
        <v>1.32</v>
      </c>
      <c r="D973" s="14">
        <v>1.54</v>
      </c>
      <c r="E973" s="14">
        <v>1.94</v>
      </c>
      <c r="F973" s="14">
        <v>1.94</v>
      </c>
      <c r="G973" s="14">
        <v>2.14</v>
      </c>
    </row>
    <row r="974" spans="1:7" x14ac:dyDescent="0.25">
      <c r="A974">
        <v>972</v>
      </c>
      <c r="B974" s="14">
        <v>1.17</v>
      </c>
      <c r="C974" s="14">
        <v>1.32</v>
      </c>
      <c r="D974" s="14">
        <v>1.54</v>
      </c>
      <c r="E974" s="14">
        <v>1.94</v>
      </c>
      <c r="F974" s="14">
        <v>1.94</v>
      </c>
      <c r="G974" s="14">
        <v>2.14</v>
      </c>
    </row>
    <row r="975" spans="1:7" x14ac:dyDescent="0.25">
      <c r="A975">
        <v>973</v>
      </c>
      <c r="B975" s="14">
        <v>1.17</v>
      </c>
      <c r="C975" s="14">
        <v>1.32</v>
      </c>
      <c r="D975" s="14">
        <v>1.54</v>
      </c>
      <c r="E975" s="14">
        <v>1.94</v>
      </c>
      <c r="F975" s="14">
        <v>1.94</v>
      </c>
      <c r="G975" s="14">
        <v>2.14</v>
      </c>
    </row>
    <row r="976" spans="1:7" x14ac:dyDescent="0.25">
      <c r="A976">
        <v>974</v>
      </c>
      <c r="B976" s="14">
        <v>1.17</v>
      </c>
      <c r="C976" s="14">
        <v>1.32</v>
      </c>
      <c r="D976" s="14">
        <v>1.54</v>
      </c>
      <c r="E976" s="14">
        <v>1.94</v>
      </c>
      <c r="F976" s="14">
        <v>1.94</v>
      </c>
      <c r="G976" s="14">
        <v>2.14</v>
      </c>
    </row>
    <row r="977" spans="1:7" x14ac:dyDescent="0.25">
      <c r="A977">
        <v>975</v>
      </c>
      <c r="B977" s="14">
        <v>1.17</v>
      </c>
      <c r="C977" s="14">
        <v>1.32</v>
      </c>
      <c r="D977" s="14">
        <v>1.54</v>
      </c>
      <c r="E977" s="14">
        <v>1.94</v>
      </c>
      <c r="F977" s="14">
        <v>1.94</v>
      </c>
      <c r="G977" s="14">
        <v>2.14</v>
      </c>
    </row>
    <row r="978" spans="1:7" x14ac:dyDescent="0.25">
      <c r="A978">
        <v>976</v>
      </c>
      <c r="B978" s="14">
        <v>1.17</v>
      </c>
      <c r="C978" s="14">
        <v>1.32</v>
      </c>
      <c r="D978" s="14">
        <v>1.54</v>
      </c>
      <c r="E978" s="14">
        <v>1.94</v>
      </c>
      <c r="F978" s="14">
        <v>1.94</v>
      </c>
      <c r="G978" s="14">
        <v>2.14</v>
      </c>
    </row>
    <row r="979" spans="1:7" x14ac:dyDescent="0.25">
      <c r="A979">
        <v>977</v>
      </c>
      <c r="B979" s="14">
        <v>1.17</v>
      </c>
      <c r="C979" s="14">
        <v>1.32</v>
      </c>
      <c r="D979" s="14">
        <v>1.54</v>
      </c>
      <c r="E979" s="14">
        <v>1.94</v>
      </c>
      <c r="F979" s="14">
        <v>1.94</v>
      </c>
      <c r="G979" s="14">
        <v>2.14</v>
      </c>
    </row>
    <row r="980" spans="1:7" x14ac:dyDescent="0.25">
      <c r="A980">
        <v>978</v>
      </c>
      <c r="B980" s="14">
        <v>1.17</v>
      </c>
      <c r="C980" s="14">
        <v>1.32</v>
      </c>
      <c r="D980" s="14">
        <v>1.54</v>
      </c>
      <c r="E980" s="14">
        <v>1.94</v>
      </c>
      <c r="F980" s="14">
        <v>1.94</v>
      </c>
      <c r="G980" s="14">
        <v>2.14</v>
      </c>
    </row>
    <row r="981" spans="1:7" x14ac:dyDescent="0.25">
      <c r="A981">
        <v>979</v>
      </c>
      <c r="B981" s="14">
        <v>1.17</v>
      </c>
      <c r="C981" s="14">
        <v>1.32</v>
      </c>
      <c r="D981" s="14">
        <v>1.54</v>
      </c>
      <c r="E981" s="14">
        <v>1.94</v>
      </c>
      <c r="F981" s="14">
        <v>1.94</v>
      </c>
      <c r="G981" s="14">
        <v>2.14</v>
      </c>
    </row>
    <row r="982" spans="1:7" x14ac:dyDescent="0.25">
      <c r="A982">
        <v>980</v>
      </c>
      <c r="B982" s="14">
        <v>1.17</v>
      </c>
      <c r="C982" s="14">
        <v>1.32</v>
      </c>
      <c r="D982" s="14">
        <v>1.54</v>
      </c>
      <c r="E982" s="14">
        <v>1.94</v>
      </c>
      <c r="F982" s="14">
        <v>1.94</v>
      </c>
      <c r="G982" s="14">
        <v>2.14</v>
      </c>
    </row>
    <row r="983" spans="1:7" x14ac:dyDescent="0.25">
      <c r="A983">
        <v>981</v>
      </c>
      <c r="B983" s="14">
        <v>1.17</v>
      </c>
      <c r="C983" s="14">
        <v>1.32</v>
      </c>
      <c r="D983" s="14">
        <v>1.54</v>
      </c>
      <c r="E983" s="14">
        <v>1.94</v>
      </c>
      <c r="F983" s="14">
        <v>1.94</v>
      </c>
      <c r="G983" s="14">
        <v>2.14</v>
      </c>
    </row>
    <row r="984" spans="1:7" x14ac:dyDescent="0.25">
      <c r="A984">
        <v>982</v>
      </c>
      <c r="B984" s="14">
        <v>1.17</v>
      </c>
      <c r="C984" s="14">
        <v>1.32</v>
      </c>
      <c r="D984" s="14">
        <v>1.54</v>
      </c>
      <c r="E984" s="14">
        <v>1.94</v>
      </c>
      <c r="F984" s="14">
        <v>1.94</v>
      </c>
      <c r="G984" s="14">
        <v>2.14</v>
      </c>
    </row>
    <row r="985" spans="1:7" x14ac:dyDescent="0.25">
      <c r="A985">
        <v>983</v>
      </c>
      <c r="B985" s="14">
        <v>1.17</v>
      </c>
      <c r="C985" s="14">
        <v>1.32</v>
      </c>
      <c r="D985" s="14">
        <v>1.54</v>
      </c>
      <c r="E985" s="14">
        <v>1.94</v>
      </c>
      <c r="F985" s="14">
        <v>1.94</v>
      </c>
      <c r="G985" s="14">
        <v>2.14</v>
      </c>
    </row>
    <row r="986" spans="1:7" x14ac:dyDescent="0.25">
      <c r="A986">
        <v>984</v>
      </c>
      <c r="B986" s="14">
        <v>1.17</v>
      </c>
      <c r="C986" s="14">
        <v>1.32</v>
      </c>
      <c r="D986" s="14">
        <v>1.54</v>
      </c>
      <c r="E986" s="14">
        <v>1.94</v>
      </c>
      <c r="F986" s="14">
        <v>1.94</v>
      </c>
      <c r="G986" s="14">
        <v>2.14</v>
      </c>
    </row>
    <row r="987" spans="1:7" x14ac:dyDescent="0.25">
      <c r="A987">
        <v>985</v>
      </c>
      <c r="B987" s="14">
        <v>1.17</v>
      </c>
      <c r="C987" s="14">
        <v>1.32</v>
      </c>
      <c r="D987" s="14">
        <v>1.54</v>
      </c>
      <c r="E987" s="14">
        <v>1.94</v>
      </c>
      <c r="F987" s="14">
        <v>1.94</v>
      </c>
      <c r="G987" s="14">
        <v>2.14</v>
      </c>
    </row>
    <row r="988" spans="1:7" x14ac:dyDescent="0.25">
      <c r="A988">
        <v>986</v>
      </c>
      <c r="B988" s="14">
        <v>1.17</v>
      </c>
      <c r="C988" s="14">
        <v>1.32</v>
      </c>
      <c r="D988" s="14">
        <v>1.54</v>
      </c>
      <c r="E988" s="14">
        <v>1.94</v>
      </c>
      <c r="F988" s="14">
        <v>1.94</v>
      </c>
      <c r="G988" s="14">
        <v>2.14</v>
      </c>
    </row>
    <row r="989" spans="1:7" x14ac:dyDescent="0.25">
      <c r="A989">
        <v>987</v>
      </c>
      <c r="B989" s="14">
        <v>1.17</v>
      </c>
      <c r="C989" s="14">
        <v>1.32</v>
      </c>
      <c r="D989" s="14">
        <v>1.54</v>
      </c>
      <c r="E989" s="14">
        <v>1.94</v>
      </c>
      <c r="F989" s="14">
        <v>1.94</v>
      </c>
      <c r="G989" s="14">
        <v>2.14</v>
      </c>
    </row>
    <row r="990" spans="1:7" x14ac:dyDescent="0.25">
      <c r="A990">
        <v>988</v>
      </c>
      <c r="B990" s="14">
        <v>1.17</v>
      </c>
      <c r="C990" s="14">
        <v>1.32</v>
      </c>
      <c r="D990" s="14">
        <v>1.54</v>
      </c>
      <c r="E990" s="14">
        <v>1.94</v>
      </c>
      <c r="F990" s="14">
        <v>1.94</v>
      </c>
      <c r="G990" s="14">
        <v>2.14</v>
      </c>
    </row>
    <row r="991" spans="1:7" x14ac:dyDescent="0.25">
      <c r="A991">
        <v>989</v>
      </c>
      <c r="B991" s="14">
        <v>1.17</v>
      </c>
      <c r="C991" s="14">
        <v>1.32</v>
      </c>
      <c r="D991" s="14">
        <v>1.54</v>
      </c>
      <c r="E991" s="14">
        <v>1.94</v>
      </c>
      <c r="F991" s="14">
        <v>1.94</v>
      </c>
      <c r="G991" s="14">
        <v>2.14</v>
      </c>
    </row>
    <row r="992" spans="1:7" x14ac:dyDescent="0.25">
      <c r="A992">
        <v>990</v>
      </c>
      <c r="B992" s="14">
        <v>1.17</v>
      </c>
      <c r="C992" s="14">
        <v>1.32</v>
      </c>
      <c r="D992" s="14">
        <v>1.54</v>
      </c>
      <c r="E992" s="14">
        <v>1.94</v>
      </c>
      <c r="F992" s="14">
        <v>1.94</v>
      </c>
      <c r="G992" s="14">
        <v>2.14</v>
      </c>
    </row>
    <row r="993" spans="1:7" x14ac:dyDescent="0.25">
      <c r="A993">
        <v>991</v>
      </c>
      <c r="B993" s="14">
        <v>1.17</v>
      </c>
      <c r="C993" s="14">
        <v>1.32</v>
      </c>
      <c r="D993" s="14">
        <v>1.54</v>
      </c>
      <c r="E993" s="14">
        <v>1.94</v>
      </c>
      <c r="F993" s="14">
        <v>1.94</v>
      </c>
      <c r="G993" s="14">
        <v>2.14</v>
      </c>
    </row>
    <row r="994" spans="1:7" x14ac:dyDescent="0.25">
      <c r="A994">
        <v>992</v>
      </c>
      <c r="B994" s="14">
        <v>1.17</v>
      </c>
      <c r="C994" s="14">
        <v>1.32</v>
      </c>
      <c r="D994" s="14">
        <v>1.54</v>
      </c>
      <c r="E994" s="14">
        <v>1.94</v>
      </c>
      <c r="F994" s="14">
        <v>1.94</v>
      </c>
      <c r="G994" s="14">
        <v>2.14</v>
      </c>
    </row>
    <row r="995" spans="1:7" x14ac:dyDescent="0.25">
      <c r="A995">
        <v>993</v>
      </c>
      <c r="B995" s="14">
        <v>1.17</v>
      </c>
      <c r="C995" s="14">
        <v>1.32</v>
      </c>
      <c r="D995" s="14">
        <v>1.54</v>
      </c>
      <c r="E995" s="14">
        <v>1.94</v>
      </c>
      <c r="F995" s="14">
        <v>1.94</v>
      </c>
      <c r="G995" s="14">
        <v>2.14</v>
      </c>
    </row>
    <row r="996" spans="1:7" x14ac:dyDescent="0.25">
      <c r="A996">
        <v>994</v>
      </c>
      <c r="B996" s="14">
        <v>1.17</v>
      </c>
      <c r="C996" s="14">
        <v>1.32</v>
      </c>
      <c r="D996" s="14">
        <v>1.54</v>
      </c>
      <c r="E996" s="14">
        <v>1.94</v>
      </c>
      <c r="F996" s="14">
        <v>1.94</v>
      </c>
      <c r="G996" s="14">
        <v>2.14</v>
      </c>
    </row>
    <row r="997" spans="1:7" x14ac:dyDescent="0.25">
      <c r="A997">
        <v>995</v>
      </c>
      <c r="B997" s="14">
        <v>1.17</v>
      </c>
      <c r="C997" s="14">
        <v>1.32</v>
      </c>
      <c r="D997" s="14">
        <v>1.54</v>
      </c>
      <c r="E997" s="14">
        <v>1.94</v>
      </c>
      <c r="F997" s="14">
        <v>1.94</v>
      </c>
      <c r="G997" s="14">
        <v>2.14</v>
      </c>
    </row>
    <row r="998" spans="1:7" x14ac:dyDescent="0.25">
      <c r="A998">
        <v>996</v>
      </c>
      <c r="B998" s="14">
        <v>1.17</v>
      </c>
      <c r="C998" s="14">
        <v>1.32</v>
      </c>
      <c r="D998" s="14">
        <v>1.54</v>
      </c>
      <c r="E998" s="14">
        <v>1.94</v>
      </c>
      <c r="F998" s="14">
        <v>1.94</v>
      </c>
      <c r="G998" s="14">
        <v>2.14</v>
      </c>
    </row>
    <row r="999" spans="1:7" x14ac:dyDescent="0.25">
      <c r="A999">
        <v>997</v>
      </c>
      <c r="B999" s="14">
        <v>1.17</v>
      </c>
      <c r="C999" s="14">
        <v>1.32</v>
      </c>
      <c r="D999" s="14">
        <v>1.54</v>
      </c>
      <c r="E999" s="14">
        <v>1.94</v>
      </c>
      <c r="F999" s="14">
        <v>1.94</v>
      </c>
      <c r="G999" s="14">
        <v>2.14</v>
      </c>
    </row>
    <row r="1000" spans="1:7" x14ac:dyDescent="0.25">
      <c r="A1000">
        <v>998</v>
      </c>
      <c r="B1000" s="14">
        <v>1.17</v>
      </c>
      <c r="C1000" s="14">
        <v>1.32</v>
      </c>
      <c r="D1000" s="14">
        <v>1.54</v>
      </c>
      <c r="E1000" s="14">
        <v>1.94</v>
      </c>
      <c r="F1000" s="14">
        <v>1.94</v>
      </c>
      <c r="G1000" s="14">
        <v>2.14</v>
      </c>
    </row>
    <row r="1001" spans="1:7" x14ac:dyDescent="0.25">
      <c r="A1001">
        <v>999</v>
      </c>
      <c r="B1001" s="14">
        <v>1.17</v>
      </c>
      <c r="C1001" s="14">
        <v>1.32</v>
      </c>
      <c r="D1001" s="14">
        <v>1.54</v>
      </c>
      <c r="E1001" s="14">
        <v>1.94</v>
      </c>
      <c r="F1001" s="14">
        <v>1.94</v>
      </c>
      <c r="G1001" s="14">
        <v>2.14</v>
      </c>
    </row>
    <row r="1002" spans="1:7" x14ac:dyDescent="0.25">
      <c r="A1002">
        <v>1000</v>
      </c>
      <c r="B1002" s="14">
        <v>1.2</v>
      </c>
      <c r="C1002" s="14">
        <v>1.35</v>
      </c>
      <c r="D1002" s="14">
        <v>1.58</v>
      </c>
      <c r="E1002" s="14">
        <v>1.98</v>
      </c>
      <c r="F1002" s="14">
        <v>1.98</v>
      </c>
      <c r="G1002" s="14">
        <v>2.1800000000000002</v>
      </c>
    </row>
    <row r="1003" spans="1:7" x14ac:dyDescent="0.25">
      <c r="A1003">
        <v>1001</v>
      </c>
      <c r="B1003" s="14">
        <v>1.2</v>
      </c>
      <c r="C1003" s="14">
        <v>1.35</v>
      </c>
      <c r="D1003" s="14">
        <v>1.58</v>
      </c>
      <c r="E1003" s="14">
        <v>1.98</v>
      </c>
      <c r="F1003" s="14">
        <v>1.98</v>
      </c>
      <c r="G1003" s="14">
        <v>2.1800000000000002</v>
      </c>
    </row>
    <row r="1004" spans="1:7" x14ac:dyDescent="0.25">
      <c r="A1004">
        <v>1002</v>
      </c>
      <c r="B1004" s="14">
        <v>1.2</v>
      </c>
      <c r="C1004" s="14">
        <v>1.35</v>
      </c>
      <c r="D1004" s="14">
        <v>1.58</v>
      </c>
      <c r="E1004" s="14">
        <v>1.98</v>
      </c>
      <c r="F1004" s="14">
        <v>1.98</v>
      </c>
      <c r="G1004" s="14">
        <v>2.1800000000000002</v>
      </c>
    </row>
    <row r="1005" spans="1:7" x14ac:dyDescent="0.25">
      <c r="A1005">
        <v>1003</v>
      </c>
      <c r="B1005" s="14">
        <v>1.2</v>
      </c>
      <c r="C1005" s="14">
        <v>1.35</v>
      </c>
      <c r="D1005" s="14">
        <v>1.58</v>
      </c>
      <c r="E1005" s="14">
        <v>1.98</v>
      </c>
      <c r="F1005" s="14">
        <v>1.98</v>
      </c>
      <c r="G1005" s="14">
        <v>2.1800000000000002</v>
      </c>
    </row>
    <row r="1006" spans="1:7" x14ac:dyDescent="0.25">
      <c r="A1006">
        <v>1004</v>
      </c>
      <c r="B1006" s="14">
        <v>1.2</v>
      </c>
      <c r="C1006" s="14">
        <v>1.35</v>
      </c>
      <c r="D1006" s="14">
        <v>1.58</v>
      </c>
      <c r="E1006" s="14">
        <v>1.98</v>
      </c>
      <c r="F1006" s="14">
        <v>1.98</v>
      </c>
      <c r="G1006" s="14">
        <v>2.1800000000000002</v>
      </c>
    </row>
    <row r="1007" spans="1:7" x14ac:dyDescent="0.25">
      <c r="A1007">
        <v>1005</v>
      </c>
      <c r="B1007" s="14">
        <v>1.2</v>
      </c>
      <c r="C1007" s="14">
        <v>1.35</v>
      </c>
      <c r="D1007" s="14">
        <v>1.58</v>
      </c>
      <c r="E1007" s="14">
        <v>1.98</v>
      </c>
      <c r="F1007" s="14">
        <v>1.98</v>
      </c>
      <c r="G1007" s="14">
        <v>2.1800000000000002</v>
      </c>
    </row>
    <row r="1008" spans="1:7" x14ac:dyDescent="0.25">
      <c r="A1008">
        <v>1006</v>
      </c>
      <c r="B1008" s="14">
        <v>1.2</v>
      </c>
      <c r="C1008" s="14">
        <v>1.35</v>
      </c>
      <c r="D1008" s="14">
        <v>1.58</v>
      </c>
      <c r="E1008" s="14">
        <v>1.98</v>
      </c>
      <c r="F1008" s="14">
        <v>1.98</v>
      </c>
      <c r="G1008" s="14">
        <v>2.1800000000000002</v>
      </c>
    </row>
    <row r="1009" spans="1:7" x14ac:dyDescent="0.25">
      <c r="A1009">
        <v>1007</v>
      </c>
      <c r="B1009" s="14">
        <v>1.2</v>
      </c>
      <c r="C1009" s="14">
        <v>1.35</v>
      </c>
      <c r="D1009" s="14">
        <v>1.58</v>
      </c>
      <c r="E1009" s="14">
        <v>1.98</v>
      </c>
      <c r="F1009" s="14">
        <v>1.98</v>
      </c>
      <c r="G1009" s="14">
        <v>2.1800000000000002</v>
      </c>
    </row>
    <row r="1010" spans="1:7" x14ac:dyDescent="0.25">
      <c r="A1010">
        <v>1008</v>
      </c>
      <c r="B1010" s="14">
        <v>1.2</v>
      </c>
      <c r="C1010" s="14">
        <v>1.35</v>
      </c>
      <c r="D1010" s="14">
        <v>1.58</v>
      </c>
      <c r="E1010" s="14">
        <v>1.98</v>
      </c>
      <c r="F1010" s="14">
        <v>1.98</v>
      </c>
      <c r="G1010" s="14">
        <v>2.1800000000000002</v>
      </c>
    </row>
    <row r="1011" spans="1:7" x14ac:dyDescent="0.25">
      <c r="A1011">
        <v>1009</v>
      </c>
      <c r="B1011" s="14">
        <v>1.2</v>
      </c>
      <c r="C1011" s="14">
        <v>1.35</v>
      </c>
      <c r="D1011" s="14">
        <v>1.58</v>
      </c>
      <c r="E1011" s="14">
        <v>1.98</v>
      </c>
      <c r="F1011" s="14">
        <v>1.98</v>
      </c>
      <c r="G1011" s="14">
        <v>2.1800000000000002</v>
      </c>
    </row>
    <row r="1012" spans="1:7" x14ac:dyDescent="0.25">
      <c r="A1012">
        <v>1010</v>
      </c>
      <c r="B1012" s="14">
        <v>1.2</v>
      </c>
      <c r="C1012" s="14">
        <v>1.35</v>
      </c>
      <c r="D1012" s="14">
        <v>1.58</v>
      </c>
      <c r="E1012" s="14">
        <v>1.98</v>
      </c>
      <c r="F1012" s="14">
        <v>1.98</v>
      </c>
      <c r="G1012" s="14">
        <v>2.1800000000000002</v>
      </c>
    </row>
    <row r="1013" spans="1:7" x14ac:dyDescent="0.25">
      <c r="A1013">
        <v>1011</v>
      </c>
      <c r="B1013" s="14">
        <v>1.2</v>
      </c>
      <c r="C1013" s="14">
        <v>1.35</v>
      </c>
      <c r="D1013" s="14">
        <v>1.58</v>
      </c>
      <c r="E1013" s="14">
        <v>1.98</v>
      </c>
      <c r="F1013" s="14">
        <v>1.98</v>
      </c>
      <c r="G1013" s="14">
        <v>2.1800000000000002</v>
      </c>
    </row>
    <row r="1014" spans="1:7" x14ac:dyDescent="0.25">
      <c r="A1014">
        <v>1012</v>
      </c>
      <c r="B1014" s="14">
        <v>1.2</v>
      </c>
      <c r="C1014" s="14">
        <v>1.35</v>
      </c>
      <c r="D1014" s="14">
        <v>1.58</v>
      </c>
      <c r="E1014" s="14">
        <v>1.98</v>
      </c>
      <c r="F1014" s="14">
        <v>1.98</v>
      </c>
      <c r="G1014" s="14">
        <v>2.1800000000000002</v>
      </c>
    </row>
    <row r="1015" spans="1:7" x14ac:dyDescent="0.25">
      <c r="A1015">
        <v>1013</v>
      </c>
      <c r="B1015" s="14">
        <v>1.2</v>
      </c>
      <c r="C1015" s="14">
        <v>1.35</v>
      </c>
      <c r="D1015" s="14">
        <v>1.58</v>
      </c>
      <c r="E1015" s="14">
        <v>1.98</v>
      </c>
      <c r="F1015" s="14">
        <v>1.98</v>
      </c>
      <c r="G1015" s="14">
        <v>2.1800000000000002</v>
      </c>
    </row>
    <row r="1016" spans="1:7" x14ac:dyDescent="0.25">
      <c r="A1016">
        <v>1014</v>
      </c>
      <c r="B1016" s="14">
        <v>1.2</v>
      </c>
      <c r="C1016" s="14">
        <v>1.35</v>
      </c>
      <c r="D1016" s="14">
        <v>1.58</v>
      </c>
      <c r="E1016" s="14">
        <v>1.98</v>
      </c>
      <c r="F1016" s="14">
        <v>1.98</v>
      </c>
      <c r="G1016" s="14">
        <v>2.1800000000000002</v>
      </c>
    </row>
    <row r="1017" spans="1:7" x14ac:dyDescent="0.25">
      <c r="A1017">
        <v>1015</v>
      </c>
      <c r="B1017" s="14">
        <v>1.2</v>
      </c>
      <c r="C1017" s="14">
        <v>1.35</v>
      </c>
      <c r="D1017" s="14">
        <v>1.58</v>
      </c>
      <c r="E1017" s="14">
        <v>1.98</v>
      </c>
      <c r="F1017" s="14">
        <v>1.98</v>
      </c>
      <c r="G1017" s="14">
        <v>2.1800000000000002</v>
      </c>
    </row>
    <row r="1018" spans="1:7" x14ac:dyDescent="0.25">
      <c r="A1018">
        <v>1016</v>
      </c>
      <c r="B1018" s="14">
        <v>1.2</v>
      </c>
      <c r="C1018" s="14">
        <v>1.35</v>
      </c>
      <c r="D1018" s="14">
        <v>1.58</v>
      </c>
      <c r="E1018" s="14">
        <v>1.98</v>
      </c>
      <c r="F1018" s="14">
        <v>1.98</v>
      </c>
      <c r="G1018" s="14">
        <v>2.1800000000000002</v>
      </c>
    </row>
    <row r="1019" spans="1:7" x14ac:dyDescent="0.25">
      <c r="A1019">
        <v>1017</v>
      </c>
      <c r="B1019" s="14">
        <v>1.2</v>
      </c>
      <c r="C1019" s="14">
        <v>1.35</v>
      </c>
      <c r="D1019" s="14">
        <v>1.58</v>
      </c>
      <c r="E1019" s="14">
        <v>1.98</v>
      </c>
      <c r="F1019" s="14">
        <v>1.98</v>
      </c>
      <c r="G1019" s="14">
        <v>2.1800000000000002</v>
      </c>
    </row>
    <row r="1020" spans="1:7" x14ac:dyDescent="0.25">
      <c r="A1020">
        <v>1018</v>
      </c>
      <c r="B1020" s="14">
        <v>1.2</v>
      </c>
      <c r="C1020" s="14">
        <v>1.35</v>
      </c>
      <c r="D1020" s="14">
        <v>1.58</v>
      </c>
      <c r="E1020" s="14">
        <v>1.98</v>
      </c>
      <c r="F1020" s="14">
        <v>1.98</v>
      </c>
      <c r="G1020" s="14">
        <v>2.1800000000000002</v>
      </c>
    </row>
    <row r="1021" spans="1:7" x14ac:dyDescent="0.25">
      <c r="A1021">
        <v>1019</v>
      </c>
      <c r="B1021" s="14">
        <v>1.2</v>
      </c>
      <c r="C1021" s="14">
        <v>1.35</v>
      </c>
      <c r="D1021" s="14">
        <v>1.58</v>
      </c>
      <c r="E1021" s="14">
        <v>1.98</v>
      </c>
      <c r="F1021" s="14">
        <v>1.98</v>
      </c>
      <c r="G1021" s="14">
        <v>2.1800000000000002</v>
      </c>
    </row>
    <row r="1022" spans="1:7" x14ac:dyDescent="0.25">
      <c r="A1022">
        <v>1020</v>
      </c>
      <c r="B1022" s="14">
        <v>1.2</v>
      </c>
      <c r="C1022" s="14">
        <v>1.35</v>
      </c>
      <c r="D1022" s="14">
        <v>1.58</v>
      </c>
      <c r="E1022" s="14">
        <v>1.98</v>
      </c>
      <c r="F1022" s="14">
        <v>1.98</v>
      </c>
      <c r="G1022" s="14">
        <v>2.1800000000000002</v>
      </c>
    </row>
    <row r="1023" spans="1:7" x14ac:dyDescent="0.25">
      <c r="A1023">
        <v>1021</v>
      </c>
      <c r="B1023" s="14">
        <v>1.2</v>
      </c>
      <c r="C1023" s="14">
        <v>1.35</v>
      </c>
      <c r="D1023" s="14">
        <v>1.58</v>
      </c>
      <c r="E1023" s="14">
        <v>1.98</v>
      </c>
      <c r="F1023" s="14">
        <v>1.98</v>
      </c>
      <c r="G1023" s="14">
        <v>2.1800000000000002</v>
      </c>
    </row>
    <row r="1024" spans="1:7" x14ac:dyDescent="0.25">
      <c r="A1024">
        <v>1022</v>
      </c>
      <c r="B1024" s="14">
        <v>1.2</v>
      </c>
      <c r="C1024" s="14">
        <v>1.35</v>
      </c>
      <c r="D1024" s="14">
        <v>1.58</v>
      </c>
      <c r="E1024" s="14">
        <v>1.98</v>
      </c>
      <c r="F1024" s="14">
        <v>1.98</v>
      </c>
      <c r="G1024" s="14">
        <v>2.1800000000000002</v>
      </c>
    </row>
    <row r="1025" spans="1:7" x14ac:dyDescent="0.25">
      <c r="A1025">
        <v>1023</v>
      </c>
      <c r="B1025" s="14">
        <v>1.2</v>
      </c>
      <c r="C1025" s="14">
        <v>1.35</v>
      </c>
      <c r="D1025" s="14">
        <v>1.58</v>
      </c>
      <c r="E1025" s="14">
        <v>1.98</v>
      </c>
      <c r="F1025" s="14">
        <v>1.98</v>
      </c>
      <c r="G1025" s="14">
        <v>2.1800000000000002</v>
      </c>
    </row>
    <row r="1026" spans="1:7" x14ac:dyDescent="0.25">
      <c r="A1026">
        <v>1024</v>
      </c>
      <c r="B1026" s="14">
        <v>1.2</v>
      </c>
      <c r="C1026" s="14">
        <v>1.35</v>
      </c>
      <c r="D1026" s="14">
        <v>1.58</v>
      </c>
      <c r="E1026" s="14">
        <v>1.98</v>
      </c>
      <c r="F1026" s="14">
        <v>1.98</v>
      </c>
      <c r="G1026" s="14">
        <v>2.1800000000000002</v>
      </c>
    </row>
    <row r="1027" spans="1:7" x14ac:dyDescent="0.25">
      <c r="A1027">
        <v>1025</v>
      </c>
      <c r="B1027" s="14">
        <v>1.2</v>
      </c>
      <c r="C1027" s="14">
        <v>1.35</v>
      </c>
      <c r="D1027" s="14">
        <v>1.58</v>
      </c>
      <c r="E1027" s="14">
        <v>1.98</v>
      </c>
      <c r="F1027" s="14">
        <v>1.98</v>
      </c>
      <c r="G1027" s="14">
        <v>2.1800000000000002</v>
      </c>
    </row>
    <row r="1028" spans="1:7" x14ac:dyDescent="0.25">
      <c r="A1028">
        <v>1026</v>
      </c>
      <c r="B1028" s="14">
        <v>1.2</v>
      </c>
      <c r="C1028" s="14">
        <v>1.35</v>
      </c>
      <c r="D1028" s="14">
        <v>1.58</v>
      </c>
      <c r="E1028" s="14">
        <v>1.98</v>
      </c>
      <c r="F1028" s="14">
        <v>1.98</v>
      </c>
      <c r="G1028" s="14">
        <v>2.1800000000000002</v>
      </c>
    </row>
    <row r="1029" spans="1:7" x14ac:dyDescent="0.25">
      <c r="A1029">
        <v>1027</v>
      </c>
      <c r="B1029" s="14">
        <v>1.2</v>
      </c>
      <c r="C1029" s="14">
        <v>1.35</v>
      </c>
      <c r="D1029" s="14">
        <v>1.58</v>
      </c>
      <c r="E1029" s="14">
        <v>1.98</v>
      </c>
      <c r="F1029" s="14">
        <v>1.98</v>
      </c>
      <c r="G1029" s="14">
        <v>2.1800000000000002</v>
      </c>
    </row>
    <row r="1030" spans="1:7" x14ac:dyDescent="0.25">
      <c r="A1030">
        <v>1028</v>
      </c>
      <c r="B1030" s="14">
        <v>1.2</v>
      </c>
      <c r="C1030" s="14">
        <v>1.35</v>
      </c>
      <c r="D1030" s="14">
        <v>1.58</v>
      </c>
      <c r="E1030" s="14">
        <v>1.98</v>
      </c>
      <c r="F1030" s="14">
        <v>1.98</v>
      </c>
      <c r="G1030" s="14">
        <v>2.1800000000000002</v>
      </c>
    </row>
    <row r="1031" spans="1:7" x14ac:dyDescent="0.25">
      <c r="A1031">
        <v>1029</v>
      </c>
      <c r="B1031" s="14">
        <v>1.2</v>
      </c>
      <c r="C1031" s="14">
        <v>1.35</v>
      </c>
      <c r="D1031" s="14">
        <v>1.58</v>
      </c>
      <c r="E1031" s="14">
        <v>1.98</v>
      </c>
      <c r="F1031" s="14">
        <v>1.98</v>
      </c>
      <c r="G1031" s="14">
        <v>2.1800000000000002</v>
      </c>
    </row>
    <row r="1032" spans="1:7" x14ac:dyDescent="0.25">
      <c r="A1032">
        <v>1030</v>
      </c>
      <c r="B1032" s="14">
        <v>1.2</v>
      </c>
      <c r="C1032" s="14">
        <v>1.35</v>
      </c>
      <c r="D1032" s="14">
        <v>1.58</v>
      </c>
      <c r="E1032" s="14">
        <v>1.98</v>
      </c>
      <c r="F1032" s="14">
        <v>1.98</v>
      </c>
      <c r="G1032" s="14">
        <v>2.1800000000000002</v>
      </c>
    </row>
    <row r="1033" spans="1:7" x14ac:dyDescent="0.25">
      <c r="A1033">
        <v>1031</v>
      </c>
      <c r="B1033" s="14">
        <v>1.2</v>
      </c>
      <c r="C1033" s="14">
        <v>1.35</v>
      </c>
      <c r="D1033" s="14">
        <v>1.58</v>
      </c>
      <c r="E1033" s="14">
        <v>1.98</v>
      </c>
      <c r="F1033" s="14">
        <v>1.98</v>
      </c>
      <c r="G1033" s="14">
        <v>2.1800000000000002</v>
      </c>
    </row>
    <row r="1034" spans="1:7" x14ac:dyDescent="0.25">
      <c r="A1034">
        <v>1032</v>
      </c>
      <c r="B1034" s="14">
        <v>1.2</v>
      </c>
      <c r="C1034" s="14">
        <v>1.35</v>
      </c>
      <c r="D1034" s="14">
        <v>1.58</v>
      </c>
      <c r="E1034" s="14">
        <v>1.98</v>
      </c>
      <c r="F1034" s="14">
        <v>1.98</v>
      </c>
      <c r="G1034" s="14">
        <v>2.1800000000000002</v>
      </c>
    </row>
    <row r="1035" spans="1:7" x14ac:dyDescent="0.25">
      <c r="A1035">
        <v>1033</v>
      </c>
      <c r="B1035" s="14">
        <v>1.2</v>
      </c>
      <c r="C1035" s="14">
        <v>1.35</v>
      </c>
      <c r="D1035" s="14">
        <v>1.58</v>
      </c>
      <c r="E1035" s="14">
        <v>1.98</v>
      </c>
      <c r="F1035" s="14">
        <v>1.98</v>
      </c>
      <c r="G1035" s="14">
        <v>2.1800000000000002</v>
      </c>
    </row>
    <row r="1036" spans="1:7" x14ac:dyDescent="0.25">
      <c r="A1036">
        <v>1034</v>
      </c>
      <c r="B1036" s="14">
        <v>1.2</v>
      </c>
      <c r="C1036" s="14">
        <v>1.35</v>
      </c>
      <c r="D1036" s="14">
        <v>1.58</v>
      </c>
      <c r="E1036" s="14">
        <v>1.98</v>
      </c>
      <c r="F1036" s="14">
        <v>1.98</v>
      </c>
      <c r="G1036" s="14">
        <v>2.1800000000000002</v>
      </c>
    </row>
    <row r="1037" spans="1:7" x14ac:dyDescent="0.25">
      <c r="A1037">
        <v>1035</v>
      </c>
      <c r="B1037" s="14">
        <v>1.2</v>
      </c>
      <c r="C1037" s="14">
        <v>1.35</v>
      </c>
      <c r="D1037" s="14">
        <v>1.58</v>
      </c>
      <c r="E1037" s="14">
        <v>1.98</v>
      </c>
      <c r="F1037" s="14">
        <v>1.98</v>
      </c>
      <c r="G1037" s="14">
        <v>2.1800000000000002</v>
      </c>
    </row>
    <row r="1038" spans="1:7" x14ac:dyDescent="0.25">
      <c r="A1038">
        <v>1036</v>
      </c>
      <c r="B1038" s="14">
        <v>1.2</v>
      </c>
      <c r="C1038" s="14">
        <v>1.35</v>
      </c>
      <c r="D1038" s="14">
        <v>1.58</v>
      </c>
      <c r="E1038" s="14">
        <v>1.98</v>
      </c>
      <c r="F1038" s="14">
        <v>1.98</v>
      </c>
      <c r="G1038" s="14">
        <v>2.1800000000000002</v>
      </c>
    </row>
    <row r="1039" spans="1:7" x14ac:dyDescent="0.25">
      <c r="A1039">
        <v>1037</v>
      </c>
      <c r="B1039" s="14">
        <v>1.2</v>
      </c>
      <c r="C1039" s="14">
        <v>1.35</v>
      </c>
      <c r="D1039" s="14">
        <v>1.58</v>
      </c>
      <c r="E1039" s="14">
        <v>1.98</v>
      </c>
      <c r="F1039" s="14">
        <v>1.98</v>
      </c>
      <c r="G1039" s="14">
        <v>2.1800000000000002</v>
      </c>
    </row>
    <row r="1040" spans="1:7" x14ac:dyDescent="0.25">
      <c r="A1040">
        <v>1038</v>
      </c>
      <c r="B1040" s="14">
        <v>1.2</v>
      </c>
      <c r="C1040" s="14">
        <v>1.35</v>
      </c>
      <c r="D1040" s="14">
        <v>1.58</v>
      </c>
      <c r="E1040" s="14">
        <v>1.98</v>
      </c>
      <c r="F1040" s="14">
        <v>1.98</v>
      </c>
      <c r="G1040" s="14">
        <v>2.1800000000000002</v>
      </c>
    </row>
    <row r="1041" spans="1:7" x14ac:dyDescent="0.25">
      <c r="A1041">
        <v>1039</v>
      </c>
      <c r="B1041" s="14">
        <v>1.2</v>
      </c>
      <c r="C1041" s="14">
        <v>1.35</v>
      </c>
      <c r="D1041" s="14">
        <v>1.58</v>
      </c>
      <c r="E1041" s="14">
        <v>1.98</v>
      </c>
      <c r="F1041" s="14">
        <v>1.98</v>
      </c>
      <c r="G1041" s="14">
        <v>2.1800000000000002</v>
      </c>
    </row>
    <row r="1042" spans="1:7" x14ac:dyDescent="0.25">
      <c r="A1042">
        <v>1040</v>
      </c>
      <c r="B1042" s="14">
        <v>1.2</v>
      </c>
      <c r="C1042" s="14">
        <v>1.35</v>
      </c>
      <c r="D1042" s="14">
        <v>1.58</v>
      </c>
      <c r="E1042" s="14">
        <v>1.98</v>
      </c>
      <c r="F1042" s="14">
        <v>1.98</v>
      </c>
      <c r="G1042" s="14">
        <v>2.1800000000000002</v>
      </c>
    </row>
    <row r="1043" spans="1:7" x14ac:dyDescent="0.25">
      <c r="A1043">
        <v>1041</v>
      </c>
      <c r="B1043" s="14">
        <v>1.2</v>
      </c>
      <c r="C1043" s="14">
        <v>1.35</v>
      </c>
      <c r="D1043" s="14">
        <v>1.58</v>
      </c>
      <c r="E1043" s="14">
        <v>1.98</v>
      </c>
      <c r="F1043" s="14">
        <v>1.98</v>
      </c>
      <c r="G1043" s="14">
        <v>2.1800000000000002</v>
      </c>
    </row>
    <row r="1044" spans="1:7" x14ac:dyDescent="0.25">
      <c r="A1044">
        <v>1042</v>
      </c>
      <c r="B1044" s="14">
        <v>1.2</v>
      </c>
      <c r="C1044" s="14">
        <v>1.35</v>
      </c>
      <c r="D1044" s="14">
        <v>1.58</v>
      </c>
      <c r="E1044" s="14">
        <v>1.98</v>
      </c>
      <c r="F1044" s="14">
        <v>1.98</v>
      </c>
      <c r="G1044" s="14">
        <v>2.1800000000000002</v>
      </c>
    </row>
    <row r="1045" spans="1:7" x14ac:dyDescent="0.25">
      <c r="A1045">
        <v>1043</v>
      </c>
      <c r="B1045" s="14">
        <v>1.2</v>
      </c>
      <c r="C1045" s="14">
        <v>1.35</v>
      </c>
      <c r="D1045" s="14">
        <v>1.58</v>
      </c>
      <c r="E1045" s="14">
        <v>1.98</v>
      </c>
      <c r="F1045" s="14">
        <v>1.98</v>
      </c>
      <c r="G1045" s="14">
        <v>2.1800000000000002</v>
      </c>
    </row>
    <row r="1046" spans="1:7" x14ac:dyDescent="0.25">
      <c r="A1046">
        <v>1044</v>
      </c>
      <c r="B1046" s="14">
        <v>1.2</v>
      </c>
      <c r="C1046" s="14">
        <v>1.35</v>
      </c>
      <c r="D1046" s="14">
        <v>1.58</v>
      </c>
      <c r="E1046" s="14">
        <v>1.98</v>
      </c>
      <c r="F1046" s="14">
        <v>1.98</v>
      </c>
      <c r="G1046" s="14">
        <v>2.1800000000000002</v>
      </c>
    </row>
    <row r="1047" spans="1:7" x14ac:dyDescent="0.25">
      <c r="A1047">
        <v>1045</v>
      </c>
      <c r="B1047" s="14">
        <v>1.2</v>
      </c>
      <c r="C1047" s="14">
        <v>1.35</v>
      </c>
      <c r="D1047" s="14">
        <v>1.58</v>
      </c>
      <c r="E1047" s="14">
        <v>1.98</v>
      </c>
      <c r="F1047" s="14">
        <v>1.98</v>
      </c>
      <c r="G1047" s="14">
        <v>2.1800000000000002</v>
      </c>
    </row>
    <row r="1048" spans="1:7" x14ac:dyDescent="0.25">
      <c r="A1048">
        <v>1046</v>
      </c>
      <c r="B1048" s="14">
        <v>1.2</v>
      </c>
      <c r="C1048" s="14">
        <v>1.35</v>
      </c>
      <c r="D1048" s="14">
        <v>1.58</v>
      </c>
      <c r="E1048" s="14">
        <v>1.98</v>
      </c>
      <c r="F1048" s="14">
        <v>1.98</v>
      </c>
      <c r="G1048" s="14">
        <v>2.1800000000000002</v>
      </c>
    </row>
    <row r="1049" spans="1:7" x14ac:dyDescent="0.25">
      <c r="A1049">
        <v>1047</v>
      </c>
      <c r="B1049" s="14">
        <v>1.2</v>
      </c>
      <c r="C1049" s="14">
        <v>1.35</v>
      </c>
      <c r="D1049" s="14">
        <v>1.58</v>
      </c>
      <c r="E1049" s="14">
        <v>1.98</v>
      </c>
      <c r="F1049" s="14">
        <v>1.98</v>
      </c>
      <c r="G1049" s="14">
        <v>2.1800000000000002</v>
      </c>
    </row>
    <row r="1050" spans="1:7" x14ac:dyDescent="0.25">
      <c r="A1050">
        <v>1048</v>
      </c>
      <c r="B1050" s="14">
        <v>1.2</v>
      </c>
      <c r="C1050" s="14">
        <v>1.35</v>
      </c>
      <c r="D1050" s="14">
        <v>1.58</v>
      </c>
      <c r="E1050" s="14">
        <v>1.98</v>
      </c>
      <c r="F1050" s="14">
        <v>1.98</v>
      </c>
      <c r="G1050" s="14">
        <v>2.1800000000000002</v>
      </c>
    </row>
    <row r="1051" spans="1:7" x14ac:dyDescent="0.25">
      <c r="A1051">
        <v>1049</v>
      </c>
      <c r="B1051" s="14">
        <v>1.2</v>
      </c>
      <c r="C1051" s="14">
        <v>1.35</v>
      </c>
      <c r="D1051" s="14">
        <v>1.58</v>
      </c>
      <c r="E1051" s="14">
        <v>1.98</v>
      </c>
      <c r="F1051" s="14">
        <v>1.98</v>
      </c>
      <c r="G1051" s="14">
        <v>2.1800000000000002</v>
      </c>
    </row>
    <row r="1052" spans="1:7" x14ac:dyDescent="0.25">
      <c r="A1052">
        <v>1050</v>
      </c>
      <c r="B1052" s="14">
        <v>1.2</v>
      </c>
      <c r="C1052" s="14">
        <v>1.35</v>
      </c>
      <c r="D1052" s="14">
        <v>1.58</v>
      </c>
      <c r="E1052" s="14">
        <v>1.98</v>
      </c>
      <c r="F1052" s="14">
        <v>1.98</v>
      </c>
      <c r="G1052" s="14">
        <v>2.1800000000000002</v>
      </c>
    </row>
    <row r="1053" spans="1:7" x14ac:dyDescent="0.25">
      <c r="A1053">
        <v>1051</v>
      </c>
      <c r="B1053" s="14">
        <v>1.2</v>
      </c>
      <c r="C1053" s="14">
        <v>1.35</v>
      </c>
      <c r="D1053" s="14">
        <v>1.58</v>
      </c>
      <c r="E1053" s="14">
        <v>1.98</v>
      </c>
      <c r="F1053" s="14">
        <v>1.98</v>
      </c>
      <c r="G1053" s="14">
        <v>2.1800000000000002</v>
      </c>
    </row>
    <row r="1054" spans="1:7" x14ac:dyDescent="0.25">
      <c r="A1054">
        <v>1052</v>
      </c>
      <c r="B1054" s="14">
        <v>1.2</v>
      </c>
      <c r="C1054" s="14">
        <v>1.35</v>
      </c>
      <c r="D1054" s="14">
        <v>1.58</v>
      </c>
      <c r="E1054" s="14">
        <v>1.98</v>
      </c>
      <c r="F1054" s="14">
        <v>1.98</v>
      </c>
      <c r="G1054" s="14">
        <v>2.1800000000000002</v>
      </c>
    </row>
    <row r="1055" spans="1:7" x14ac:dyDescent="0.25">
      <c r="A1055">
        <v>1053</v>
      </c>
      <c r="B1055" s="14">
        <v>1.2</v>
      </c>
      <c r="C1055" s="14">
        <v>1.35</v>
      </c>
      <c r="D1055" s="14">
        <v>1.58</v>
      </c>
      <c r="E1055" s="14">
        <v>1.98</v>
      </c>
      <c r="F1055" s="14">
        <v>1.98</v>
      </c>
      <c r="G1055" s="14">
        <v>2.1800000000000002</v>
      </c>
    </row>
    <row r="1056" spans="1:7" x14ac:dyDescent="0.25">
      <c r="A1056">
        <v>1054</v>
      </c>
      <c r="B1056" s="14">
        <v>1.2</v>
      </c>
      <c r="C1056" s="14">
        <v>1.35</v>
      </c>
      <c r="D1056" s="14">
        <v>1.58</v>
      </c>
      <c r="E1056" s="14">
        <v>1.98</v>
      </c>
      <c r="F1056" s="14">
        <v>1.98</v>
      </c>
      <c r="G1056" s="14">
        <v>2.1800000000000002</v>
      </c>
    </row>
    <row r="1057" spans="1:7" x14ac:dyDescent="0.25">
      <c r="A1057">
        <v>1055</v>
      </c>
      <c r="B1057" s="14">
        <v>1.2</v>
      </c>
      <c r="C1057" s="14">
        <v>1.35</v>
      </c>
      <c r="D1057" s="14">
        <v>1.58</v>
      </c>
      <c r="E1057" s="14">
        <v>1.98</v>
      </c>
      <c r="F1057" s="14">
        <v>1.98</v>
      </c>
      <c r="G1057" s="14">
        <v>2.1800000000000002</v>
      </c>
    </row>
    <row r="1058" spans="1:7" x14ac:dyDescent="0.25">
      <c r="A1058">
        <v>1056</v>
      </c>
      <c r="B1058" s="14">
        <v>1.2</v>
      </c>
      <c r="C1058" s="14">
        <v>1.35</v>
      </c>
      <c r="D1058" s="14">
        <v>1.58</v>
      </c>
      <c r="E1058" s="14">
        <v>1.98</v>
      </c>
      <c r="F1058" s="14">
        <v>1.98</v>
      </c>
      <c r="G1058" s="14">
        <v>2.1800000000000002</v>
      </c>
    </row>
    <row r="1059" spans="1:7" x14ac:dyDescent="0.25">
      <c r="A1059">
        <v>1057</v>
      </c>
      <c r="B1059" s="14">
        <v>1.2</v>
      </c>
      <c r="C1059" s="14">
        <v>1.35</v>
      </c>
      <c r="D1059" s="14">
        <v>1.58</v>
      </c>
      <c r="E1059" s="14">
        <v>1.98</v>
      </c>
      <c r="F1059" s="14">
        <v>1.98</v>
      </c>
      <c r="G1059" s="14">
        <v>2.1800000000000002</v>
      </c>
    </row>
    <row r="1060" spans="1:7" x14ac:dyDescent="0.25">
      <c r="A1060">
        <v>1058</v>
      </c>
      <c r="B1060" s="14">
        <v>1.2</v>
      </c>
      <c r="C1060" s="14">
        <v>1.35</v>
      </c>
      <c r="D1060" s="14">
        <v>1.58</v>
      </c>
      <c r="E1060" s="14">
        <v>1.98</v>
      </c>
      <c r="F1060" s="14">
        <v>1.98</v>
      </c>
      <c r="G1060" s="14">
        <v>2.1800000000000002</v>
      </c>
    </row>
    <row r="1061" spans="1:7" x14ac:dyDescent="0.25">
      <c r="A1061">
        <v>1059</v>
      </c>
      <c r="B1061" s="14">
        <v>1.2</v>
      </c>
      <c r="C1061" s="14">
        <v>1.35</v>
      </c>
      <c r="D1061" s="14">
        <v>1.58</v>
      </c>
      <c r="E1061" s="14">
        <v>1.98</v>
      </c>
      <c r="F1061" s="14">
        <v>1.98</v>
      </c>
      <c r="G1061" s="14">
        <v>2.1800000000000002</v>
      </c>
    </row>
    <row r="1062" spans="1:7" x14ac:dyDescent="0.25">
      <c r="A1062">
        <v>1060</v>
      </c>
      <c r="B1062" s="14">
        <v>1.2</v>
      </c>
      <c r="C1062" s="14">
        <v>1.35</v>
      </c>
      <c r="D1062" s="14">
        <v>1.58</v>
      </c>
      <c r="E1062" s="14">
        <v>1.98</v>
      </c>
      <c r="F1062" s="14">
        <v>1.98</v>
      </c>
      <c r="G1062" s="14">
        <v>2.1800000000000002</v>
      </c>
    </row>
    <row r="1063" spans="1:7" x14ac:dyDescent="0.25">
      <c r="A1063">
        <v>1061</v>
      </c>
      <c r="B1063" s="14">
        <v>1.2</v>
      </c>
      <c r="C1063" s="14">
        <v>1.35</v>
      </c>
      <c r="D1063" s="14">
        <v>1.58</v>
      </c>
      <c r="E1063" s="14">
        <v>1.98</v>
      </c>
      <c r="F1063" s="14">
        <v>1.98</v>
      </c>
      <c r="G1063" s="14">
        <v>2.1800000000000002</v>
      </c>
    </row>
    <row r="1064" spans="1:7" x14ac:dyDescent="0.25">
      <c r="A1064">
        <v>1062</v>
      </c>
      <c r="B1064" s="14">
        <v>1.2</v>
      </c>
      <c r="C1064" s="14">
        <v>1.35</v>
      </c>
      <c r="D1064" s="14">
        <v>1.58</v>
      </c>
      <c r="E1064" s="14">
        <v>1.98</v>
      </c>
      <c r="F1064" s="14">
        <v>1.98</v>
      </c>
      <c r="G1064" s="14">
        <v>2.1800000000000002</v>
      </c>
    </row>
    <row r="1065" spans="1:7" x14ac:dyDescent="0.25">
      <c r="A1065">
        <v>1063</v>
      </c>
      <c r="B1065" s="14">
        <v>1.2</v>
      </c>
      <c r="C1065" s="14">
        <v>1.35</v>
      </c>
      <c r="D1065" s="14">
        <v>1.58</v>
      </c>
      <c r="E1065" s="14">
        <v>1.98</v>
      </c>
      <c r="F1065" s="14">
        <v>1.98</v>
      </c>
      <c r="G1065" s="14">
        <v>2.1800000000000002</v>
      </c>
    </row>
    <row r="1066" spans="1:7" x14ac:dyDescent="0.25">
      <c r="A1066">
        <v>1064</v>
      </c>
      <c r="B1066" s="14">
        <v>1.2</v>
      </c>
      <c r="C1066" s="14">
        <v>1.35</v>
      </c>
      <c r="D1066" s="14">
        <v>1.58</v>
      </c>
      <c r="E1066" s="14">
        <v>1.98</v>
      </c>
      <c r="F1066" s="14">
        <v>1.98</v>
      </c>
      <c r="G1066" s="14">
        <v>2.1800000000000002</v>
      </c>
    </row>
    <row r="1067" spans="1:7" x14ac:dyDescent="0.25">
      <c r="A1067">
        <v>1065</v>
      </c>
      <c r="B1067" s="14">
        <v>1.2</v>
      </c>
      <c r="C1067" s="14">
        <v>1.35</v>
      </c>
      <c r="D1067" s="14">
        <v>1.58</v>
      </c>
      <c r="E1067" s="14">
        <v>1.98</v>
      </c>
      <c r="F1067" s="14">
        <v>1.98</v>
      </c>
      <c r="G1067" s="14">
        <v>2.1800000000000002</v>
      </c>
    </row>
    <row r="1068" spans="1:7" x14ac:dyDescent="0.25">
      <c r="A1068">
        <v>1066</v>
      </c>
      <c r="B1068" s="14">
        <v>1.2</v>
      </c>
      <c r="C1068" s="14">
        <v>1.35</v>
      </c>
      <c r="D1068" s="14">
        <v>1.58</v>
      </c>
      <c r="E1068" s="14">
        <v>1.98</v>
      </c>
      <c r="F1068" s="14">
        <v>1.98</v>
      </c>
      <c r="G1068" s="14">
        <v>2.1800000000000002</v>
      </c>
    </row>
    <row r="1069" spans="1:7" x14ac:dyDescent="0.25">
      <c r="A1069">
        <v>1067</v>
      </c>
      <c r="B1069" s="14">
        <v>1.2</v>
      </c>
      <c r="C1069" s="14">
        <v>1.35</v>
      </c>
      <c r="D1069" s="14">
        <v>1.58</v>
      </c>
      <c r="E1069" s="14">
        <v>1.98</v>
      </c>
      <c r="F1069" s="14">
        <v>1.98</v>
      </c>
      <c r="G1069" s="14">
        <v>2.1800000000000002</v>
      </c>
    </row>
    <row r="1070" spans="1:7" x14ac:dyDescent="0.25">
      <c r="A1070">
        <v>1068</v>
      </c>
      <c r="B1070" s="14">
        <v>1.2</v>
      </c>
      <c r="C1070" s="14">
        <v>1.35</v>
      </c>
      <c r="D1070" s="14">
        <v>1.58</v>
      </c>
      <c r="E1070" s="14">
        <v>1.98</v>
      </c>
      <c r="F1070" s="14">
        <v>1.98</v>
      </c>
      <c r="G1070" s="14">
        <v>2.1800000000000002</v>
      </c>
    </row>
    <row r="1071" spans="1:7" x14ac:dyDescent="0.25">
      <c r="A1071">
        <v>1069</v>
      </c>
      <c r="B1071" s="14">
        <v>1.2</v>
      </c>
      <c r="C1071" s="14">
        <v>1.35</v>
      </c>
      <c r="D1071" s="14">
        <v>1.58</v>
      </c>
      <c r="E1071" s="14">
        <v>1.98</v>
      </c>
      <c r="F1071" s="14">
        <v>1.98</v>
      </c>
      <c r="G1071" s="14">
        <v>2.1800000000000002</v>
      </c>
    </row>
    <row r="1072" spans="1:7" x14ac:dyDescent="0.25">
      <c r="A1072">
        <v>1070</v>
      </c>
      <c r="B1072" s="14">
        <v>1.2</v>
      </c>
      <c r="C1072" s="14">
        <v>1.35</v>
      </c>
      <c r="D1072" s="14">
        <v>1.58</v>
      </c>
      <c r="E1072" s="14">
        <v>1.98</v>
      </c>
      <c r="F1072" s="14">
        <v>1.98</v>
      </c>
      <c r="G1072" s="14">
        <v>2.1800000000000002</v>
      </c>
    </row>
    <row r="1073" spans="1:7" x14ac:dyDescent="0.25">
      <c r="A1073">
        <v>1071</v>
      </c>
      <c r="B1073" s="14">
        <v>1.2</v>
      </c>
      <c r="C1073" s="14">
        <v>1.35</v>
      </c>
      <c r="D1073" s="14">
        <v>1.58</v>
      </c>
      <c r="E1073" s="14">
        <v>1.98</v>
      </c>
      <c r="F1073" s="14">
        <v>1.98</v>
      </c>
      <c r="G1073" s="14">
        <v>2.1800000000000002</v>
      </c>
    </row>
    <row r="1074" spans="1:7" x14ac:dyDescent="0.25">
      <c r="A1074">
        <v>1072</v>
      </c>
      <c r="B1074" s="14">
        <v>1.2</v>
      </c>
      <c r="C1074" s="14">
        <v>1.35</v>
      </c>
      <c r="D1074" s="14">
        <v>1.58</v>
      </c>
      <c r="E1074" s="14">
        <v>1.98</v>
      </c>
      <c r="F1074" s="14">
        <v>1.98</v>
      </c>
      <c r="G1074" s="14">
        <v>2.1800000000000002</v>
      </c>
    </row>
    <row r="1075" spans="1:7" x14ac:dyDescent="0.25">
      <c r="A1075">
        <v>1073</v>
      </c>
      <c r="B1075" s="14">
        <v>1.2</v>
      </c>
      <c r="C1075" s="14">
        <v>1.35</v>
      </c>
      <c r="D1075" s="14">
        <v>1.58</v>
      </c>
      <c r="E1075" s="14">
        <v>1.98</v>
      </c>
      <c r="F1075" s="14">
        <v>1.98</v>
      </c>
      <c r="G1075" s="14">
        <v>2.1800000000000002</v>
      </c>
    </row>
    <row r="1076" spans="1:7" x14ac:dyDescent="0.25">
      <c r="A1076">
        <v>1074</v>
      </c>
      <c r="B1076" s="14">
        <v>1.2</v>
      </c>
      <c r="C1076" s="14">
        <v>1.35</v>
      </c>
      <c r="D1076" s="14">
        <v>1.58</v>
      </c>
      <c r="E1076" s="14">
        <v>1.98</v>
      </c>
      <c r="F1076" s="14">
        <v>1.98</v>
      </c>
      <c r="G1076" s="14">
        <v>2.1800000000000002</v>
      </c>
    </row>
    <row r="1077" spans="1:7" x14ac:dyDescent="0.25">
      <c r="A1077">
        <v>1075</v>
      </c>
      <c r="B1077" s="14">
        <v>1.2</v>
      </c>
      <c r="C1077" s="14">
        <v>1.35</v>
      </c>
      <c r="D1077" s="14">
        <v>1.58</v>
      </c>
      <c r="E1077" s="14">
        <v>1.98</v>
      </c>
      <c r="F1077" s="14">
        <v>1.98</v>
      </c>
      <c r="G1077" s="14">
        <v>2.1800000000000002</v>
      </c>
    </row>
    <row r="1078" spans="1:7" x14ac:dyDescent="0.25">
      <c r="A1078">
        <v>1076</v>
      </c>
      <c r="B1078" s="14">
        <v>1.2</v>
      </c>
      <c r="C1078" s="14">
        <v>1.35</v>
      </c>
      <c r="D1078" s="14">
        <v>1.58</v>
      </c>
      <c r="E1078" s="14">
        <v>1.98</v>
      </c>
      <c r="F1078" s="14">
        <v>1.98</v>
      </c>
      <c r="G1078" s="14">
        <v>2.1800000000000002</v>
      </c>
    </row>
    <row r="1079" spans="1:7" x14ac:dyDescent="0.25">
      <c r="A1079">
        <v>1077</v>
      </c>
      <c r="B1079" s="14">
        <v>1.2</v>
      </c>
      <c r="C1079" s="14">
        <v>1.35</v>
      </c>
      <c r="D1079" s="14">
        <v>1.58</v>
      </c>
      <c r="E1079" s="14">
        <v>1.98</v>
      </c>
      <c r="F1079" s="14">
        <v>1.98</v>
      </c>
      <c r="G1079" s="14">
        <v>2.1800000000000002</v>
      </c>
    </row>
    <row r="1080" spans="1:7" x14ac:dyDescent="0.25">
      <c r="A1080">
        <v>1078</v>
      </c>
      <c r="B1080" s="14">
        <v>1.2</v>
      </c>
      <c r="C1080" s="14">
        <v>1.35</v>
      </c>
      <c r="D1080" s="14">
        <v>1.58</v>
      </c>
      <c r="E1080" s="14">
        <v>1.98</v>
      </c>
      <c r="F1080" s="14">
        <v>1.98</v>
      </c>
      <c r="G1080" s="14">
        <v>2.1800000000000002</v>
      </c>
    </row>
    <row r="1081" spans="1:7" x14ac:dyDescent="0.25">
      <c r="A1081">
        <v>1079</v>
      </c>
      <c r="B1081" s="14">
        <v>1.2</v>
      </c>
      <c r="C1081" s="14">
        <v>1.35</v>
      </c>
      <c r="D1081" s="14">
        <v>1.58</v>
      </c>
      <c r="E1081" s="14">
        <v>1.98</v>
      </c>
      <c r="F1081" s="14">
        <v>1.98</v>
      </c>
      <c r="G1081" s="14">
        <v>2.1800000000000002</v>
      </c>
    </row>
    <row r="1082" spans="1:7" x14ac:dyDescent="0.25">
      <c r="A1082">
        <v>1080</v>
      </c>
      <c r="B1082" s="14">
        <v>1.2</v>
      </c>
      <c r="C1082" s="14">
        <v>1.35</v>
      </c>
      <c r="D1082" s="14">
        <v>1.58</v>
      </c>
      <c r="E1082" s="14">
        <v>1.98</v>
      </c>
      <c r="F1082" s="14">
        <v>1.98</v>
      </c>
      <c r="G1082" s="14">
        <v>2.1800000000000002</v>
      </c>
    </row>
    <row r="1083" spans="1:7" x14ac:dyDescent="0.25">
      <c r="A1083">
        <v>1081</v>
      </c>
      <c r="B1083" s="14">
        <v>1.2</v>
      </c>
      <c r="C1083" s="14">
        <v>1.35</v>
      </c>
      <c r="D1083" s="14">
        <v>1.58</v>
      </c>
      <c r="E1083" s="14">
        <v>1.98</v>
      </c>
      <c r="F1083" s="14">
        <v>1.98</v>
      </c>
      <c r="G1083" s="14">
        <v>2.1800000000000002</v>
      </c>
    </row>
    <row r="1084" spans="1:7" x14ac:dyDescent="0.25">
      <c r="A1084">
        <v>1082</v>
      </c>
      <c r="B1084" s="14">
        <v>1.2</v>
      </c>
      <c r="C1084" s="14">
        <v>1.35</v>
      </c>
      <c r="D1084" s="14">
        <v>1.58</v>
      </c>
      <c r="E1084" s="14">
        <v>1.98</v>
      </c>
      <c r="F1084" s="14">
        <v>1.98</v>
      </c>
      <c r="G1084" s="14">
        <v>2.1800000000000002</v>
      </c>
    </row>
    <row r="1085" spans="1:7" x14ac:dyDescent="0.25">
      <c r="A1085">
        <v>1083</v>
      </c>
      <c r="B1085" s="14">
        <v>1.2</v>
      </c>
      <c r="C1085" s="14">
        <v>1.35</v>
      </c>
      <c r="D1085" s="14">
        <v>1.58</v>
      </c>
      <c r="E1085" s="14">
        <v>1.98</v>
      </c>
      <c r="F1085" s="14">
        <v>1.98</v>
      </c>
      <c r="G1085" s="14">
        <v>2.1800000000000002</v>
      </c>
    </row>
    <row r="1086" spans="1:7" x14ac:dyDescent="0.25">
      <c r="A1086">
        <v>1084</v>
      </c>
      <c r="B1086" s="14">
        <v>1.2</v>
      </c>
      <c r="C1086" s="14">
        <v>1.35</v>
      </c>
      <c r="D1086" s="14">
        <v>1.58</v>
      </c>
      <c r="E1086" s="14">
        <v>1.98</v>
      </c>
      <c r="F1086" s="14">
        <v>1.98</v>
      </c>
      <c r="G1086" s="14">
        <v>2.1800000000000002</v>
      </c>
    </row>
    <row r="1087" spans="1:7" x14ac:dyDescent="0.25">
      <c r="A1087">
        <v>1085</v>
      </c>
      <c r="B1087" s="14">
        <v>1.2</v>
      </c>
      <c r="C1087" s="14">
        <v>1.35</v>
      </c>
      <c r="D1087" s="14">
        <v>1.58</v>
      </c>
      <c r="E1087" s="14">
        <v>1.98</v>
      </c>
      <c r="F1087" s="14">
        <v>1.98</v>
      </c>
      <c r="G1087" s="14">
        <v>2.1800000000000002</v>
      </c>
    </row>
    <row r="1088" spans="1:7" x14ac:dyDescent="0.25">
      <c r="A1088">
        <v>1086</v>
      </c>
      <c r="B1088" s="14">
        <v>1.2</v>
      </c>
      <c r="C1088" s="14">
        <v>1.35</v>
      </c>
      <c r="D1088" s="14">
        <v>1.58</v>
      </c>
      <c r="E1088" s="14">
        <v>1.98</v>
      </c>
      <c r="F1088" s="14">
        <v>1.98</v>
      </c>
      <c r="G1088" s="14">
        <v>2.1800000000000002</v>
      </c>
    </row>
    <row r="1089" spans="1:7" x14ac:dyDescent="0.25">
      <c r="A1089">
        <v>1087</v>
      </c>
      <c r="B1089" s="14">
        <v>1.2</v>
      </c>
      <c r="C1089" s="14">
        <v>1.35</v>
      </c>
      <c r="D1089" s="14">
        <v>1.58</v>
      </c>
      <c r="E1089" s="14">
        <v>1.98</v>
      </c>
      <c r="F1089" s="14">
        <v>1.98</v>
      </c>
      <c r="G1089" s="14">
        <v>2.1800000000000002</v>
      </c>
    </row>
    <row r="1090" spans="1:7" x14ac:dyDescent="0.25">
      <c r="A1090">
        <v>1088</v>
      </c>
      <c r="B1090" s="14">
        <v>1.2</v>
      </c>
      <c r="C1090" s="14">
        <v>1.35</v>
      </c>
      <c r="D1090" s="14">
        <v>1.58</v>
      </c>
      <c r="E1090" s="14">
        <v>1.98</v>
      </c>
      <c r="F1090" s="14">
        <v>1.98</v>
      </c>
      <c r="G1090" s="14">
        <v>2.1800000000000002</v>
      </c>
    </row>
    <row r="1091" spans="1:7" x14ac:dyDescent="0.25">
      <c r="A1091">
        <v>1089</v>
      </c>
      <c r="B1091" s="14">
        <v>1.2</v>
      </c>
      <c r="C1091" s="14">
        <v>1.35</v>
      </c>
      <c r="D1091" s="14">
        <v>1.58</v>
      </c>
      <c r="E1091" s="14">
        <v>1.98</v>
      </c>
      <c r="F1091" s="14">
        <v>1.98</v>
      </c>
      <c r="G1091" s="14">
        <v>2.1800000000000002</v>
      </c>
    </row>
    <row r="1092" spans="1:7" x14ac:dyDescent="0.25">
      <c r="A1092">
        <v>1090</v>
      </c>
      <c r="B1092" s="14">
        <v>1.2</v>
      </c>
      <c r="C1092" s="14">
        <v>1.35</v>
      </c>
      <c r="D1092" s="14">
        <v>1.58</v>
      </c>
      <c r="E1092" s="14">
        <v>1.98</v>
      </c>
      <c r="F1092" s="14">
        <v>1.98</v>
      </c>
      <c r="G1092" s="14">
        <v>2.1800000000000002</v>
      </c>
    </row>
    <row r="1093" spans="1:7" x14ac:dyDescent="0.25">
      <c r="A1093">
        <v>1091</v>
      </c>
      <c r="B1093" s="14">
        <v>1.2</v>
      </c>
      <c r="C1093" s="14">
        <v>1.35</v>
      </c>
      <c r="D1093" s="14">
        <v>1.58</v>
      </c>
      <c r="E1093" s="14">
        <v>1.98</v>
      </c>
      <c r="F1093" s="14">
        <v>1.98</v>
      </c>
      <c r="G1093" s="14">
        <v>2.1800000000000002</v>
      </c>
    </row>
    <row r="1094" spans="1:7" x14ac:dyDescent="0.25">
      <c r="A1094">
        <v>1092</v>
      </c>
      <c r="B1094" s="14">
        <v>1.2</v>
      </c>
      <c r="C1094" s="14">
        <v>1.35</v>
      </c>
      <c r="D1094" s="14">
        <v>1.58</v>
      </c>
      <c r="E1094" s="14">
        <v>1.98</v>
      </c>
      <c r="F1094" s="14">
        <v>1.98</v>
      </c>
      <c r="G1094" s="14">
        <v>2.1800000000000002</v>
      </c>
    </row>
    <row r="1095" spans="1:7" x14ac:dyDescent="0.25">
      <c r="A1095">
        <v>1093</v>
      </c>
      <c r="B1095" s="14">
        <v>1.2</v>
      </c>
      <c r="C1095" s="14">
        <v>1.35</v>
      </c>
      <c r="D1095" s="14">
        <v>1.58</v>
      </c>
      <c r="E1095" s="14">
        <v>1.98</v>
      </c>
      <c r="F1095" s="14">
        <v>1.98</v>
      </c>
      <c r="G1095" s="14">
        <v>2.1800000000000002</v>
      </c>
    </row>
    <row r="1096" spans="1:7" x14ac:dyDescent="0.25">
      <c r="A1096">
        <v>1094</v>
      </c>
      <c r="B1096" s="14">
        <v>1.2</v>
      </c>
      <c r="C1096" s="14">
        <v>1.35</v>
      </c>
      <c r="D1096" s="14">
        <v>1.58</v>
      </c>
      <c r="E1096" s="14">
        <v>1.98</v>
      </c>
      <c r="F1096" s="14">
        <v>1.98</v>
      </c>
      <c r="G1096" s="14">
        <v>2.1800000000000002</v>
      </c>
    </row>
    <row r="1097" spans="1:7" x14ac:dyDescent="0.25">
      <c r="A1097">
        <v>1095</v>
      </c>
      <c r="B1097" s="14">
        <v>1.2</v>
      </c>
      <c r="C1097" s="14">
        <v>1.35</v>
      </c>
      <c r="D1097" s="14">
        <v>1.58</v>
      </c>
      <c r="E1097" s="14">
        <v>1.98</v>
      </c>
      <c r="F1097" s="14">
        <v>1.98</v>
      </c>
      <c r="G1097" s="14">
        <v>2.1800000000000002</v>
      </c>
    </row>
    <row r="1098" spans="1:7" x14ac:dyDescent="0.25">
      <c r="A1098">
        <v>1096</v>
      </c>
      <c r="B1098" s="14">
        <v>1.2</v>
      </c>
      <c r="C1098" s="14">
        <v>1.35</v>
      </c>
      <c r="D1098" s="14">
        <v>1.58</v>
      </c>
      <c r="E1098" s="14">
        <v>1.98</v>
      </c>
      <c r="F1098" s="14">
        <v>1.98</v>
      </c>
      <c r="G1098" s="14">
        <v>2.1800000000000002</v>
      </c>
    </row>
    <row r="1099" spans="1:7" x14ac:dyDescent="0.25">
      <c r="A1099">
        <v>1097</v>
      </c>
      <c r="B1099" s="14">
        <v>1.2</v>
      </c>
      <c r="C1099" s="14">
        <v>1.35</v>
      </c>
      <c r="D1099" s="14">
        <v>1.58</v>
      </c>
      <c r="E1099" s="14">
        <v>1.98</v>
      </c>
      <c r="F1099" s="14">
        <v>1.98</v>
      </c>
      <c r="G1099" s="14">
        <v>2.1800000000000002</v>
      </c>
    </row>
    <row r="1100" spans="1:7" x14ac:dyDescent="0.25">
      <c r="A1100">
        <v>1098</v>
      </c>
      <c r="B1100" s="14">
        <v>1.2</v>
      </c>
      <c r="C1100" s="14">
        <v>1.35</v>
      </c>
      <c r="D1100" s="14">
        <v>1.58</v>
      </c>
      <c r="E1100" s="14">
        <v>1.98</v>
      </c>
      <c r="F1100" s="14">
        <v>1.98</v>
      </c>
      <c r="G1100" s="14">
        <v>2.1800000000000002</v>
      </c>
    </row>
    <row r="1101" spans="1:7" x14ac:dyDescent="0.25">
      <c r="A1101">
        <v>1099</v>
      </c>
      <c r="B1101" s="14">
        <v>1.2</v>
      </c>
      <c r="C1101" s="14">
        <v>1.35</v>
      </c>
      <c r="D1101" s="14">
        <v>1.58</v>
      </c>
      <c r="E1101" s="14">
        <v>1.98</v>
      </c>
      <c r="F1101" s="14">
        <v>1.98</v>
      </c>
      <c r="G1101" s="14">
        <v>2.1800000000000002</v>
      </c>
    </row>
    <row r="1102" spans="1:7" x14ac:dyDescent="0.25">
      <c r="A1102">
        <v>1100</v>
      </c>
      <c r="B1102" s="14">
        <v>1.2</v>
      </c>
      <c r="C1102" s="14">
        <v>1.35</v>
      </c>
      <c r="D1102" s="14">
        <v>1.58</v>
      </c>
      <c r="E1102" s="14">
        <v>1.98</v>
      </c>
      <c r="F1102" s="14">
        <v>1.98</v>
      </c>
      <c r="G1102" s="14">
        <v>2.1800000000000002</v>
      </c>
    </row>
    <row r="1103" spans="1:7" x14ac:dyDescent="0.25">
      <c r="A1103">
        <v>1101</v>
      </c>
      <c r="B1103" s="14">
        <v>1.2</v>
      </c>
      <c r="C1103" s="14">
        <v>1.35</v>
      </c>
      <c r="D1103" s="14">
        <v>1.58</v>
      </c>
      <c r="E1103" s="14">
        <v>1.98</v>
      </c>
      <c r="F1103" s="14">
        <v>1.98</v>
      </c>
      <c r="G1103" s="14">
        <v>2.1800000000000002</v>
      </c>
    </row>
    <row r="1104" spans="1:7" x14ac:dyDescent="0.25">
      <c r="A1104">
        <v>1102</v>
      </c>
      <c r="B1104" s="14">
        <v>1.2</v>
      </c>
      <c r="C1104" s="14">
        <v>1.35</v>
      </c>
      <c r="D1104" s="14">
        <v>1.58</v>
      </c>
      <c r="E1104" s="14">
        <v>1.98</v>
      </c>
      <c r="F1104" s="14">
        <v>1.98</v>
      </c>
      <c r="G1104" s="14">
        <v>2.1800000000000002</v>
      </c>
    </row>
    <row r="1105" spans="1:7" x14ac:dyDescent="0.25">
      <c r="A1105">
        <v>1103</v>
      </c>
      <c r="B1105" s="14">
        <v>1.2</v>
      </c>
      <c r="C1105" s="14">
        <v>1.35</v>
      </c>
      <c r="D1105" s="14">
        <v>1.58</v>
      </c>
      <c r="E1105" s="14">
        <v>1.98</v>
      </c>
      <c r="F1105" s="14">
        <v>1.98</v>
      </c>
      <c r="G1105" s="14">
        <v>2.1800000000000002</v>
      </c>
    </row>
    <row r="1106" spans="1:7" x14ac:dyDescent="0.25">
      <c r="A1106">
        <v>1104</v>
      </c>
      <c r="B1106" s="14">
        <v>1.2</v>
      </c>
      <c r="C1106" s="14">
        <v>1.35</v>
      </c>
      <c r="D1106" s="14">
        <v>1.58</v>
      </c>
      <c r="E1106" s="14">
        <v>1.98</v>
      </c>
      <c r="F1106" s="14">
        <v>1.98</v>
      </c>
      <c r="G1106" s="14">
        <v>2.1800000000000002</v>
      </c>
    </row>
    <row r="1107" spans="1:7" x14ac:dyDescent="0.25">
      <c r="A1107">
        <v>1105</v>
      </c>
      <c r="B1107" s="14">
        <v>1.2</v>
      </c>
      <c r="C1107" s="14">
        <v>1.35</v>
      </c>
      <c r="D1107" s="14">
        <v>1.58</v>
      </c>
      <c r="E1107" s="14">
        <v>1.98</v>
      </c>
      <c r="F1107" s="14">
        <v>1.98</v>
      </c>
      <c r="G1107" s="14">
        <v>2.1800000000000002</v>
      </c>
    </row>
    <row r="1108" spans="1:7" x14ac:dyDescent="0.25">
      <c r="A1108">
        <v>1106</v>
      </c>
      <c r="B1108" s="14">
        <v>1.2</v>
      </c>
      <c r="C1108" s="14">
        <v>1.35</v>
      </c>
      <c r="D1108" s="14">
        <v>1.58</v>
      </c>
      <c r="E1108" s="14">
        <v>1.98</v>
      </c>
      <c r="F1108" s="14">
        <v>1.98</v>
      </c>
      <c r="G1108" s="14">
        <v>2.1800000000000002</v>
      </c>
    </row>
    <row r="1109" spans="1:7" x14ac:dyDescent="0.25">
      <c r="A1109">
        <v>1107</v>
      </c>
      <c r="B1109" s="14">
        <v>1.2</v>
      </c>
      <c r="C1109" s="14">
        <v>1.35</v>
      </c>
      <c r="D1109" s="14">
        <v>1.58</v>
      </c>
      <c r="E1109" s="14">
        <v>1.98</v>
      </c>
      <c r="F1109" s="14">
        <v>1.98</v>
      </c>
      <c r="G1109" s="14">
        <v>2.1800000000000002</v>
      </c>
    </row>
    <row r="1110" spans="1:7" x14ac:dyDescent="0.25">
      <c r="A1110">
        <v>1108</v>
      </c>
      <c r="B1110" s="14">
        <v>1.2</v>
      </c>
      <c r="C1110" s="14">
        <v>1.35</v>
      </c>
      <c r="D1110" s="14">
        <v>1.58</v>
      </c>
      <c r="E1110" s="14">
        <v>1.98</v>
      </c>
      <c r="F1110" s="14">
        <v>1.98</v>
      </c>
      <c r="G1110" s="14">
        <v>2.1800000000000002</v>
      </c>
    </row>
    <row r="1111" spans="1:7" x14ac:dyDescent="0.25">
      <c r="A1111">
        <v>1109</v>
      </c>
      <c r="B1111" s="14">
        <v>1.2</v>
      </c>
      <c r="C1111" s="14">
        <v>1.35</v>
      </c>
      <c r="D1111" s="14">
        <v>1.58</v>
      </c>
      <c r="E1111" s="14">
        <v>1.98</v>
      </c>
      <c r="F1111" s="14">
        <v>1.98</v>
      </c>
      <c r="G1111" s="14">
        <v>2.1800000000000002</v>
      </c>
    </row>
    <row r="1112" spans="1:7" x14ac:dyDescent="0.25">
      <c r="A1112">
        <v>1110</v>
      </c>
      <c r="B1112" s="14">
        <v>1.2</v>
      </c>
      <c r="C1112" s="14">
        <v>1.35</v>
      </c>
      <c r="D1112" s="14">
        <v>1.58</v>
      </c>
      <c r="E1112" s="14">
        <v>1.98</v>
      </c>
      <c r="F1112" s="14">
        <v>1.98</v>
      </c>
      <c r="G1112" s="14">
        <v>2.1800000000000002</v>
      </c>
    </row>
    <row r="1113" spans="1:7" x14ac:dyDescent="0.25">
      <c r="A1113">
        <v>1111</v>
      </c>
      <c r="B1113" s="14">
        <v>1.2</v>
      </c>
      <c r="C1113" s="14">
        <v>1.35</v>
      </c>
      <c r="D1113" s="14">
        <v>1.58</v>
      </c>
      <c r="E1113" s="14">
        <v>1.98</v>
      </c>
      <c r="F1113" s="14">
        <v>1.98</v>
      </c>
      <c r="G1113" s="14">
        <v>2.1800000000000002</v>
      </c>
    </row>
    <row r="1114" spans="1:7" x14ac:dyDescent="0.25">
      <c r="A1114">
        <v>1112</v>
      </c>
      <c r="B1114" s="14">
        <v>1.2</v>
      </c>
      <c r="C1114" s="14">
        <v>1.35</v>
      </c>
      <c r="D1114" s="14">
        <v>1.58</v>
      </c>
      <c r="E1114" s="14">
        <v>1.98</v>
      </c>
      <c r="F1114" s="14">
        <v>1.98</v>
      </c>
      <c r="G1114" s="14">
        <v>2.1800000000000002</v>
      </c>
    </row>
    <row r="1115" spans="1:7" x14ac:dyDescent="0.25">
      <c r="A1115">
        <v>1113</v>
      </c>
      <c r="B1115" s="14">
        <v>1.2</v>
      </c>
      <c r="C1115" s="14">
        <v>1.35</v>
      </c>
      <c r="D1115" s="14">
        <v>1.58</v>
      </c>
      <c r="E1115" s="14">
        <v>1.98</v>
      </c>
      <c r="F1115" s="14">
        <v>1.98</v>
      </c>
      <c r="G1115" s="14">
        <v>2.1800000000000002</v>
      </c>
    </row>
    <row r="1116" spans="1:7" x14ac:dyDescent="0.25">
      <c r="A1116">
        <v>1114</v>
      </c>
      <c r="B1116" s="14">
        <v>1.2</v>
      </c>
      <c r="C1116" s="14">
        <v>1.35</v>
      </c>
      <c r="D1116" s="14">
        <v>1.58</v>
      </c>
      <c r="E1116" s="14">
        <v>1.98</v>
      </c>
      <c r="F1116" s="14">
        <v>1.98</v>
      </c>
      <c r="G1116" s="14">
        <v>2.1800000000000002</v>
      </c>
    </row>
    <row r="1117" spans="1:7" x14ac:dyDescent="0.25">
      <c r="A1117">
        <v>1115</v>
      </c>
      <c r="B1117" s="14">
        <v>1.2</v>
      </c>
      <c r="C1117" s="14">
        <v>1.35</v>
      </c>
      <c r="D1117" s="14">
        <v>1.58</v>
      </c>
      <c r="E1117" s="14">
        <v>1.98</v>
      </c>
      <c r="F1117" s="14">
        <v>1.98</v>
      </c>
      <c r="G1117" s="14">
        <v>2.1800000000000002</v>
      </c>
    </row>
    <row r="1118" spans="1:7" x14ac:dyDescent="0.25">
      <c r="A1118">
        <v>1116</v>
      </c>
      <c r="B1118" s="14">
        <v>1.2</v>
      </c>
      <c r="C1118" s="14">
        <v>1.35</v>
      </c>
      <c r="D1118" s="14">
        <v>1.58</v>
      </c>
      <c r="E1118" s="14">
        <v>1.98</v>
      </c>
      <c r="F1118" s="14">
        <v>1.98</v>
      </c>
      <c r="G1118" s="14">
        <v>2.1800000000000002</v>
      </c>
    </row>
    <row r="1119" spans="1:7" x14ac:dyDescent="0.25">
      <c r="A1119">
        <v>1117</v>
      </c>
      <c r="B1119" s="14">
        <v>1.2</v>
      </c>
      <c r="C1119" s="14">
        <v>1.35</v>
      </c>
      <c r="D1119" s="14">
        <v>1.58</v>
      </c>
      <c r="E1119" s="14">
        <v>1.98</v>
      </c>
      <c r="F1119" s="14">
        <v>1.98</v>
      </c>
      <c r="G1119" s="14">
        <v>2.1800000000000002</v>
      </c>
    </row>
    <row r="1120" spans="1:7" x14ac:dyDescent="0.25">
      <c r="A1120">
        <v>1118</v>
      </c>
      <c r="B1120" s="14">
        <v>1.2</v>
      </c>
      <c r="C1120" s="14">
        <v>1.35</v>
      </c>
      <c r="D1120" s="14">
        <v>1.58</v>
      </c>
      <c r="E1120" s="14">
        <v>1.98</v>
      </c>
      <c r="F1120" s="14">
        <v>1.98</v>
      </c>
      <c r="G1120" s="14">
        <v>2.1800000000000002</v>
      </c>
    </row>
    <row r="1121" spans="1:7" x14ac:dyDescent="0.25">
      <c r="A1121">
        <v>1119</v>
      </c>
      <c r="B1121" s="14">
        <v>1.2</v>
      </c>
      <c r="C1121" s="14">
        <v>1.35</v>
      </c>
      <c r="D1121" s="14">
        <v>1.58</v>
      </c>
      <c r="E1121" s="14">
        <v>1.98</v>
      </c>
      <c r="F1121" s="14">
        <v>1.98</v>
      </c>
      <c r="G1121" s="14">
        <v>2.1800000000000002</v>
      </c>
    </row>
    <row r="1122" spans="1:7" x14ac:dyDescent="0.25">
      <c r="A1122">
        <v>1120</v>
      </c>
      <c r="B1122" s="14">
        <v>1.2</v>
      </c>
      <c r="C1122" s="14">
        <v>1.35</v>
      </c>
      <c r="D1122" s="14">
        <v>1.58</v>
      </c>
      <c r="E1122" s="14">
        <v>1.98</v>
      </c>
      <c r="F1122" s="14">
        <v>1.98</v>
      </c>
      <c r="G1122" s="14">
        <v>2.1800000000000002</v>
      </c>
    </row>
    <row r="1123" spans="1:7" x14ac:dyDescent="0.25">
      <c r="A1123">
        <v>1121</v>
      </c>
      <c r="B1123" s="14">
        <v>1.2</v>
      </c>
      <c r="C1123" s="14">
        <v>1.35</v>
      </c>
      <c r="D1123" s="14">
        <v>1.58</v>
      </c>
      <c r="E1123" s="14">
        <v>1.98</v>
      </c>
      <c r="F1123" s="14">
        <v>1.98</v>
      </c>
      <c r="G1123" s="14">
        <v>2.1800000000000002</v>
      </c>
    </row>
    <row r="1124" spans="1:7" x14ac:dyDescent="0.25">
      <c r="A1124">
        <v>1122</v>
      </c>
      <c r="B1124" s="14">
        <v>1.2</v>
      </c>
      <c r="C1124" s="14">
        <v>1.35</v>
      </c>
      <c r="D1124" s="14">
        <v>1.58</v>
      </c>
      <c r="E1124" s="14">
        <v>1.98</v>
      </c>
      <c r="F1124" s="14">
        <v>1.98</v>
      </c>
      <c r="G1124" s="14">
        <v>2.1800000000000002</v>
      </c>
    </row>
    <row r="1125" spans="1:7" x14ac:dyDescent="0.25">
      <c r="A1125">
        <v>1123</v>
      </c>
      <c r="B1125" s="14">
        <v>1.2</v>
      </c>
      <c r="C1125" s="14">
        <v>1.35</v>
      </c>
      <c r="D1125" s="14">
        <v>1.58</v>
      </c>
      <c r="E1125" s="14">
        <v>1.98</v>
      </c>
      <c r="F1125" s="14">
        <v>1.98</v>
      </c>
      <c r="G1125" s="14">
        <v>2.1800000000000002</v>
      </c>
    </row>
    <row r="1126" spans="1:7" x14ac:dyDescent="0.25">
      <c r="A1126">
        <v>1124</v>
      </c>
      <c r="B1126" s="14">
        <v>1.2</v>
      </c>
      <c r="C1126" s="14">
        <v>1.35</v>
      </c>
      <c r="D1126" s="14">
        <v>1.58</v>
      </c>
      <c r="E1126" s="14">
        <v>1.98</v>
      </c>
      <c r="F1126" s="14">
        <v>1.98</v>
      </c>
      <c r="G1126" s="14">
        <v>2.1800000000000002</v>
      </c>
    </row>
    <row r="1127" spans="1:7" x14ac:dyDescent="0.25">
      <c r="A1127">
        <v>1125</v>
      </c>
      <c r="B1127" s="14">
        <v>1.2</v>
      </c>
      <c r="C1127" s="14">
        <v>1.35</v>
      </c>
      <c r="D1127" s="14">
        <v>1.58</v>
      </c>
      <c r="E1127" s="14">
        <v>1.98</v>
      </c>
      <c r="F1127" s="14">
        <v>1.98</v>
      </c>
      <c r="G1127" s="14">
        <v>2.1800000000000002</v>
      </c>
    </row>
    <row r="1128" spans="1:7" x14ac:dyDescent="0.25">
      <c r="A1128">
        <v>1126</v>
      </c>
      <c r="B1128" s="14">
        <v>1.2</v>
      </c>
      <c r="C1128" s="14">
        <v>1.35</v>
      </c>
      <c r="D1128" s="14">
        <v>1.58</v>
      </c>
      <c r="E1128" s="14">
        <v>1.98</v>
      </c>
      <c r="F1128" s="14">
        <v>1.98</v>
      </c>
      <c r="G1128" s="14">
        <v>2.1800000000000002</v>
      </c>
    </row>
    <row r="1129" spans="1:7" x14ac:dyDescent="0.25">
      <c r="A1129">
        <v>1127</v>
      </c>
      <c r="B1129" s="14">
        <v>1.2</v>
      </c>
      <c r="C1129" s="14">
        <v>1.35</v>
      </c>
      <c r="D1129" s="14">
        <v>1.58</v>
      </c>
      <c r="E1129" s="14">
        <v>1.98</v>
      </c>
      <c r="F1129" s="14">
        <v>1.98</v>
      </c>
      <c r="G1129" s="14">
        <v>2.1800000000000002</v>
      </c>
    </row>
    <row r="1130" spans="1:7" x14ac:dyDescent="0.25">
      <c r="A1130">
        <v>1128</v>
      </c>
      <c r="B1130" s="14">
        <v>1.2</v>
      </c>
      <c r="C1130" s="14">
        <v>1.35</v>
      </c>
      <c r="D1130" s="14">
        <v>1.58</v>
      </c>
      <c r="E1130" s="14">
        <v>1.98</v>
      </c>
      <c r="F1130" s="14">
        <v>1.98</v>
      </c>
      <c r="G1130" s="14">
        <v>2.1800000000000002</v>
      </c>
    </row>
    <row r="1131" spans="1:7" x14ac:dyDescent="0.25">
      <c r="A1131">
        <v>1129</v>
      </c>
      <c r="B1131" s="14">
        <v>1.2</v>
      </c>
      <c r="C1131" s="14">
        <v>1.35</v>
      </c>
      <c r="D1131" s="14">
        <v>1.58</v>
      </c>
      <c r="E1131" s="14">
        <v>1.98</v>
      </c>
      <c r="F1131" s="14">
        <v>1.98</v>
      </c>
      <c r="G1131" s="14">
        <v>2.1800000000000002</v>
      </c>
    </row>
    <row r="1132" spans="1:7" x14ac:dyDescent="0.25">
      <c r="A1132">
        <v>1130</v>
      </c>
      <c r="B1132" s="14">
        <v>1.2</v>
      </c>
      <c r="C1132" s="14">
        <v>1.35</v>
      </c>
      <c r="D1132" s="14">
        <v>1.58</v>
      </c>
      <c r="E1132" s="14">
        <v>1.98</v>
      </c>
      <c r="F1132" s="14">
        <v>1.98</v>
      </c>
      <c r="G1132" s="14">
        <v>2.1800000000000002</v>
      </c>
    </row>
    <row r="1133" spans="1:7" x14ac:dyDescent="0.25">
      <c r="A1133">
        <v>1131</v>
      </c>
      <c r="B1133" s="14">
        <v>1.2</v>
      </c>
      <c r="C1133" s="14">
        <v>1.35</v>
      </c>
      <c r="D1133" s="14">
        <v>1.58</v>
      </c>
      <c r="E1133" s="14">
        <v>1.98</v>
      </c>
      <c r="F1133" s="14">
        <v>1.98</v>
      </c>
      <c r="G1133" s="14">
        <v>2.1800000000000002</v>
      </c>
    </row>
    <row r="1134" spans="1:7" x14ac:dyDescent="0.25">
      <c r="A1134">
        <v>1132</v>
      </c>
      <c r="B1134" s="14">
        <v>1.2</v>
      </c>
      <c r="C1134" s="14">
        <v>1.35</v>
      </c>
      <c r="D1134" s="14">
        <v>1.58</v>
      </c>
      <c r="E1134" s="14">
        <v>1.98</v>
      </c>
      <c r="F1134" s="14">
        <v>1.98</v>
      </c>
      <c r="G1134" s="14">
        <v>2.1800000000000002</v>
      </c>
    </row>
    <row r="1135" spans="1:7" x14ac:dyDescent="0.25">
      <c r="A1135">
        <v>1133</v>
      </c>
      <c r="B1135" s="14">
        <v>1.2</v>
      </c>
      <c r="C1135" s="14">
        <v>1.35</v>
      </c>
      <c r="D1135" s="14">
        <v>1.58</v>
      </c>
      <c r="E1135" s="14">
        <v>1.98</v>
      </c>
      <c r="F1135" s="14">
        <v>1.98</v>
      </c>
      <c r="G1135" s="14">
        <v>2.1800000000000002</v>
      </c>
    </row>
    <row r="1136" spans="1:7" x14ac:dyDescent="0.25">
      <c r="A1136">
        <v>1134</v>
      </c>
      <c r="B1136" s="14">
        <v>1.2</v>
      </c>
      <c r="C1136" s="14">
        <v>1.35</v>
      </c>
      <c r="D1136" s="14">
        <v>1.58</v>
      </c>
      <c r="E1136" s="14">
        <v>1.98</v>
      </c>
      <c r="F1136" s="14">
        <v>1.98</v>
      </c>
      <c r="G1136" s="14">
        <v>2.1800000000000002</v>
      </c>
    </row>
    <row r="1137" spans="1:7" x14ac:dyDescent="0.25">
      <c r="A1137">
        <v>1135</v>
      </c>
      <c r="B1137" s="14">
        <v>1.2</v>
      </c>
      <c r="C1137" s="14">
        <v>1.35</v>
      </c>
      <c r="D1137" s="14">
        <v>1.58</v>
      </c>
      <c r="E1137" s="14">
        <v>1.98</v>
      </c>
      <c r="F1137" s="14">
        <v>1.98</v>
      </c>
      <c r="G1137" s="14">
        <v>2.1800000000000002</v>
      </c>
    </row>
    <row r="1138" spans="1:7" x14ac:dyDescent="0.25">
      <c r="A1138">
        <v>1136</v>
      </c>
      <c r="B1138" s="14">
        <v>1.2</v>
      </c>
      <c r="C1138" s="14">
        <v>1.35</v>
      </c>
      <c r="D1138" s="14">
        <v>1.58</v>
      </c>
      <c r="E1138" s="14">
        <v>1.98</v>
      </c>
      <c r="F1138" s="14">
        <v>1.98</v>
      </c>
      <c r="G1138" s="14">
        <v>2.1800000000000002</v>
      </c>
    </row>
    <row r="1139" spans="1:7" x14ac:dyDescent="0.25">
      <c r="A1139">
        <v>1137</v>
      </c>
      <c r="B1139" s="14">
        <v>1.2</v>
      </c>
      <c r="C1139" s="14">
        <v>1.35</v>
      </c>
      <c r="D1139" s="14">
        <v>1.58</v>
      </c>
      <c r="E1139" s="14">
        <v>1.98</v>
      </c>
      <c r="F1139" s="14">
        <v>1.98</v>
      </c>
      <c r="G1139" s="14">
        <v>2.1800000000000002</v>
      </c>
    </row>
    <row r="1140" spans="1:7" x14ac:dyDescent="0.25">
      <c r="A1140">
        <v>1138</v>
      </c>
      <c r="B1140" s="14">
        <v>1.2</v>
      </c>
      <c r="C1140" s="14">
        <v>1.35</v>
      </c>
      <c r="D1140" s="14">
        <v>1.58</v>
      </c>
      <c r="E1140" s="14">
        <v>1.98</v>
      </c>
      <c r="F1140" s="14">
        <v>1.98</v>
      </c>
      <c r="G1140" s="14">
        <v>2.1800000000000002</v>
      </c>
    </row>
    <row r="1141" spans="1:7" x14ac:dyDescent="0.25">
      <c r="A1141">
        <v>1139</v>
      </c>
      <c r="B1141" s="14">
        <v>1.2</v>
      </c>
      <c r="C1141" s="14">
        <v>1.35</v>
      </c>
      <c r="D1141" s="14">
        <v>1.58</v>
      </c>
      <c r="E1141" s="14">
        <v>1.98</v>
      </c>
      <c r="F1141" s="14">
        <v>1.98</v>
      </c>
      <c r="G1141" s="14">
        <v>2.1800000000000002</v>
      </c>
    </row>
    <row r="1142" spans="1:7" x14ac:dyDescent="0.25">
      <c r="A1142">
        <v>1140</v>
      </c>
      <c r="B1142" s="14">
        <v>1.2</v>
      </c>
      <c r="C1142" s="14">
        <v>1.35</v>
      </c>
      <c r="D1142" s="14">
        <v>1.58</v>
      </c>
      <c r="E1142" s="14">
        <v>1.98</v>
      </c>
      <c r="F1142" s="14">
        <v>1.98</v>
      </c>
      <c r="G1142" s="14">
        <v>2.1800000000000002</v>
      </c>
    </row>
    <row r="1143" spans="1:7" x14ac:dyDescent="0.25">
      <c r="A1143">
        <v>1141</v>
      </c>
      <c r="B1143" s="14">
        <v>1.2</v>
      </c>
      <c r="C1143" s="14">
        <v>1.35</v>
      </c>
      <c r="D1143" s="14">
        <v>1.58</v>
      </c>
      <c r="E1143" s="14">
        <v>1.98</v>
      </c>
      <c r="F1143" s="14">
        <v>1.98</v>
      </c>
      <c r="G1143" s="14">
        <v>2.1800000000000002</v>
      </c>
    </row>
    <row r="1144" spans="1:7" x14ac:dyDescent="0.25">
      <c r="A1144">
        <v>1142</v>
      </c>
      <c r="B1144" s="14">
        <v>1.2</v>
      </c>
      <c r="C1144" s="14">
        <v>1.35</v>
      </c>
      <c r="D1144" s="14">
        <v>1.58</v>
      </c>
      <c r="E1144" s="14">
        <v>1.98</v>
      </c>
      <c r="F1144" s="14">
        <v>1.98</v>
      </c>
      <c r="G1144" s="14">
        <v>2.1800000000000002</v>
      </c>
    </row>
    <row r="1145" spans="1:7" x14ac:dyDescent="0.25">
      <c r="A1145">
        <v>1143</v>
      </c>
      <c r="B1145" s="14">
        <v>1.2</v>
      </c>
      <c r="C1145" s="14">
        <v>1.35</v>
      </c>
      <c r="D1145" s="14">
        <v>1.58</v>
      </c>
      <c r="E1145" s="14">
        <v>1.98</v>
      </c>
      <c r="F1145" s="14">
        <v>1.98</v>
      </c>
      <c r="G1145" s="14">
        <v>2.1800000000000002</v>
      </c>
    </row>
    <row r="1146" spans="1:7" x14ac:dyDescent="0.25">
      <c r="A1146">
        <v>1144</v>
      </c>
      <c r="B1146" s="14">
        <v>1.2</v>
      </c>
      <c r="C1146" s="14">
        <v>1.35</v>
      </c>
      <c r="D1146" s="14">
        <v>1.58</v>
      </c>
      <c r="E1146" s="14">
        <v>1.98</v>
      </c>
      <c r="F1146" s="14">
        <v>1.98</v>
      </c>
      <c r="G1146" s="14">
        <v>2.1800000000000002</v>
      </c>
    </row>
    <row r="1147" spans="1:7" x14ac:dyDescent="0.25">
      <c r="A1147">
        <v>1145</v>
      </c>
      <c r="B1147" s="14">
        <v>1.2</v>
      </c>
      <c r="C1147" s="14">
        <v>1.35</v>
      </c>
      <c r="D1147" s="14">
        <v>1.58</v>
      </c>
      <c r="E1147" s="14">
        <v>1.98</v>
      </c>
      <c r="F1147" s="14">
        <v>1.98</v>
      </c>
      <c r="G1147" s="14">
        <v>2.1800000000000002</v>
      </c>
    </row>
    <row r="1148" spans="1:7" x14ac:dyDescent="0.25">
      <c r="A1148">
        <v>1146</v>
      </c>
      <c r="B1148" s="14">
        <v>1.2</v>
      </c>
      <c r="C1148" s="14">
        <v>1.35</v>
      </c>
      <c r="D1148" s="14">
        <v>1.58</v>
      </c>
      <c r="E1148" s="14">
        <v>1.98</v>
      </c>
      <c r="F1148" s="14">
        <v>1.98</v>
      </c>
      <c r="G1148" s="14">
        <v>2.1800000000000002</v>
      </c>
    </row>
    <row r="1149" spans="1:7" x14ac:dyDescent="0.25">
      <c r="A1149">
        <v>1147</v>
      </c>
      <c r="B1149" s="14">
        <v>1.2</v>
      </c>
      <c r="C1149" s="14">
        <v>1.35</v>
      </c>
      <c r="D1149" s="14">
        <v>1.58</v>
      </c>
      <c r="E1149" s="14">
        <v>1.98</v>
      </c>
      <c r="F1149" s="14">
        <v>1.98</v>
      </c>
      <c r="G1149" s="14">
        <v>2.1800000000000002</v>
      </c>
    </row>
    <row r="1150" spans="1:7" x14ac:dyDescent="0.25">
      <c r="A1150">
        <v>1148</v>
      </c>
      <c r="B1150" s="14">
        <v>1.2</v>
      </c>
      <c r="C1150" s="14">
        <v>1.35</v>
      </c>
      <c r="D1150" s="14">
        <v>1.58</v>
      </c>
      <c r="E1150" s="14">
        <v>1.98</v>
      </c>
      <c r="F1150" s="14">
        <v>1.98</v>
      </c>
      <c r="G1150" s="14">
        <v>2.1800000000000002</v>
      </c>
    </row>
    <row r="1151" spans="1:7" x14ac:dyDescent="0.25">
      <c r="A1151">
        <v>1149</v>
      </c>
      <c r="B1151" s="14">
        <v>1.2</v>
      </c>
      <c r="C1151" s="14">
        <v>1.35</v>
      </c>
      <c r="D1151" s="14">
        <v>1.58</v>
      </c>
      <c r="E1151" s="14">
        <v>1.98</v>
      </c>
      <c r="F1151" s="14">
        <v>1.98</v>
      </c>
      <c r="G1151" s="14">
        <v>2.1800000000000002</v>
      </c>
    </row>
    <row r="1152" spans="1:7" x14ac:dyDescent="0.25">
      <c r="A1152">
        <v>1150</v>
      </c>
      <c r="B1152" s="14">
        <v>1.2</v>
      </c>
      <c r="C1152" s="14">
        <v>1.35</v>
      </c>
      <c r="D1152" s="14">
        <v>1.58</v>
      </c>
      <c r="E1152" s="14">
        <v>1.98</v>
      </c>
      <c r="F1152" s="14">
        <v>1.98</v>
      </c>
      <c r="G1152" s="14">
        <v>2.1800000000000002</v>
      </c>
    </row>
    <row r="1153" spans="1:7" x14ac:dyDescent="0.25">
      <c r="A1153">
        <v>1151</v>
      </c>
      <c r="B1153" s="14">
        <v>1.2</v>
      </c>
      <c r="C1153" s="14">
        <v>1.35</v>
      </c>
      <c r="D1153" s="14">
        <v>1.58</v>
      </c>
      <c r="E1153" s="14">
        <v>1.98</v>
      </c>
      <c r="F1153" s="14">
        <v>1.98</v>
      </c>
      <c r="G1153" s="14">
        <v>2.1800000000000002</v>
      </c>
    </row>
    <row r="1154" spans="1:7" x14ac:dyDescent="0.25">
      <c r="A1154">
        <v>1152</v>
      </c>
      <c r="B1154" s="14">
        <v>1.2</v>
      </c>
      <c r="C1154" s="14">
        <v>1.35</v>
      </c>
      <c r="D1154" s="14">
        <v>1.58</v>
      </c>
      <c r="E1154" s="14">
        <v>1.98</v>
      </c>
      <c r="F1154" s="14">
        <v>1.98</v>
      </c>
      <c r="G1154" s="14">
        <v>2.1800000000000002</v>
      </c>
    </row>
    <row r="1155" spans="1:7" x14ac:dyDescent="0.25">
      <c r="A1155">
        <v>1153</v>
      </c>
      <c r="B1155" s="14">
        <v>1.2</v>
      </c>
      <c r="C1155" s="14">
        <v>1.35</v>
      </c>
      <c r="D1155" s="14">
        <v>1.58</v>
      </c>
      <c r="E1155" s="14">
        <v>1.98</v>
      </c>
      <c r="F1155" s="14">
        <v>1.98</v>
      </c>
      <c r="G1155" s="14">
        <v>2.1800000000000002</v>
      </c>
    </row>
    <row r="1156" spans="1:7" x14ac:dyDescent="0.25">
      <c r="A1156">
        <v>1154</v>
      </c>
      <c r="B1156" s="14">
        <v>1.2</v>
      </c>
      <c r="C1156" s="14">
        <v>1.35</v>
      </c>
      <c r="D1156" s="14">
        <v>1.58</v>
      </c>
      <c r="E1156" s="14">
        <v>1.98</v>
      </c>
      <c r="F1156" s="14">
        <v>1.98</v>
      </c>
      <c r="G1156" s="14">
        <v>2.1800000000000002</v>
      </c>
    </row>
    <row r="1157" spans="1:7" x14ac:dyDescent="0.25">
      <c r="A1157">
        <v>1155</v>
      </c>
      <c r="B1157" s="14">
        <v>1.2</v>
      </c>
      <c r="C1157" s="14">
        <v>1.35</v>
      </c>
      <c r="D1157" s="14">
        <v>1.58</v>
      </c>
      <c r="E1157" s="14">
        <v>1.98</v>
      </c>
      <c r="F1157" s="14">
        <v>1.98</v>
      </c>
      <c r="G1157" s="14">
        <v>2.1800000000000002</v>
      </c>
    </row>
    <row r="1158" spans="1:7" x14ac:dyDescent="0.25">
      <c r="A1158">
        <v>1156</v>
      </c>
      <c r="B1158" s="14">
        <v>1.2</v>
      </c>
      <c r="C1158" s="14">
        <v>1.35</v>
      </c>
      <c r="D1158" s="14">
        <v>1.58</v>
      </c>
      <c r="E1158" s="14">
        <v>1.98</v>
      </c>
      <c r="F1158" s="14">
        <v>1.98</v>
      </c>
      <c r="G1158" s="14">
        <v>2.1800000000000002</v>
      </c>
    </row>
    <row r="1159" spans="1:7" x14ac:dyDescent="0.25">
      <c r="A1159">
        <v>1157</v>
      </c>
      <c r="B1159" s="14">
        <v>1.2</v>
      </c>
      <c r="C1159" s="14">
        <v>1.35</v>
      </c>
      <c r="D1159" s="14">
        <v>1.58</v>
      </c>
      <c r="E1159" s="14">
        <v>1.98</v>
      </c>
      <c r="F1159" s="14">
        <v>1.98</v>
      </c>
      <c r="G1159" s="14">
        <v>2.1800000000000002</v>
      </c>
    </row>
    <row r="1160" spans="1:7" x14ac:dyDescent="0.25">
      <c r="A1160">
        <v>1158</v>
      </c>
      <c r="B1160" s="14">
        <v>1.2</v>
      </c>
      <c r="C1160" s="14">
        <v>1.35</v>
      </c>
      <c r="D1160" s="14">
        <v>1.58</v>
      </c>
      <c r="E1160" s="14">
        <v>1.98</v>
      </c>
      <c r="F1160" s="14">
        <v>1.98</v>
      </c>
      <c r="G1160" s="14">
        <v>2.1800000000000002</v>
      </c>
    </row>
    <row r="1161" spans="1:7" x14ac:dyDescent="0.25">
      <c r="A1161">
        <v>1159</v>
      </c>
      <c r="B1161" s="14">
        <v>1.2</v>
      </c>
      <c r="C1161" s="14">
        <v>1.35</v>
      </c>
      <c r="D1161" s="14">
        <v>1.58</v>
      </c>
      <c r="E1161" s="14">
        <v>1.98</v>
      </c>
      <c r="F1161" s="14">
        <v>1.98</v>
      </c>
      <c r="G1161" s="14">
        <v>2.1800000000000002</v>
      </c>
    </row>
    <row r="1162" spans="1:7" x14ac:dyDescent="0.25">
      <c r="A1162">
        <v>1160</v>
      </c>
      <c r="B1162" s="14">
        <v>1.2</v>
      </c>
      <c r="C1162" s="14">
        <v>1.35</v>
      </c>
      <c r="D1162" s="14">
        <v>1.58</v>
      </c>
      <c r="E1162" s="14">
        <v>1.98</v>
      </c>
      <c r="F1162" s="14">
        <v>1.98</v>
      </c>
      <c r="G1162" s="14">
        <v>2.1800000000000002</v>
      </c>
    </row>
    <row r="1163" spans="1:7" x14ac:dyDescent="0.25">
      <c r="A1163">
        <v>1161</v>
      </c>
      <c r="B1163" s="14">
        <v>1.2</v>
      </c>
      <c r="C1163" s="14">
        <v>1.35</v>
      </c>
      <c r="D1163" s="14">
        <v>1.58</v>
      </c>
      <c r="E1163" s="14">
        <v>1.98</v>
      </c>
      <c r="F1163" s="14">
        <v>1.98</v>
      </c>
      <c r="G1163" s="14">
        <v>2.1800000000000002</v>
      </c>
    </row>
    <row r="1164" spans="1:7" x14ac:dyDescent="0.25">
      <c r="A1164">
        <v>1162</v>
      </c>
      <c r="B1164" s="14">
        <v>1.2</v>
      </c>
      <c r="C1164" s="14">
        <v>1.35</v>
      </c>
      <c r="D1164" s="14">
        <v>1.58</v>
      </c>
      <c r="E1164" s="14">
        <v>1.98</v>
      </c>
      <c r="F1164" s="14">
        <v>1.98</v>
      </c>
      <c r="G1164" s="14">
        <v>2.1800000000000002</v>
      </c>
    </row>
    <row r="1165" spans="1:7" x14ac:dyDescent="0.25">
      <c r="A1165">
        <v>1163</v>
      </c>
      <c r="B1165" s="14">
        <v>1.2</v>
      </c>
      <c r="C1165" s="14">
        <v>1.35</v>
      </c>
      <c r="D1165" s="14">
        <v>1.58</v>
      </c>
      <c r="E1165" s="14">
        <v>1.98</v>
      </c>
      <c r="F1165" s="14">
        <v>1.98</v>
      </c>
      <c r="G1165" s="14">
        <v>2.1800000000000002</v>
      </c>
    </row>
    <row r="1166" spans="1:7" x14ac:dyDescent="0.25">
      <c r="A1166">
        <v>1164</v>
      </c>
      <c r="B1166" s="14">
        <v>1.2</v>
      </c>
      <c r="C1166" s="14">
        <v>1.35</v>
      </c>
      <c r="D1166" s="14">
        <v>1.58</v>
      </c>
      <c r="E1166" s="14">
        <v>1.98</v>
      </c>
      <c r="F1166" s="14">
        <v>1.98</v>
      </c>
      <c r="G1166" s="14">
        <v>2.1800000000000002</v>
      </c>
    </row>
    <row r="1167" spans="1:7" x14ac:dyDescent="0.25">
      <c r="A1167">
        <v>1165</v>
      </c>
      <c r="B1167" s="14">
        <v>1.2</v>
      </c>
      <c r="C1167" s="14">
        <v>1.35</v>
      </c>
      <c r="D1167" s="14">
        <v>1.58</v>
      </c>
      <c r="E1167" s="14">
        <v>1.98</v>
      </c>
      <c r="F1167" s="14">
        <v>1.98</v>
      </c>
      <c r="G1167" s="14">
        <v>2.1800000000000002</v>
      </c>
    </row>
    <row r="1168" spans="1:7" x14ac:dyDescent="0.25">
      <c r="A1168">
        <v>1166</v>
      </c>
      <c r="B1168" s="14">
        <v>1.2</v>
      </c>
      <c r="C1168" s="14">
        <v>1.35</v>
      </c>
      <c r="D1168" s="14">
        <v>1.58</v>
      </c>
      <c r="E1168" s="14">
        <v>1.98</v>
      </c>
      <c r="F1168" s="14">
        <v>1.98</v>
      </c>
      <c r="G1168" s="14">
        <v>2.1800000000000002</v>
      </c>
    </row>
    <row r="1169" spans="1:7" x14ac:dyDescent="0.25">
      <c r="A1169">
        <v>1167</v>
      </c>
      <c r="B1169" s="14">
        <v>1.2</v>
      </c>
      <c r="C1169" s="14">
        <v>1.35</v>
      </c>
      <c r="D1169" s="14">
        <v>1.58</v>
      </c>
      <c r="E1169" s="14">
        <v>1.98</v>
      </c>
      <c r="F1169" s="14">
        <v>1.98</v>
      </c>
      <c r="G1169" s="14">
        <v>2.1800000000000002</v>
      </c>
    </row>
    <row r="1170" spans="1:7" x14ac:dyDescent="0.25">
      <c r="A1170">
        <v>1168</v>
      </c>
      <c r="B1170" s="14">
        <v>1.2</v>
      </c>
      <c r="C1170" s="14">
        <v>1.35</v>
      </c>
      <c r="D1170" s="14">
        <v>1.58</v>
      </c>
      <c r="E1170" s="14">
        <v>1.98</v>
      </c>
      <c r="F1170" s="14">
        <v>1.98</v>
      </c>
      <c r="G1170" s="14">
        <v>2.1800000000000002</v>
      </c>
    </row>
    <row r="1171" spans="1:7" x14ac:dyDescent="0.25">
      <c r="A1171">
        <v>1169</v>
      </c>
      <c r="B1171" s="14">
        <v>1.2</v>
      </c>
      <c r="C1171" s="14">
        <v>1.35</v>
      </c>
      <c r="D1171" s="14">
        <v>1.58</v>
      </c>
      <c r="E1171" s="14">
        <v>1.98</v>
      </c>
      <c r="F1171" s="14">
        <v>1.98</v>
      </c>
      <c r="G1171" s="14">
        <v>2.1800000000000002</v>
      </c>
    </row>
    <row r="1172" spans="1:7" x14ac:dyDescent="0.25">
      <c r="A1172">
        <v>1170</v>
      </c>
      <c r="B1172" s="14">
        <v>1.2</v>
      </c>
      <c r="C1172" s="14">
        <v>1.35</v>
      </c>
      <c r="D1172" s="14">
        <v>1.58</v>
      </c>
      <c r="E1172" s="14">
        <v>1.98</v>
      </c>
      <c r="F1172" s="14">
        <v>1.98</v>
      </c>
      <c r="G1172" s="14">
        <v>2.1800000000000002</v>
      </c>
    </row>
    <row r="1173" spans="1:7" x14ac:dyDescent="0.25">
      <c r="A1173">
        <v>1171</v>
      </c>
      <c r="B1173" s="14">
        <v>1.2</v>
      </c>
      <c r="C1173" s="14">
        <v>1.35</v>
      </c>
      <c r="D1173" s="14">
        <v>1.58</v>
      </c>
      <c r="E1173" s="14">
        <v>1.98</v>
      </c>
      <c r="F1173" s="14">
        <v>1.98</v>
      </c>
      <c r="G1173" s="14">
        <v>2.1800000000000002</v>
      </c>
    </row>
    <row r="1174" spans="1:7" x14ac:dyDescent="0.25">
      <c r="A1174">
        <v>1172</v>
      </c>
      <c r="B1174" s="14">
        <v>1.2</v>
      </c>
      <c r="C1174" s="14">
        <v>1.35</v>
      </c>
      <c r="D1174" s="14">
        <v>1.58</v>
      </c>
      <c r="E1174" s="14">
        <v>1.98</v>
      </c>
      <c r="F1174" s="14">
        <v>1.98</v>
      </c>
      <c r="G1174" s="14">
        <v>2.1800000000000002</v>
      </c>
    </row>
    <row r="1175" spans="1:7" x14ac:dyDescent="0.25">
      <c r="A1175">
        <v>1173</v>
      </c>
      <c r="B1175" s="14">
        <v>1.2</v>
      </c>
      <c r="C1175" s="14">
        <v>1.35</v>
      </c>
      <c r="D1175" s="14">
        <v>1.58</v>
      </c>
      <c r="E1175" s="14">
        <v>1.98</v>
      </c>
      <c r="F1175" s="14">
        <v>1.98</v>
      </c>
      <c r="G1175" s="14">
        <v>2.1800000000000002</v>
      </c>
    </row>
    <row r="1176" spans="1:7" x14ac:dyDescent="0.25">
      <c r="A1176">
        <v>1174</v>
      </c>
      <c r="B1176" s="14">
        <v>1.2</v>
      </c>
      <c r="C1176" s="14">
        <v>1.35</v>
      </c>
      <c r="D1176" s="14">
        <v>1.58</v>
      </c>
      <c r="E1176" s="14">
        <v>1.98</v>
      </c>
      <c r="F1176" s="14">
        <v>1.98</v>
      </c>
      <c r="G1176" s="14">
        <v>2.1800000000000002</v>
      </c>
    </row>
    <row r="1177" spans="1:7" x14ac:dyDescent="0.25">
      <c r="A1177">
        <v>1175</v>
      </c>
      <c r="B1177" s="14">
        <v>1.2</v>
      </c>
      <c r="C1177" s="14">
        <v>1.35</v>
      </c>
      <c r="D1177" s="14">
        <v>1.58</v>
      </c>
      <c r="E1177" s="14">
        <v>1.98</v>
      </c>
      <c r="F1177" s="14">
        <v>1.98</v>
      </c>
      <c r="G1177" s="14">
        <v>2.1800000000000002</v>
      </c>
    </row>
    <row r="1178" spans="1:7" x14ac:dyDescent="0.25">
      <c r="A1178">
        <v>1176</v>
      </c>
      <c r="B1178" s="14">
        <v>1.2</v>
      </c>
      <c r="C1178" s="14">
        <v>1.35</v>
      </c>
      <c r="D1178" s="14">
        <v>1.58</v>
      </c>
      <c r="E1178" s="14">
        <v>1.98</v>
      </c>
      <c r="F1178" s="14">
        <v>1.98</v>
      </c>
      <c r="G1178" s="14">
        <v>2.1800000000000002</v>
      </c>
    </row>
    <row r="1179" spans="1:7" x14ac:dyDescent="0.25">
      <c r="A1179">
        <v>1177</v>
      </c>
      <c r="B1179" s="14">
        <v>1.2</v>
      </c>
      <c r="C1179" s="14">
        <v>1.35</v>
      </c>
      <c r="D1179" s="14">
        <v>1.58</v>
      </c>
      <c r="E1179" s="14">
        <v>1.98</v>
      </c>
      <c r="F1179" s="14">
        <v>1.98</v>
      </c>
      <c r="G1179" s="14">
        <v>2.1800000000000002</v>
      </c>
    </row>
    <row r="1180" spans="1:7" x14ac:dyDescent="0.25">
      <c r="A1180">
        <v>1178</v>
      </c>
      <c r="B1180" s="14">
        <v>1.2</v>
      </c>
      <c r="C1180" s="14">
        <v>1.35</v>
      </c>
      <c r="D1180" s="14">
        <v>1.58</v>
      </c>
      <c r="E1180" s="14">
        <v>1.98</v>
      </c>
      <c r="F1180" s="14">
        <v>1.98</v>
      </c>
      <c r="G1180" s="14">
        <v>2.1800000000000002</v>
      </c>
    </row>
    <row r="1181" spans="1:7" x14ac:dyDescent="0.25">
      <c r="A1181">
        <v>1179</v>
      </c>
      <c r="B1181" s="14">
        <v>1.2</v>
      </c>
      <c r="C1181" s="14">
        <v>1.35</v>
      </c>
      <c r="D1181" s="14">
        <v>1.58</v>
      </c>
      <c r="E1181" s="14">
        <v>1.98</v>
      </c>
      <c r="F1181" s="14">
        <v>1.98</v>
      </c>
      <c r="G1181" s="14">
        <v>2.1800000000000002</v>
      </c>
    </row>
    <row r="1182" spans="1:7" x14ac:dyDescent="0.25">
      <c r="A1182">
        <v>1180</v>
      </c>
      <c r="B1182" s="14">
        <v>1.2</v>
      </c>
      <c r="C1182" s="14">
        <v>1.35</v>
      </c>
      <c r="D1182" s="14">
        <v>1.58</v>
      </c>
      <c r="E1182" s="14">
        <v>1.98</v>
      </c>
      <c r="F1182" s="14">
        <v>1.98</v>
      </c>
      <c r="G1182" s="14">
        <v>2.1800000000000002</v>
      </c>
    </row>
    <row r="1183" spans="1:7" x14ac:dyDescent="0.25">
      <c r="A1183">
        <v>1181</v>
      </c>
      <c r="B1183" s="14">
        <v>1.2</v>
      </c>
      <c r="C1183" s="14">
        <v>1.35</v>
      </c>
      <c r="D1183" s="14">
        <v>1.58</v>
      </c>
      <c r="E1183" s="14">
        <v>1.98</v>
      </c>
      <c r="F1183" s="14">
        <v>1.98</v>
      </c>
      <c r="G1183" s="14">
        <v>2.1800000000000002</v>
      </c>
    </row>
    <row r="1184" spans="1:7" x14ac:dyDescent="0.25">
      <c r="A1184">
        <v>1182</v>
      </c>
      <c r="B1184" s="14">
        <v>1.2</v>
      </c>
      <c r="C1184" s="14">
        <v>1.35</v>
      </c>
      <c r="D1184" s="14">
        <v>1.58</v>
      </c>
      <c r="E1184" s="14">
        <v>1.98</v>
      </c>
      <c r="F1184" s="14">
        <v>1.98</v>
      </c>
      <c r="G1184" s="14">
        <v>2.1800000000000002</v>
      </c>
    </row>
    <row r="1185" spans="1:7" x14ac:dyDescent="0.25">
      <c r="A1185">
        <v>1183</v>
      </c>
      <c r="B1185" s="14">
        <v>1.2</v>
      </c>
      <c r="C1185" s="14">
        <v>1.35</v>
      </c>
      <c r="D1185" s="14">
        <v>1.58</v>
      </c>
      <c r="E1185" s="14">
        <v>1.98</v>
      </c>
      <c r="F1185" s="14">
        <v>1.98</v>
      </c>
      <c r="G1185" s="14">
        <v>2.1800000000000002</v>
      </c>
    </row>
    <row r="1186" spans="1:7" x14ac:dyDescent="0.25">
      <c r="A1186">
        <v>1184</v>
      </c>
      <c r="B1186" s="14">
        <v>1.2</v>
      </c>
      <c r="C1186" s="14">
        <v>1.35</v>
      </c>
      <c r="D1186" s="14">
        <v>1.58</v>
      </c>
      <c r="E1186" s="14">
        <v>1.98</v>
      </c>
      <c r="F1186" s="14">
        <v>1.98</v>
      </c>
      <c r="G1186" s="14">
        <v>2.1800000000000002</v>
      </c>
    </row>
    <row r="1187" spans="1:7" x14ac:dyDescent="0.25">
      <c r="A1187">
        <v>1185</v>
      </c>
      <c r="B1187" s="14">
        <v>1.2</v>
      </c>
      <c r="C1187" s="14">
        <v>1.35</v>
      </c>
      <c r="D1187" s="14">
        <v>1.58</v>
      </c>
      <c r="E1187" s="14">
        <v>1.98</v>
      </c>
      <c r="F1187" s="14">
        <v>1.98</v>
      </c>
      <c r="G1187" s="14">
        <v>2.1800000000000002</v>
      </c>
    </row>
    <row r="1188" spans="1:7" x14ac:dyDescent="0.25">
      <c r="A1188">
        <v>1186</v>
      </c>
      <c r="B1188" s="14">
        <v>1.2</v>
      </c>
      <c r="C1188" s="14">
        <v>1.35</v>
      </c>
      <c r="D1188" s="14">
        <v>1.58</v>
      </c>
      <c r="E1188" s="14">
        <v>1.98</v>
      </c>
      <c r="F1188" s="14">
        <v>1.98</v>
      </c>
      <c r="G1188" s="14">
        <v>2.1800000000000002</v>
      </c>
    </row>
    <row r="1189" spans="1:7" x14ac:dyDescent="0.25">
      <c r="A1189">
        <v>1187</v>
      </c>
      <c r="B1189" s="14">
        <v>1.2</v>
      </c>
      <c r="C1189" s="14">
        <v>1.35</v>
      </c>
      <c r="D1189" s="14">
        <v>1.58</v>
      </c>
      <c r="E1189" s="14">
        <v>1.98</v>
      </c>
      <c r="F1189" s="14">
        <v>1.98</v>
      </c>
      <c r="G1189" s="14">
        <v>2.1800000000000002</v>
      </c>
    </row>
    <row r="1190" spans="1:7" x14ac:dyDescent="0.25">
      <c r="A1190">
        <v>1188</v>
      </c>
      <c r="B1190" s="14">
        <v>1.2</v>
      </c>
      <c r="C1190" s="14">
        <v>1.35</v>
      </c>
      <c r="D1190" s="14">
        <v>1.58</v>
      </c>
      <c r="E1190" s="14">
        <v>1.98</v>
      </c>
      <c r="F1190" s="14">
        <v>1.98</v>
      </c>
      <c r="G1190" s="14">
        <v>2.1800000000000002</v>
      </c>
    </row>
    <row r="1191" spans="1:7" x14ac:dyDescent="0.25">
      <c r="A1191">
        <v>1189</v>
      </c>
      <c r="B1191" s="14">
        <v>1.2</v>
      </c>
      <c r="C1191" s="14">
        <v>1.35</v>
      </c>
      <c r="D1191" s="14">
        <v>1.58</v>
      </c>
      <c r="E1191" s="14">
        <v>1.98</v>
      </c>
      <c r="F1191" s="14">
        <v>1.98</v>
      </c>
      <c r="G1191" s="14">
        <v>2.1800000000000002</v>
      </c>
    </row>
    <row r="1192" spans="1:7" x14ac:dyDescent="0.25">
      <c r="A1192">
        <v>1190</v>
      </c>
      <c r="B1192" s="14">
        <v>1.2</v>
      </c>
      <c r="C1192" s="14">
        <v>1.35</v>
      </c>
      <c r="D1192" s="14">
        <v>1.58</v>
      </c>
      <c r="E1192" s="14">
        <v>1.98</v>
      </c>
      <c r="F1192" s="14">
        <v>1.98</v>
      </c>
      <c r="G1192" s="14">
        <v>2.1800000000000002</v>
      </c>
    </row>
    <row r="1193" spans="1:7" x14ac:dyDescent="0.25">
      <c r="A1193">
        <v>1191</v>
      </c>
      <c r="B1193" s="14">
        <v>1.2</v>
      </c>
      <c r="C1193" s="14">
        <v>1.35</v>
      </c>
      <c r="D1193" s="14">
        <v>1.58</v>
      </c>
      <c r="E1193" s="14">
        <v>1.98</v>
      </c>
      <c r="F1193" s="14">
        <v>1.98</v>
      </c>
      <c r="G1193" s="14">
        <v>2.1800000000000002</v>
      </c>
    </row>
    <row r="1194" spans="1:7" x14ac:dyDescent="0.25">
      <c r="A1194">
        <v>1192</v>
      </c>
      <c r="B1194" s="14">
        <v>1.2</v>
      </c>
      <c r="C1194" s="14">
        <v>1.35</v>
      </c>
      <c r="D1194" s="14">
        <v>1.58</v>
      </c>
      <c r="E1194" s="14">
        <v>1.98</v>
      </c>
      <c r="F1194" s="14">
        <v>1.98</v>
      </c>
      <c r="G1194" s="14">
        <v>2.1800000000000002</v>
      </c>
    </row>
    <row r="1195" spans="1:7" x14ac:dyDescent="0.25">
      <c r="A1195">
        <v>1193</v>
      </c>
      <c r="B1195" s="14">
        <v>1.2</v>
      </c>
      <c r="C1195" s="14">
        <v>1.35</v>
      </c>
      <c r="D1195" s="14">
        <v>1.58</v>
      </c>
      <c r="E1195" s="14">
        <v>1.98</v>
      </c>
      <c r="F1195" s="14">
        <v>1.98</v>
      </c>
      <c r="G1195" s="14">
        <v>2.1800000000000002</v>
      </c>
    </row>
    <row r="1196" spans="1:7" x14ac:dyDescent="0.25">
      <c r="A1196">
        <v>1194</v>
      </c>
      <c r="B1196" s="14">
        <v>1.2</v>
      </c>
      <c r="C1196" s="14">
        <v>1.35</v>
      </c>
      <c r="D1196" s="14">
        <v>1.58</v>
      </c>
      <c r="E1196" s="14">
        <v>1.98</v>
      </c>
      <c r="F1196" s="14">
        <v>1.98</v>
      </c>
      <c r="G1196" s="14">
        <v>2.1800000000000002</v>
      </c>
    </row>
    <row r="1197" spans="1:7" x14ac:dyDescent="0.25">
      <c r="A1197">
        <v>1195</v>
      </c>
      <c r="B1197" s="14">
        <v>1.2</v>
      </c>
      <c r="C1197" s="14">
        <v>1.35</v>
      </c>
      <c r="D1197" s="14">
        <v>1.58</v>
      </c>
      <c r="E1197" s="14">
        <v>1.98</v>
      </c>
      <c r="F1197" s="14">
        <v>1.98</v>
      </c>
      <c r="G1197" s="14">
        <v>2.1800000000000002</v>
      </c>
    </row>
    <row r="1198" spans="1:7" x14ac:dyDescent="0.25">
      <c r="A1198">
        <v>1196</v>
      </c>
      <c r="B1198" s="14">
        <v>1.2</v>
      </c>
      <c r="C1198" s="14">
        <v>1.35</v>
      </c>
      <c r="D1198" s="14">
        <v>1.58</v>
      </c>
      <c r="E1198" s="14">
        <v>1.98</v>
      </c>
      <c r="F1198" s="14">
        <v>1.98</v>
      </c>
      <c r="G1198" s="14">
        <v>2.1800000000000002</v>
      </c>
    </row>
    <row r="1199" spans="1:7" x14ac:dyDescent="0.25">
      <c r="A1199">
        <v>1197</v>
      </c>
      <c r="B1199" s="14">
        <v>1.2</v>
      </c>
      <c r="C1199" s="14">
        <v>1.35</v>
      </c>
      <c r="D1199" s="14">
        <v>1.58</v>
      </c>
      <c r="E1199" s="14">
        <v>1.98</v>
      </c>
      <c r="F1199" s="14">
        <v>1.98</v>
      </c>
      <c r="G1199" s="14">
        <v>2.1800000000000002</v>
      </c>
    </row>
    <row r="1200" spans="1:7" x14ac:dyDescent="0.25">
      <c r="A1200">
        <v>1198</v>
      </c>
      <c r="B1200" s="14">
        <v>1.2</v>
      </c>
      <c r="C1200" s="14">
        <v>1.35</v>
      </c>
      <c r="D1200" s="14">
        <v>1.58</v>
      </c>
      <c r="E1200" s="14">
        <v>1.98</v>
      </c>
      <c r="F1200" s="14">
        <v>1.98</v>
      </c>
      <c r="G1200" s="14">
        <v>2.1800000000000002</v>
      </c>
    </row>
    <row r="1201" spans="1:7" x14ac:dyDescent="0.25">
      <c r="A1201">
        <v>1199</v>
      </c>
      <c r="B1201" s="14">
        <v>1.2</v>
      </c>
      <c r="C1201" s="14">
        <v>1.35</v>
      </c>
      <c r="D1201" s="14">
        <v>1.58</v>
      </c>
      <c r="E1201" s="14">
        <v>1.98</v>
      </c>
      <c r="F1201" s="14">
        <v>1.98</v>
      </c>
      <c r="G1201" s="14">
        <v>2.1800000000000002</v>
      </c>
    </row>
    <row r="1202" spans="1:7" x14ac:dyDescent="0.25">
      <c r="A1202">
        <v>1200</v>
      </c>
      <c r="B1202" s="14">
        <v>1.2</v>
      </c>
      <c r="C1202" s="14">
        <v>1.35</v>
      </c>
      <c r="D1202" s="14">
        <v>1.58</v>
      </c>
      <c r="E1202" s="14">
        <v>1.98</v>
      </c>
      <c r="F1202" s="14">
        <v>1.98</v>
      </c>
      <c r="G1202" s="14">
        <v>2.1800000000000002</v>
      </c>
    </row>
    <row r="1203" spans="1:7" x14ac:dyDescent="0.25">
      <c r="A1203">
        <v>1201</v>
      </c>
      <c r="B1203" s="14">
        <v>1.2</v>
      </c>
      <c r="C1203" s="14">
        <v>1.35</v>
      </c>
      <c r="D1203" s="14">
        <v>1.58</v>
      </c>
      <c r="E1203" s="14">
        <v>1.98</v>
      </c>
      <c r="F1203" s="14">
        <v>1.98</v>
      </c>
      <c r="G1203" s="14">
        <v>2.1800000000000002</v>
      </c>
    </row>
    <row r="1204" spans="1:7" x14ac:dyDescent="0.25">
      <c r="A1204">
        <v>1202</v>
      </c>
      <c r="B1204" s="14">
        <v>1.2</v>
      </c>
      <c r="C1204" s="14">
        <v>1.35</v>
      </c>
      <c r="D1204" s="14">
        <v>1.58</v>
      </c>
      <c r="E1204" s="14">
        <v>1.98</v>
      </c>
      <c r="F1204" s="14">
        <v>1.98</v>
      </c>
      <c r="G1204" s="14">
        <v>2.1800000000000002</v>
      </c>
    </row>
    <row r="1205" spans="1:7" x14ac:dyDescent="0.25">
      <c r="A1205">
        <v>1203</v>
      </c>
      <c r="B1205" s="14">
        <v>1.2</v>
      </c>
      <c r="C1205" s="14">
        <v>1.35</v>
      </c>
      <c r="D1205" s="14">
        <v>1.58</v>
      </c>
      <c r="E1205" s="14">
        <v>1.98</v>
      </c>
      <c r="F1205" s="14">
        <v>1.98</v>
      </c>
      <c r="G1205" s="14">
        <v>2.1800000000000002</v>
      </c>
    </row>
    <row r="1206" spans="1:7" x14ac:dyDescent="0.25">
      <c r="A1206">
        <v>1204</v>
      </c>
      <c r="B1206" s="14">
        <v>1.2</v>
      </c>
      <c r="C1206" s="14">
        <v>1.35</v>
      </c>
      <c r="D1206" s="14">
        <v>1.58</v>
      </c>
      <c r="E1206" s="14">
        <v>1.98</v>
      </c>
      <c r="F1206" s="14">
        <v>1.98</v>
      </c>
      <c r="G1206" s="14">
        <v>2.1800000000000002</v>
      </c>
    </row>
    <row r="1207" spans="1:7" x14ac:dyDescent="0.25">
      <c r="A1207">
        <v>1205</v>
      </c>
      <c r="B1207" s="14">
        <v>1.2</v>
      </c>
      <c r="C1207" s="14">
        <v>1.35</v>
      </c>
      <c r="D1207" s="14">
        <v>1.58</v>
      </c>
      <c r="E1207" s="14">
        <v>1.98</v>
      </c>
      <c r="F1207" s="14">
        <v>1.98</v>
      </c>
      <c r="G1207" s="14">
        <v>2.1800000000000002</v>
      </c>
    </row>
    <row r="1208" spans="1:7" x14ac:dyDescent="0.25">
      <c r="A1208">
        <v>1206</v>
      </c>
      <c r="B1208" s="14">
        <v>1.2</v>
      </c>
      <c r="C1208" s="14">
        <v>1.35</v>
      </c>
      <c r="D1208" s="14">
        <v>1.58</v>
      </c>
      <c r="E1208" s="14">
        <v>1.98</v>
      </c>
      <c r="F1208" s="14">
        <v>1.98</v>
      </c>
      <c r="G1208" s="14">
        <v>2.1800000000000002</v>
      </c>
    </row>
    <row r="1209" spans="1:7" x14ac:dyDescent="0.25">
      <c r="A1209">
        <v>1207</v>
      </c>
      <c r="B1209" s="14">
        <v>1.2</v>
      </c>
      <c r="C1209" s="14">
        <v>1.35</v>
      </c>
      <c r="D1209" s="14">
        <v>1.58</v>
      </c>
      <c r="E1209" s="14">
        <v>1.98</v>
      </c>
      <c r="F1209" s="14">
        <v>1.98</v>
      </c>
      <c r="G1209" s="14">
        <v>2.1800000000000002</v>
      </c>
    </row>
    <row r="1210" spans="1:7" x14ac:dyDescent="0.25">
      <c r="A1210">
        <v>1208</v>
      </c>
      <c r="B1210" s="14">
        <v>1.2</v>
      </c>
      <c r="C1210" s="14">
        <v>1.35</v>
      </c>
      <c r="D1210" s="14">
        <v>1.58</v>
      </c>
      <c r="E1210" s="14">
        <v>1.98</v>
      </c>
      <c r="F1210" s="14">
        <v>1.98</v>
      </c>
      <c r="G1210" s="14">
        <v>2.1800000000000002</v>
      </c>
    </row>
    <row r="1211" spans="1:7" x14ac:dyDescent="0.25">
      <c r="A1211">
        <v>1209</v>
      </c>
      <c r="B1211" s="14">
        <v>1.2</v>
      </c>
      <c r="C1211" s="14">
        <v>1.35</v>
      </c>
      <c r="D1211" s="14">
        <v>1.58</v>
      </c>
      <c r="E1211" s="14">
        <v>1.98</v>
      </c>
      <c r="F1211" s="14">
        <v>1.98</v>
      </c>
      <c r="G1211" s="14">
        <v>2.1800000000000002</v>
      </c>
    </row>
    <row r="1212" spans="1:7" x14ac:dyDescent="0.25">
      <c r="A1212">
        <v>1210</v>
      </c>
      <c r="B1212" s="14">
        <v>1.2</v>
      </c>
      <c r="C1212" s="14">
        <v>1.35</v>
      </c>
      <c r="D1212" s="14">
        <v>1.58</v>
      </c>
      <c r="E1212" s="14">
        <v>1.98</v>
      </c>
      <c r="F1212" s="14">
        <v>1.98</v>
      </c>
      <c r="G1212" s="14">
        <v>2.1800000000000002</v>
      </c>
    </row>
    <row r="1213" spans="1:7" x14ac:dyDescent="0.25">
      <c r="A1213">
        <v>1211</v>
      </c>
      <c r="B1213" s="14">
        <v>1.2</v>
      </c>
      <c r="C1213" s="14">
        <v>1.35</v>
      </c>
      <c r="D1213" s="14">
        <v>1.58</v>
      </c>
      <c r="E1213" s="14">
        <v>1.98</v>
      </c>
      <c r="F1213" s="14">
        <v>1.98</v>
      </c>
      <c r="G1213" s="14">
        <v>2.1800000000000002</v>
      </c>
    </row>
    <row r="1214" spans="1:7" x14ac:dyDescent="0.25">
      <c r="A1214">
        <v>1212</v>
      </c>
      <c r="B1214" s="14">
        <v>1.2</v>
      </c>
      <c r="C1214" s="14">
        <v>1.35</v>
      </c>
      <c r="D1214" s="14">
        <v>1.58</v>
      </c>
      <c r="E1214" s="14">
        <v>1.98</v>
      </c>
      <c r="F1214" s="14">
        <v>1.98</v>
      </c>
      <c r="G1214" s="14">
        <v>2.1800000000000002</v>
      </c>
    </row>
    <row r="1215" spans="1:7" x14ac:dyDescent="0.25">
      <c r="A1215">
        <v>1213</v>
      </c>
      <c r="B1215" s="14">
        <v>1.2</v>
      </c>
      <c r="C1215" s="14">
        <v>1.35</v>
      </c>
      <c r="D1215" s="14">
        <v>1.58</v>
      </c>
      <c r="E1215" s="14">
        <v>1.98</v>
      </c>
      <c r="F1215" s="14">
        <v>1.98</v>
      </c>
      <c r="G1215" s="14">
        <v>2.1800000000000002</v>
      </c>
    </row>
    <row r="1216" spans="1:7" x14ac:dyDescent="0.25">
      <c r="A1216">
        <v>1214</v>
      </c>
      <c r="B1216" s="14">
        <v>1.2</v>
      </c>
      <c r="C1216" s="14">
        <v>1.35</v>
      </c>
      <c r="D1216" s="14">
        <v>1.58</v>
      </c>
      <c r="E1216" s="14">
        <v>1.98</v>
      </c>
      <c r="F1216" s="14">
        <v>1.98</v>
      </c>
      <c r="G1216" s="14">
        <v>2.1800000000000002</v>
      </c>
    </row>
    <row r="1217" spans="1:7" x14ac:dyDescent="0.25">
      <c r="A1217">
        <v>1215</v>
      </c>
      <c r="B1217" s="14">
        <v>1.2</v>
      </c>
      <c r="C1217" s="14">
        <v>1.35</v>
      </c>
      <c r="D1217" s="14">
        <v>1.58</v>
      </c>
      <c r="E1217" s="14">
        <v>1.98</v>
      </c>
      <c r="F1217" s="14">
        <v>1.98</v>
      </c>
      <c r="G1217" s="14">
        <v>2.1800000000000002</v>
      </c>
    </row>
    <row r="1218" spans="1:7" x14ac:dyDescent="0.25">
      <c r="A1218">
        <v>1216</v>
      </c>
      <c r="B1218" s="14">
        <v>1.2</v>
      </c>
      <c r="C1218" s="14">
        <v>1.35</v>
      </c>
      <c r="D1218" s="14">
        <v>1.58</v>
      </c>
      <c r="E1218" s="14">
        <v>1.98</v>
      </c>
      <c r="F1218" s="14">
        <v>1.98</v>
      </c>
      <c r="G1218" s="14">
        <v>2.1800000000000002</v>
      </c>
    </row>
    <row r="1219" spans="1:7" x14ac:dyDescent="0.25">
      <c r="A1219">
        <v>1217</v>
      </c>
      <c r="B1219" s="14">
        <v>1.2</v>
      </c>
      <c r="C1219" s="14">
        <v>1.35</v>
      </c>
      <c r="D1219" s="14">
        <v>1.58</v>
      </c>
      <c r="E1219" s="14">
        <v>1.98</v>
      </c>
      <c r="F1219" s="14">
        <v>1.98</v>
      </c>
      <c r="G1219" s="14">
        <v>2.1800000000000002</v>
      </c>
    </row>
    <row r="1220" spans="1:7" x14ac:dyDescent="0.25">
      <c r="A1220">
        <v>1218</v>
      </c>
      <c r="B1220" s="14">
        <v>1.2</v>
      </c>
      <c r="C1220" s="14">
        <v>1.35</v>
      </c>
      <c r="D1220" s="14">
        <v>1.58</v>
      </c>
      <c r="E1220" s="14">
        <v>1.98</v>
      </c>
      <c r="F1220" s="14">
        <v>1.98</v>
      </c>
      <c r="G1220" s="14">
        <v>2.1800000000000002</v>
      </c>
    </row>
    <row r="1221" spans="1:7" x14ac:dyDescent="0.25">
      <c r="A1221">
        <v>1219</v>
      </c>
      <c r="B1221" s="14">
        <v>1.2</v>
      </c>
      <c r="C1221" s="14">
        <v>1.35</v>
      </c>
      <c r="D1221" s="14">
        <v>1.58</v>
      </c>
      <c r="E1221" s="14">
        <v>1.98</v>
      </c>
      <c r="F1221" s="14">
        <v>1.98</v>
      </c>
      <c r="G1221" s="14">
        <v>2.1800000000000002</v>
      </c>
    </row>
    <row r="1222" spans="1:7" x14ac:dyDescent="0.25">
      <c r="A1222">
        <v>1220</v>
      </c>
      <c r="B1222" s="14">
        <v>1.2</v>
      </c>
      <c r="C1222" s="14">
        <v>1.35</v>
      </c>
      <c r="D1222" s="14">
        <v>1.58</v>
      </c>
      <c r="E1222" s="14">
        <v>1.98</v>
      </c>
      <c r="F1222" s="14">
        <v>1.98</v>
      </c>
      <c r="G1222" s="14">
        <v>2.1800000000000002</v>
      </c>
    </row>
    <row r="1223" spans="1:7" x14ac:dyDescent="0.25">
      <c r="A1223">
        <v>1221</v>
      </c>
      <c r="B1223" s="14">
        <v>1.2</v>
      </c>
      <c r="C1223" s="14">
        <v>1.35</v>
      </c>
      <c r="D1223" s="14">
        <v>1.58</v>
      </c>
      <c r="E1223" s="14">
        <v>1.98</v>
      </c>
      <c r="F1223" s="14">
        <v>1.98</v>
      </c>
      <c r="G1223" s="14">
        <v>2.1800000000000002</v>
      </c>
    </row>
    <row r="1224" spans="1:7" x14ac:dyDescent="0.25">
      <c r="A1224">
        <v>1222</v>
      </c>
      <c r="B1224" s="14">
        <v>1.2</v>
      </c>
      <c r="C1224" s="14">
        <v>1.35</v>
      </c>
      <c r="D1224" s="14">
        <v>1.58</v>
      </c>
      <c r="E1224" s="14">
        <v>1.98</v>
      </c>
      <c r="F1224" s="14">
        <v>1.98</v>
      </c>
      <c r="G1224" s="14">
        <v>2.1800000000000002</v>
      </c>
    </row>
    <row r="1225" spans="1:7" x14ac:dyDescent="0.25">
      <c r="A1225">
        <v>1223</v>
      </c>
      <c r="B1225" s="14">
        <v>1.2</v>
      </c>
      <c r="C1225" s="14">
        <v>1.35</v>
      </c>
      <c r="D1225" s="14">
        <v>1.58</v>
      </c>
      <c r="E1225" s="14">
        <v>1.98</v>
      </c>
      <c r="F1225" s="14">
        <v>1.98</v>
      </c>
      <c r="G1225" s="14">
        <v>2.1800000000000002</v>
      </c>
    </row>
    <row r="1226" spans="1:7" x14ac:dyDescent="0.25">
      <c r="A1226">
        <v>1224</v>
      </c>
      <c r="B1226" s="14">
        <v>1.2</v>
      </c>
      <c r="C1226" s="14">
        <v>1.35</v>
      </c>
      <c r="D1226" s="14">
        <v>1.58</v>
      </c>
      <c r="E1226" s="14">
        <v>1.98</v>
      </c>
      <c r="F1226" s="14">
        <v>1.98</v>
      </c>
      <c r="G1226" s="14">
        <v>2.1800000000000002</v>
      </c>
    </row>
    <row r="1227" spans="1:7" x14ac:dyDescent="0.25">
      <c r="A1227">
        <v>1225</v>
      </c>
      <c r="B1227" s="14">
        <v>1.2</v>
      </c>
      <c r="C1227" s="14">
        <v>1.35</v>
      </c>
      <c r="D1227" s="14">
        <v>1.58</v>
      </c>
      <c r="E1227" s="14">
        <v>1.98</v>
      </c>
      <c r="F1227" s="14">
        <v>1.98</v>
      </c>
      <c r="G1227" s="14">
        <v>2.1800000000000002</v>
      </c>
    </row>
    <row r="1228" spans="1:7" x14ac:dyDescent="0.25">
      <c r="A1228">
        <v>1226</v>
      </c>
      <c r="B1228" s="14">
        <v>1.2</v>
      </c>
      <c r="C1228" s="14">
        <v>1.35</v>
      </c>
      <c r="D1228" s="14">
        <v>1.58</v>
      </c>
      <c r="E1228" s="14">
        <v>1.98</v>
      </c>
      <c r="F1228" s="14">
        <v>1.98</v>
      </c>
      <c r="G1228" s="14">
        <v>2.1800000000000002</v>
      </c>
    </row>
    <row r="1229" spans="1:7" x14ac:dyDescent="0.25">
      <c r="A1229">
        <v>1227</v>
      </c>
      <c r="B1229" s="14">
        <v>1.2</v>
      </c>
      <c r="C1229" s="14">
        <v>1.35</v>
      </c>
      <c r="D1229" s="14">
        <v>1.58</v>
      </c>
      <c r="E1229" s="14">
        <v>1.98</v>
      </c>
      <c r="F1229" s="14">
        <v>1.98</v>
      </c>
      <c r="G1229" s="14">
        <v>2.1800000000000002</v>
      </c>
    </row>
    <row r="1230" spans="1:7" x14ac:dyDescent="0.25">
      <c r="A1230">
        <v>1228</v>
      </c>
      <c r="B1230" s="14">
        <v>1.2</v>
      </c>
      <c r="C1230" s="14">
        <v>1.35</v>
      </c>
      <c r="D1230" s="14">
        <v>1.58</v>
      </c>
      <c r="E1230" s="14">
        <v>1.98</v>
      </c>
      <c r="F1230" s="14">
        <v>1.98</v>
      </c>
      <c r="G1230" s="14">
        <v>2.1800000000000002</v>
      </c>
    </row>
    <row r="1231" spans="1:7" x14ac:dyDescent="0.25">
      <c r="A1231">
        <v>1229</v>
      </c>
      <c r="B1231" s="14">
        <v>1.2</v>
      </c>
      <c r="C1231" s="14">
        <v>1.35</v>
      </c>
      <c r="D1231" s="14">
        <v>1.58</v>
      </c>
      <c r="E1231" s="14">
        <v>1.98</v>
      </c>
      <c r="F1231" s="14">
        <v>1.98</v>
      </c>
      <c r="G1231" s="14">
        <v>2.1800000000000002</v>
      </c>
    </row>
    <row r="1232" spans="1:7" x14ac:dyDescent="0.25">
      <c r="A1232">
        <v>1230</v>
      </c>
      <c r="B1232" s="14">
        <v>1.2</v>
      </c>
      <c r="C1232" s="14">
        <v>1.35</v>
      </c>
      <c r="D1232" s="14">
        <v>1.58</v>
      </c>
      <c r="E1232" s="14">
        <v>1.98</v>
      </c>
      <c r="F1232" s="14">
        <v>1.98</v>
      </c>
      <c r="G1232" s="14">
        <v>2.1800000000000002</v>
      </c>
    </row>
    <row r="1233" spans="1:7" x14ac:dyDescent="0.25">
      <c r="A1233">
        <v>1231</v>
      </c>
      <c r="B1233" s="14">
        <v>1.2</v>
      </c>
      <c r="C1233" s="14">
        <v>1.35</v>
      </c>
      <c r="D1233" s="14">
        <v>1.58</v>
      </c>
      <c r="E1233" s="14">
        <v>1.98</v>
      </c>
      <c r="F1233" s="14">
        <v>1.98</v>
      </c>
      <c r="G1233" s="14">
        <v>2.1800000000000002</v>
      </c>
    </row>
    <row r="1234" spans="1:7" x14ac:dyDescent="0.25">
      <c r="A1234">
        <v>1232</v>
      </c>
      <c r="B1234" s="14">
        <v>1.2</v>
      </c>
      <c r="C1234" s="14">
        <v>1.35</v>
      </c>
      <c r="D1234" s="14">
        <v>1.58</v>
      </c>
      <c r="E1234" s="14">
        <v>1.98</v>
      </c>
      <c r="F1234" s="14">
        <v>1.98</v>
      </c>
      <c r="G1234" s="14">
        <v>2.1800000000000002</v>
      </c>
    </row>
    <row r="1235" spans="1:7" x14ac:dyDescent="0.25">
      <c r="A1235">
        <v>1233</v>
      </c>
      <c r="B1235" s="14">
        <v>1.2</v>
      </c>
      <c r="C1235" s="14">
        <v>1.35</v>
      </c>
      <c r="D1235" s="14">
        <v>1.58</v>
      </c>
      <c r="E1235" s="14">
        <v>1.98</v>
      </c>
      <c r="F1235" s="14">
        <v>1.98</v>
      </c>
      <c r="G1235" s="14">
        <v>2.1800000000000002</v>
      </c>
    </row>
    <row r="1236" spans="1:7" x14ac:dyDescent="0.25">
      <c r="A1236">
        <v>1234</v>
      </c>
      <c r="B1236" s="14">
        <v>1.2</v>
      </c>
      <c r="C1236" s="14">
        <v>1.35</v>
      </c>
      <c r="D1236" s="14">
        <v>1.58</v>
      </c>
      <c r="E1236" s="14">
        <v>1.98</v>
      </c>
      <c r="F1236" s="14">
        <v>1.98</v>
      </c>
      <c r="G1236" s="14">
        <v>2.1800000000000002</v>
      </c>
    </row>
    <row r="1237" spans="1:7" x14ac:dyDescent="0.25">
      <c r="A1237">
        <v>1235</v>
      </c>
      <c r="B1237" s="14">
        <v>1.2</v>
      </c>
      <c r="C1237" s="14">
        <v>1.35</v>
      </c>
      <c r="D1237" s="14">
        <v>1.58</v>
      </c>
      <c r="E1237" s="14">
        <v>1.98</v>
      </c>
      <c r="F1237" s="14">
        <v>1.98</v>
      </c>
      <c r="G1237" s="14">
        <v>2.1800000000000002</v>
      </c>
    </row>
    <row r="1238" spans="1:7" x14ac:dyDescent="0.25">
      <c r="A1238">
        <v>1236</v>
      </c>
      <c r="B1238" s="14">
        <v>1.2</v>
      </c>
      <c r="C1238" s="14">
        <v>1.35</v>
      </c>
      <c r="D1238" s="14">
        <v>1.58</v>
      </c>
      <c r="E1238" s="14">
        <v>1.98</v>
      </c>
      <c r="F1238" s="14">
        <v>1.98</v>
      </c>
      <c r="G1238" s="14">
        <v>2.1800000000000002</v>
      </c>
    </row>
    <row r="1239" spans="1:7" x14ac:dyDescent="0.25">
      <c r="A1239">
        <v>1237</v>
      </c>
      <c r="B1239" s="14">
        <v>1.2</v>
      </c>
      <c r="C1239" s="14">
        <v>1.35</v>
      </c>
      <c r="D1239" s="14">
        <v>1.58</v>
      </c>
      <c r="E1239" s="14">
        <v>1.98</v>
      </c>
      <c r="F1239" s="14">
        <v>1.98</v>
      </c>
      <c r="G1239" s="14">
        <v>2.1800000000000002</v>
      </c>
    </row>
    <row r="1240" spans="1:7" x14ac:dyDescent="0.25">
      <c r="A1240">
        <v>1238</v>
      </c>
      <c r="B1240" s="14">
        <v>1.2</v>
      </c>
      <c r="C1240" s="14">
        <v>1.35</v>
      </c>
      <c r="D1240" s="14">
        <v>1.58</v>
      </c>
      <c r="E1240" s="14">
        <v>1.98</v>
      </c>
      <c r="F1240" s="14">
        <v>1.98</v>
      </c>
      <c r="G1240" s="14">
        <v>2.1800000000000002</v>
      </c>
    </row>
    <row r="1241" spans="1:7" x14ac:dyDescent="0.25">
      <c r="A1241">
        <v>1239</v>
      </c>
      <c r="B1241" s="14">
        <v>1.2</v>
      </c>
      <c r="C1241" s="14">
        <v>1.35</v>
      </c>
      <c r="D1241" s="14">
        <v>1.58</v>
      </c>
      <c r="E1241" s="14">
        <v>1.98</v>
      </c>
      <c r="F1241" s="14">
        <v>1.98</v>
      </c>
      <c r="G1241" s="14">
        <v>2.1800000000000002</v>
      </c>
    </row>
    <row r="1242" spans="1:7" x14ac:dyDescent="0.25">
      <c r="A1242">
        <v>1240</v>
      </c>
      <c r="B1242" s="14">
        <v>1.2</v>
      </c>
      <c r="C1242" s="14">
        <v>1.35</v>
      </c>
      <c r="D1242" s="14">
        <v>1.58</v>
      </c>
      <c r="E1242" s="14">
        <v>1.98</v>
      </c>
      <c r="F1242" s="14">
        <v>1.98</v>
      </c>
      <c r="G1242" s="14">
        <v>2.1800000000000002</v>
      </c>
    </row>
    <row r="1243" spans="1:7" x14ac:dyDescent="0.25">
      <c r="A1243">
        <v>1241</v>
      </c>
      <c r="B1243" s="14">
        <v>1.2</v>
      </c>
      <c r="C1243" s="14">
        <v>1.35</v>
      </c>
      <c r="D1243" s="14">
        <v>1.58</v>
      </c>
      <c r="E1243" s="14">
        <v>1.98</v>
      </c>
      <c r="F1243" s="14">
        <v>1.98</v>
      </c>
      <c r="G1243" s="14">
        <v>2.1800000000000002</v>
      </c>
    </row>
    <row r="1244" spans="1:7" x14ac:dyDescent="0.25">
      <c r="A1244">
        <v>1242</v>
      </c>
      <c r="B1244" s="14">
        <v>1.2</v>
      </c>
      <c r="C1244" s="14">
        <v>1.35</v>
      </c>
      <c r="D1244" s="14">
        <v>1.58</v>
      </c>
      <c r="E1244" s="14">
        <v>1.98</v>
      </c>
      <c r="F1244" s="14">
        <v>1.98</v>
      </c>
      <c r="G1244" s="14">
        <v>2.1800000000000002</v>
      </c>
    </row>
    <row r="1245" spans="1:7" x14ac:dyDescent="0.25">
      <c r="A1245">
        <v>1243</v>
      </c>
      <c r="B1245" s="14">
        <v>1.2</v>
      </c>
      <c r="C1245" s="14">
        <v>1.35</v>
      </c>
      <c r="D1245" s="14">
        <v>1.58</v>
      </c>
      <c r="E1245" s="14">
        <v>1.98</v>
      </c>
      <c r="F1245" s="14">
        <v>1.98</v>
      </c>
      <c r="G1245" s="14">
        <v>2.1800000000000002</v>
      </c>
    </row>
    <row r="1246" spans="1:7" x14ac:dyDescent="0.25">
      <c r="A1246">
        <v>1244</v>
      </c>
      <c r="B1246" s="14">
        <v>1.2</v>
      </c>
      <c r="C1246" s="14">
        <v>1.35</v>
      </c>
      <c r="D1246" s="14">
        <v>1.58</v>
      </c>
      <c r="E1246" s="14">
        <v>1.98</v>
      </c>
      <c r="F1246" s="14">
        <v>1.98</v>
      </c>
      <c r="G1246" s="14">
        <v>2.1800000000000002</v>
      </c>
    </row>
    <row r="1247" spans="1:7" x14ac:dyDescent="0.25">
      <c r="A1247">
        <v>1245</v>
      </c>
      <c r="B1247" s="14">
        <v>1.2</v>
      </c>
      <c r="C1247" s="14">
        <v>1.35</v>
      </c>
      <c r="D1247" s="14">
        <v>1.58</v>
      </c>
      <c r="E1247" s="14">
        <v>1.98</v>
      </c>
      <c r="F1247" s="14">
        <v>1.98</v>
      </c>
      <c r="G1247" s="14">
        <v>2.1800000000000002</v>
      </c>
    </row>
    <row r="1248" spans="1:7" x14ac:dyDescent="0.25">
      <c r="A1248">
        <v>1246</v>
      </c>
      <c r="B1248" s="14">
        <v>1.2</v>
      </c>
      <c r="C1248" s="14">
        <v>1.35</v>
      </c>
      <c r="D1248" s="14">
        <v>1.58</v>
      </c>
      <c r="E1248" s="14">
        <v>1.98</v>
      </c>
      <c r="F1248" s="14">
        <v>1.98</v>
      </c>
      <c r="G1248" s="14">
        <v>2.1800000000000002</v>
      </c>
    </row>
    <row r="1249" spans="1:7" x14ac:dyDescent="0.25">
      <c r="A1249">
        <v>1247</v>
      </c>
      <c r="B1249" s="14">
        <v>1.2</v>
      </c>
      <c r="C1249" s="14">
        <v>1.35</v>
      </c>
      <c r="D1249" s="14">
        <v>1.58</v>
      </c>
      <c r="E1249" s="14">
        <v>1.98</v>
      </c>
      <c r="F1249" s="14">
        <v>1.98</v>
      </c>
      <c r="G1249" s="14">
        <v>2.1800000000000002</v>
      </c>
    </row>
    <row r="1250" spans="1:7" x14ac:dyDescent="0.25">
      <c r="A1250">
        <v>1248</v>
      </c>
      <c r="B1250" s="14">
        <v>1.2</v>
      </c>
      <c r="C1250" s="14">
        <v>1.35</v>
      </c>
      <c r="D1250" s="14">
        <v>1.58</v>
      </c>
      <c r="E1250" s="14">
        <v>1.98</v>
      </c>
      <c r="F1250" s="14">
        <v>1.98</v>
      </c>
      <c r="G1250" s="14">
        <v>2.1800000000000002</v>
      </c>
    </row>
    <row r="1251" spans="1:7" x14ac:dyDescent="0.25">
      <c r="A1251">
        <v>1249</v>
      </c>
      <c r="B1251" s="14">
        <v>1.2</v>
      </c>
      <c r="C1251" s="14">
        <v>1.35</v>
      </c>
      <c r="D1251" s="14">
        <v>1.58</v>
      </c>
      <c r="E1251" s="14">
        <v>1.98</v>
      </c>
      <c r="F1251" s="14">
        <v>1.98</v>
      </c>
      <c r="G1251" s="14">
        <v>2.1800000000000002</v>
      </c>
    </row>
    <row r="1252" spans="1:7" x14ac:dyDescent="0.25">
      <c r="A1252">
        <v>1250</v>
      </c>
      <c r="B1252" s="14">
        <v>1.23</v>
      </c>
      <c r="C1252" s="14">
        <v>1.38</v>
      </c>
      <c r="D1252" s="14">
        <v>1.62</v>
      </c>
      <c r="E1252" s="14">
        <v>2.02</v>
      </c>
      <c r="F1252" s="14">
        <v>2.02</v>
      </c>
      <c r="G1252" s="14">
        <v>2.2200000000000002</v>
      </c>
    </row>
    <row r="1253" spans="1:7" x14ac:dyDescent="0.25">
      <c r="A1253">
        <v>1251</v>
      </c>
      <c r="B1253" s="14">
        <v>1.23</v>
      </c>
      <c r="C1253" s="14">
        <v>1.38</v>
      </c>
      <c r="D1253" s="14">
        <v>1.62</v>
      </c>
      <c r="E1253" s="14">
        <v>2.02</v>
      </c>
      <c r="F1253" s="14">
        <v>2.02</v>
      </c>
      <c r="G1253" s="14">
        <v>2.2200000000000002</v>
      </c>
    </row>
    <row r="1254" spans="1:7" x14ac:dyDescent="0.25">
      <c r="A1254">
        <v>1252</v>
      </c>
      <c r="B1254" s="14">
        <v>1.23</v>
      </c>
      <c r="C1254" s="14">
        <v>1.38</v>
      </c>
      <c r="D1254" s="14">
        <v>1.62</v>
      </c>
      <c r="E1254" s="14">
        <v>2.02</v>
      </c>
      <c r="F1254" s="14">
        <v>2.02</v>
      </c>
      <c r="G1254" s="14">
        <v>2.2200000000000002</v>
      </c>
    </row>
    <row r="1255" spans="1:7" x14ac:dyDescent="0.25">
      <c r="A1255">
        <v>1253</v>
      </c>
      <c r="B1255" s="14">
        <v>1.23</v>
      </c>
      <c r="C1255" s="14">
        <v>1.38</v>
      </c>
      <c r="D1255" s="14">
        <v>1.62</v>
      </c>
      <c r="E1255" s="14">
        <v>2.02</v>
      </c>
      <c r="F1255" s="14">
        <v>2.02</v>
      </c>
      <c r="G1255" s="14">
        <v>2.2200000000000002</v>
      </c>
    </row>
    <row r="1256" spans="1:7" x14ac:dyDescent="0.25">
      <c r="A1256">
        <v>1254</v>
      </c>
      <c r="B1256" s="14">
        <v>1.23</v>
      </c>
      <c r="C1256" s="14">
        <v>1.38</v>
      </c>
      <c r="D1256" s="14">
        <v>1.62</v>
      </c>
      <c r="E1256" s="14">
        <v>2.02</v>
      </c>
      <c r="F1256" s="14">
        <v>2.02</v>
      </c>
      <c r="G1256" s="14">
        <v>2.2200000000000002</v>
      </c>
    </row>
    <row r="1257" spans="1:7" x14ac:dyDescent="0.25">
      <c r="A1257">
        <v>1255</v>
      </c>
      <c r="B1257" s="14">
        <v>1.23</v>
      </c>
      <c r="C1257" s="14">
        <v>1.38</v>
      </c>
      <c r="D1257" s="14">
        <v>1.62</v>
      </c>
      <c r="E1257" s="14">
        <v>2.02</v>
      </c>
      <c r="F1257" s="14">
        <v>2.02</v>
      </c>
      <c r="G1257" s="14">
        <v>2.2200000000000002</v>
      </c>
    </row>
    <row r="1258" spans="1:7" x14ac:dyDescent="0.25">
      <c r="A1258">
        <v>1256</v>
      </c>
      <c r="B1258" s="14">
        <v>1.23</v>
      </c>
      <c r="C1258" s="14">
        <v>1.38</v>
      </c>
      <c r="D1258" s="14">
        <v>1.62</v>
      </c>
      <c r="E1258" s="14">
        <v>2.02</v>
      </c>
      <c r="F1258" s="14">
        <v>2.02</v>
      </c>
      <c r="G1258" s="14">
        <v>2.2200000000000002</v>
      </c>
    </row>
    <row r="1259" spans="1:7" x14ac:dyDescent="0.25">
      <c r="A1259">
        <v>1257</v>
      </c>
      <c r="B1259" s="14">
        <v>1.23</v>
      </c>
      <c r="C1259" s="14">
        <v>1.38</v>
      </c>
      <c r="D1259" s="14">
        <v>1.62</v>
      </c>
      <c r="E1259" s="14">
        <v>2.02</v>
      </c>
      <c r="F1259" s="14">
        <v>2.02</v>
      </c>
      <c r="G1259" s="14">
        <v>2.2200000000000002</v>
      </c>
    </row>
    <row r="1260" spans="1:7" x14ac:dyDescent="0.25">
      <c r="A1260">
        <v>1258</v>
      </c>
      <c r="B1260" s="14">
        <v>1.23</v>
      </c>
      <c r="C1260" s="14">
        <v>1.38</v>
      </c>
      <c r="D1260" s="14">
        <v>1.62</v>
      </c>
      <c r="E1260" s="14">
        <v>2.02</v>
      </c>
      <c r="F1260" s="14">
        <v>2.02</v>
      </c>
      <c r="G1260" s="14">
        <v>2.2200000000000002</v>
      </c>
    </row>
    <row r="1261" spans="1:7" x14ac:dyDescent="0.25">
      <c r="A1261">
        <v>1259</v>
      </c>
      <c r="B1261" s="14">
        <v>1.23</v>
      </c>
      <c r="C1261" s="14">
        <v>1.38</v>
      </c>
      <c r="D1261" s="14">
        <v>1.62</v>
      </c>
      <c r="E1261" s="14">
        <v>2.02</v>
      </c>
      <c r="F1261" s="14">
        <v>2.02</v>
      </c>
      <c r="G1261" s="14">
        <v>2.2200000000000002</v>
      </c>
    </row>
    <row r="1262" spans="1:7" x14ac:dyDescent="0.25">
      <c r="A1262">
        <v>1260</v>
      </c>
      <c r="B1262" s="14">
        <v>1.23</v>
      </c>
      <c r="C1262" s="14">
        <v>1.38</v>
      </c>
      <c r="D1262" s="14">
        <v>1.62</v>
      </c>
      <c r="E1262" s="14">
        <v>2.02</v>
      </c>
      <c r="F1262" s="14">
        <v>2.02</v>
      </c>
      <c r="G1262" s="14">
        <v>2.2200000000000002</v>
      </c>
    </row>
    <row r="1263" spans="1:7" x14ac:dyDescent="0.25">
      <c r="A1263">
        <v>1261</v>
      </c>
      <c r="B1263" s="14">
        <v>1.23</v>
      </c>
      <c r="C1263" s="14">
        <v>1.38</v>
      </c>
      <c r="D1263" s="14">
        <v>1.62</v>
      </c>
      <c r="E1263" s="14">
        <v>2.02</v>
      </c>
      <c r="F1263" s="14">
        <v>2.02</v>
      </c>
      <c r="G1263" s="14">
        <v>2.2200000000000002</v>
      </c>
    </row>
    <row r="1264" spans="1:7" x14ac:dyDescent="0.25">
      <c r="A1264">
        <v>1262</v>
      </c>
      <c r="B1264" s="14">
        <v>1.23</v>
      </c>
      <c r="C1264" s="14">
        <v>1.38</v>
      </c>
      <c r="D1264" s="14">
        <v>1.62</v>
      </c>
      <c r="E1264" s="14">
        <v>2.02</v>
      </c>
      <c r="F1264" s="14">
        <v>2.02</v>
      </c>
      <c r="G1264" s="14">
        <v>2.2200000000000002</v>
      </c>
    </row>
    <row r="1265" spans="1:7" x14ac:dyDescent="0.25">
      <c r="A1265">
        <v>1263</v>
      </c>
      <c r="B1265" s="14">
        <v>1.23</v>
      </c>
      <c r="C1265" s="14">
        <v>1.38</v>
      </c>
      <c r="D1265" s="14">
        <v>1.62</v>
      </c>
      <c r="E1265" s="14">
        <v>2.02</v>
      </c>
      <c r="F1265" s="14">
        <v>2.02</v>
      </c>
      <c r="G1265" s="14">
        <v>2.2200000000000002</v>
      </c>
    </row>
    <row r="1266" spans="1:7" x14ac:dyDescent="0.25">
      <c r="A1266">
        <v>1264</v>
      </c>
      <c r="B1266" s="14">
        <v>1.23</v>
      </c>
      <c r="C1266" s="14">
        <v>1.38</v>
      </c>
      <c r="D1266" s="14">
        <v>1.62</v>
      </c>
      <c r="E1266" s="14">
        <v>2.02</v>
      </c>
      <c r="F1266" s="14">
        <v>2.02</v>
      </c>
      <c r="G1266" s="14">
        <v>2.2200000000000002</v>
      </c>
    </row>
    <row r="1267" spans="1:7" x14ac:dyDescent="0.25">
      <c r="A1267">
        <v>1265</v>
      </c>
      <c r="B1267" s="14">
        <v>1.23</v>
      </c>
      <c r="C1267" s="14">
        <v>1.38</v>
      </c>
      <c r="D1267" s="14">
        <v>1.62</v>
      </c>
      <c r="E1267" s="14">
        <v>2.02</v>
      </c>
      <c r="F1267" s="14">
        <v>2.02</v>
      </c>
      <c r="G1267" s="14">
        <v>2.2200000000000002</v>
      </c>
    </row>
    <row r="1268" spans="1:7" x14ac:dyDescent="0.25">
      <c r="A1268">
        <v>1266</v>
      </c>
      <c r="B1268" s="14">
        <v>1.23</v>
      </c>
      <c r="C1268" s="14">
        <v>1.38</v>
      </c>
      <c r="D1268" s="14">
        <v>1.62</v>
      </c>
      <c r="E1268" s="14">
        <v>2.02</v>
      </c>
      <c r="F1268" s="14">
        <v>2.02</v>
      </c>
      <c r="G1268" s="14">
        <v>2.2200000000000002</v>
      </c>
    </row>
    <row r="1269" spans="1:7" x14ac:dyDescent="0.25">
      <c r="A1269">
        <v>1267</v>
      </c>
      <c r="B1269" s="14">
        <v>1.23</v>
      </c>
      <c r="C1269" s="14">
        <v>1.38</v>
      </c>
      <c r="D1269" s="14">
        <v>1.62</v>
      </c>
      <c r="E1269" s="14">
        <v>2.02</v>
      </c>
      <c r="F1269" s="14">
        <v>2.02</v>
      </c>
      <c r="G1269" s="14">
        <v>2.2200000000000002</v>
      </c>
    </row>
    <row r="1270" spans="1:7" x14ac:dyDescent="0.25">
      <c r="A1270">
        <v>1268</v>
      </c>
      <c r="B1270" s="14">
        <v>1.23</v>
      </c>
      <c r="C1270" s="14">
        <v>1.38</v>
      </c>
      <c r="D1270" s="14">
        <v>1.62</v>
      </c>
      <c r="E1270" s="14">
        <v>2.02</v>
      </c>
      <c r="F1270" s="14">
        <v>2.02</v>
      </c>
      <c r="G1270" s="14">
        <v>2.2200000000000002</v>
      </c>
    </row>
    <row r="1271" spans="1:7" x14ac:dyDescent="0.25">
      <c r="A1271">
        <v>1269</v>
      </c>
      <c r="B1271" s="14">
        <v>1.23</v>
      </c>
      <c r="C1271" s="14">
        <v>1.38</v>
      </c>
      <c r="D1271" s="14">
        <v>1.62</v>
      </c>
      <c r="E1271" s="14">
        <v>2.02</v>
      </c>
      <c r="F1271" s="14">
        <v>2.02</v>
      </c>
      <c r="G1271" s="14">
        <v>2.2200000000000002</v>
      </c>
    </row>
    <row r="1272" spans="1:7" x14ac:dyDescent="0.25">
      <c r="A1272">
        <v>1270</v>
      </c>
      <c r="B1272" s="14">
        <v>1.23</v>
      </c>
      <c r="C1272" s="14">
        <v>1.38</v>
      </c>
      <c r="D1272" s="14">
        <v>1.62</v>
      </c>
      <c r="E1272" s="14">
        <v>2.02</v>
      </c>
      <c r="F1272" s="14">
        <v>2.02</v>
      </c>
      <c r="G1272" s="14">
        <v>2.2200000000000002</v>
      </c>
    </row>
    <row r="1273" spans="1:7" x14ac:dyDescent="0.25">
      <c r="A1273">
        <v>1271</v>
      </c>
      <c r="B1273" s="14">
        <v>1.23</v>
      </c>
      <c r="C1273" s="14">
        <v>1.38</v>
      </c>
      <c r="D1273" s="14">
        <v>1.62</v>
      </c>
      <c r="E1273" s="14">
        <v>2.02</v>
      </c>
      <c r="F1273" s="14">
        <v>2.02</v>
      </c>
      <c r="G1273" s="14">
        <v>2.2200000000000002</v>
      </c>
    </row>
    <row r="1274" spans="1:7" x14ac:dyDescent="0.25">
      <c r="A1274">
        <v>1272</v>
      </c>
      <c r="B1274" s="14">
        <v>1.23</v>
      </c>
      <c r="C1274" s="14">
        <v>1.38</v>
      </c>
      <c r="D1274" s="14">
        <v>1.62</v>
      </c>
      <c r="E1274" s="14">
        <v>2.02</v>
      </c>
      <c r="F1274" s="14">
        <v>2.02</v>
      </c>
      <c r="G1274" s="14">
        <v>2.2200000000000002</v>
      </c>
    </row>
    <row r="1275" spans="1:7" x14ac:dyDescent="0.25">
      <c r="A1275">
        <v>1273</v>
      </c>
      <c r="B1275" s="14">
        <v>1.23</v>
      </c>
      <c r="C1275" s="14">
        <v>1.38</v>
      </c>
      <c r="D1275" s="14">
        <v>1.62</v>
      </c>
      <c r="E1275" s="14">
        <v>2.02</v>
      </c>
      <c r="F1275" s="14">
        <v>2.02</v>
      </c>
      <c r="G1275" s="14">
        <v>2.2200000000000002</v>
      </c>
    </row>
    <row r="1276" spans="1:7" x14ac:dyDescent="0.25">
      <c r="A1276">
        <v>1274</v>
      </c>
      <c r="B1276" s="14">
        <v>1.23</v>
      </c>
      <c r="C1276" s="14">
        <v>1.38</v>
      </c>
      <c r="D1276" s="14">
        <v>1.62</v>
      </c>
      <c r="E1276" s="14">
        <v>2.02</v>
      </c>
      <c r="F1276" s="14">
        <v>2.02</v>
      </c>
      <c r="G1276" s="14">
        <v>2.2200000000000002</v>
      </c>
    </row>
    <row r="1277" spans="1:7" x14ac:dyDescent="0.25">
      <c r="A1277">
        <v>1275</v>
      </c>
      <c r="B1277" s="14">
        <v>1.23</v>
      </c>
      <c r="C1277" s="14">
        <v>1.38</v>
      </c>
      <c r="D1277" s="14">
        <v>1.62</v>
      </c>
      <c r="E1277" s="14">
        <v>2.02</v>
      </c>
      <c r="F1277" s="14">
        <v>2.02</v>
      </c>
      <c r="G1277" s="14">
        <v>2.2200000000000002</v>
      </c>
    </row>
    <row r="1278" spans="1:7" x14ac:dyDescent="0.25">
      <c r="A1278">
        <v>1276</v>
      </c>
      <c r="B1278" s="14">
        <v>1.23</v>
      </c>
      <c r="C1278" s="14">
        <v>1.38</v>
      </c>
      <c r="D1278" s="14">
        <v>1.62</v>
      </c>
      <c r="E1278" s="14">
        <v>2.02</v>
      </c>
      <c r="F1278" s="14">
        <v>2.02</v>
      </c>
      <c r="G1278" s="14">
        <v>2.2200000000000002</v>
      </c>
    </row>
    <row r="1279" spans="1:7" x14ac:dyDescent="0.25">
      <c r="A1279">
        <v>1277</v>
      </c>
      <c r="B1279" s="14">
        <v>1.23</v>
      </c>
      <c r="C1279" s="14">
        <v>1.38</v>
      </c>
      <c r="D1279" s="14">
        <v>1.62</v>
      </c>
      <c r="E1279" s="14">
        <v>2.02</v>
      </c>
      <c r="F1279" s="14">
        <v>2.02</v>
      </c>
      <c r="G1279" s="14">
        <v>2.2200000000000002</v>
      </c>
    </row>
    <row r="1280" spans="1:7" x14ac:dyDescent="0.25">
      <c r="A1280">
        <v>1278</v>
      </c>
      <c r="B1280" s="14">
        <v>1.23</v>
      </c>
      <c r="C1280" s="14">
        <v>1.38</v>
      </c>
      <c r="D1280" s="14">
        <v>1.62</v>
      </c>
      <c r="E1280" s="14">
        <v>2.02</v>
      </c>
      <c r="F1280" s="14">
        <v>2.02</v>
      </c>
      <c r="G1280" s="14">
        <v>2.2200000000000002</v>
      </c>
    </row>
    <row r="1281" spans="1:7" x14ac:dyDescent="0.25">
      <c r="A1281">
        <v>1279</v>
      </c>
      <c r="B1281" s="14">
        <v>1.23</v>
      </c>
      <c r="C1281" s="14">
        <v>1.38</v>
      </c>
      <c r="D1281" s="14">
        <v>1.62</v>
      </c>
      <c r="E1281" s="14">
        <v>2.02</v>
      </c>
      <c r="F1281" s="14">
        <v>2.02</v>
      </c>
      <c r="G1281" s="14">
        <v>2.2200000000000002</v>
      </c>
    </row>
    <row r="1282" spans="1:7" x14ac:dyDescent="0.25">
      <c r="A1282">
        <v>1280</v>
      </c>
      <c r="B1282" s="14">
        <v>1.23</v>
      </c>
      <c r="C1282" s="14">
        <v>1.38</v>
      </c>
      <c r="D1282" s="14">
        <v>1.62</v>
      </c>
      <c r="E1282" s="14">
        <v>2.02</v>
      </c>
      <c r="F1282" s="14">
        <v>2.02</v>
      </c>
      <c r="G1282" s="14">
        <v>2.2200000000000002</v>
      </c>
    </row>
    <row r="1283" spans="1:7" x14ac:dyDescent="0.25">
      <c r="A1283">
        <v>1281</v>
      </c>
      <c r="B1283" s="14">
        <v>1.23</v>
      </c>
      <c r="C1283" s="14">
        <v>1.38</v>
      </c>
      <c r="D1283" s="14">
        <v>1.62</v>
      </c>
      <c r="E1283" s="14">
        <v>2.02</v>
      </c>
      <c r="F1283" s="14">
        <v>2.02</v>
      </c>
      <c r="G1283" s="14">
        <v>2.2200000000000002</v>
      </c>
    </row>
    <row r="1284" spans="1:7" x14ac:dyDescent="0.25">
      <c r="A1284">
        <v>1282</v>
      </c>
      <c r="B1284" s="14">
        <v>1.23</v>
      </c>
      <c r="C1284" s="14">
        <v>1.38</v>
      </c>
      <c r="D1284" s="14">
        <v>1.62</v>
      </c>
      <c r="E1284" s="14">
        <v>2.02</v>
      </c>
      <c r="F1284" s="14">
        <v>2.02</v>
      </c>
      <c r="G1284" s="14">
        <v>2.2200000000000002</v>
      </c>
    </row>
    <row r="1285" spans="1:7" x14ac:dyDescent="0.25">
      <c r="A1285">
        <v>1283</v>
      </c>
      <c r="B1285" s="14">
        <v>1.23</v>
      </c>
      <c r="C1285" s="14">
        <v>1.38</v>
      </c>
      <c r="D1285" s="14">
        <v>1.62</v>
      </c>
      <c r="E1285" s="14">
        <v>2.02</v>
      </c>
      <c r="F1285" s="14">
        <v>2.02</v>
      </c>
      <c r="G1285" s="14">
        <v>2.2200000000000002</v>
      </c>
    </row>
    <row r="1286" spans="1:7" x14ac:dyDescent="0.25">
      <c r="A1286">
        <v>1284</v>
      </c>
      <c r="B1286" s="14">
        <v>1.23</v>
      </c>
      <c r="C1286" s="14">
        <v>1.38</v>
      </c>
      <c r="D1286" s="14">
        <v>1.62</v>
      </c>
      <c r="E1286" s="14">
        <v>2.02</v>
      </c>
      <c r="F1286" s="14">
        <v>2.02</v>
      </c>
      <c r="G1286" s="14">
        <v>2.2200000000000002</v>
      </c>
    </row>
    <row r="1287" spans="1:7" x14ac:dyDescent="0.25">
      <c r="A1287">
        <v>1285</v>
      </c>
      <c r="B1287" s="14">
        <v>1.23</v>
      </c>
      <c r="C1287" s="14">
        <v>1.38</v>
      </c>
      <c r="D1287" s="14">
        <v>1.62</v>
      </c>
      <c r="E1287" s="14">
        <v>2.02</v>
      </c>
      <c r="F1287" s="14">
        <v>2.02</v>
      </c>
      <c r="G1287" s="14">
        <v>2.2200000000000002</v>
      </c>
    </row>
    <row r="1288" spans="1:7" x14ac:dyDescent="0.25">
      <c r="A1288">
        <v>1286</v>
      </c>
      <c r="B1288" s="14">
        <v>1.23</v>
      </c>
      <c r="C1288" s="14">
        <v>1.38</v>
      </c>
      <c r="D1288" s="14">
        <v>1.62</v>
      </c>
      <c r="E1288" s="14">
        <v>2.02</v>
      </c>
      <c r="F1288" s="14">
        <v>2.02</v>
      </c>
      <c r="G1288" s="14">
        <v>2.2200000000000002</v>
      </c>
    </row>
    <row r="1289" spans="1:7" x14ac:dyDescent="0.25">
      <c r="A1289">
        <v>1287</v>
      </c>
      <c r="B1289" s="14">
        <v>1.23</v>
      </c>
      <c r="C1289" s="14">
        <v>1.38</v>
      </c>
      <c r="D1289" s="14">
        <v>1.62</v>
      </c>
      <c r="E1289" s="14">
        <v>2.02</v>
      </c>
      <c r="F1289" s="14">
        <v>2.02</v>
      </c>
      <c r="G1289" s="14">
        <v>2.2200000000000002</v>
      </c>
    </row>
    <row r="1290" spans="1:7" x14ac:dyDescent="0.25">
      <c r="A1290">
        <v>1288</v>
      </c>
      <c r="B1290" s="14">
        <v>1.23</v>
      </c>
      <c r="C1290" s="14">
        <v>1.38</v>
      </c>
      <c r="D1290" s="14">
        <v>1.62</v>
      </c>
      <c r="E1290" s="14">
        <v>2.02</v>
      </c>
      <c r="F1290" s="14">
        <v>2.02</v>
      </c>
      <c r="G1290" s="14">
        <v>2.2200000000000002</v>
      </c>
    </row>
    <row r="1291" spans="1:7" x14ac:dyDescent="0.25">
      <c r="A1291">
        <v>1289</v>
      </c>
      <c r="B1291" s="14">
        <v>1.23</v>
      </c>
      <c r="C1291" s="14">
        <v>1.38</v>
      </c>
      <c r="D1291" s="14">
        <v>1.62</v>
      </c>
      <c r="E1291" s="14">
        <v>2.02</v>
      </c>
      <c r="F1291" s="14">
        <v>2.02</v>
      </c>
      <c r="G1291" s="14">
        <v>2.2200000000000002</v>
      </c>
    </row>
    <row r="1292" spans="1:7" x14ac:dyDescent="0.25">
      <c r="A1292">
        <v>1290</v>
      </c>
      <c r="B1292" s="14">
        <v>1.23</v>
      </c>
      <c r="C1292" s="14">
        <v>1.38</v>
      </c>
      <c r="D1292" s="14">
        <v>1.62</v>
      </c>
      <c r="E1292" s="14">
        <v>2.02</v>
      </c>
      <c r="F1292" s="14">
        <v>2.02</v>
      </c>
      <c r="G1292" s="14">
        <v>2.2200000000000002</v>
      </c>
    </row>
    <row r="1293" spans="1:7" x14ac:dyDescent="0.25">
      <c r="A1293">
        <v>1291</v>
      </c>
      <c r="B1293" s="14">
        <v>1.23</v>
      </c>
      <c r="C1293" s="14">
        <v>1.38</v>
      </c>
      <c r="D1293" s="14">
        <v>1.62</v>
      </c>
      <c r="E1293" s="14">
        <v>2.02</v>
      </c>
      <c r="F1293" s="14">
        <v>2.02</v>
      </c>
      <c r="G1293" s="14">
        <v>2.2200000000000002</v>
      </c>
    </row>
    <row r="1294" spans="1:7" x14ac:dyDescent="0.25">
      <c r="A1294">
        <v>1292</v>
      </c>
      <c r="B1294" s="14">
        <v>1.23</v>
      </c>
      <c r="C1294" s="14">
        <v>1.38</v>
      </c>
      <c r="D1294" s="14">
        <v>1.62</v>
      </c>
      <c r="E1294" s="14">
        <v>2.02</v>
      </c>
      <c r="F1294" s="14">
        <v>2.02</v>
      </c>
      <c r="G1294" s="14">
        <v>2.2200000000000002</v>
      </c>
    </row>
    <row r="1295" spans="1:7" x14ac:dyDescent="0.25">
      <c r="A1295">
        <v>1293</v>
      </c>
      <c r="B1295" s="14">
        <v>1.23</v>
      </c>
      <c r="C1295" s="14">
        <v>1.38</v>
      </c>
      <c r="D1295" s="14">
        <v>1.62</v>
      </c>
      <c r="E1295" s="14">
        <v>2.02</v>
      </c>
      <c r="F1295" s="14">
        <v>2.02</v>
      </c>
      <c r="G1295" s="14">
        <v>2.2200000000000002</v>
      </c>
    </row>
    <row r="1296" spans="1:7" x14ac:dyDescent="0.25">
      <c r="A1296">
        <v>1294</v>
      </c>
      <c r="B1296" s="14">
        <v>1.23</v>
      </c>
      <c r="C1296" s="14">
        <v>1.38</v>
      </c>
      <c r="D1296" s="14">
        <v>1.62</v>
      </c>
      <c r="E1296" s="14">
        <v>2.02</v>
      </c>
      <c r="F1296" s="14">
        <v>2.02</v>
      </c>
      <c r="G1296" s="14">
        <v>2.2200000000000002</v>
      </c>
    </row>
    <row r="1297" spans="1:7" x14ac:dyDescent="0.25">
      <c r="A1297">
        <v>1295</v>
      </c>
      <c r="B1297" s="14">
        <v>1.23</v>
      </c>
      <c r="C1297" s="14">
        <v>1.38</v>
      </c>
      <c r="D1297" s="14">
        <v>1.62</v>
      </c>
      <c r="E1297" s="14">
        <v>2.02</v>
      </c>
      <c r="F1297" s="14">
        <v>2.02</v>
      </c>
      <c r="G1297" s="14">
        <v>2.2200000000000002</v>
      </c>
    </row>
    <row r="1298" spans="1:7" x14ac:dyDescent="0.25">
      <c r="A1298">
        <v>1296</v>
      </c>
      <c r="B1298" s="14">
        <v>1.23</v>
      </c>
      <c r="C1298" s="14">
        <v>1.38</v>
      </c>
      <c r="D1298" s="14">
        <v>1.62</v>
      </c>
      <c r="E1298" s="14">
        <v>2.02</v>
      </c>
      <c r="F1298" s="14">
        <v>2.02</v>
      </c>
      <c r="G1298" s="14">
        <v>2.2200000000000002</v>
      </c>
    </row>
    <row r="1299" spans="1:7" x14ac:dyDescent="0.25">
      <c r="A1299">
        <v>1297</v>
      </c>
      <c r="B1299" s="14">
        <v>1.23</v>
      </c>
      <c r="C1299" s="14">
        <v>1.38</v>
      </c>
      <c r="D1299" s="14">
        <v>1.62</v>
      </c>
      <c r="E1299" s="14">
        <v>2.02</v>
      </c>
      <c r="F1299" s="14">
        <v>2.02</v>
      </c>
      <c r="G1299" s="14">
        <v>2.2200000000000002</v>
      </c>
    </row>
    <row r="1300" spans="1:7" x14ac:dyDescent="0.25">
      <c r="A1300">
        <v>1298</v>
      </c>
      <c r="B1300" s="14">
        <v>1.23</v>
      </c>
      <c r="C1300" s="14">
        <v>1.38</v>
      </c>
      <c r="D1300" s="14">
        <v>1.62</v>
      </c>
      <c r="E1300" s="14">
        <v>2.02</v>
      </c>
      <c r="F1300" s="14">
        <v>2.02</v>
      </c>
      <c r="G1300" s="14">
        <v>2.2200000000000002</v>
      </c>
    </row>
    <row r="1301" spans="1:7" x14ac:dyDescent="0.25">
      <c r="A1301">
        <v>1299</v>
      </c>
      <c r="B1301" s="14">
        <v>1.23</v>
      </c>
      <c r="C1301" s="14">
        <v>1.38</v>
      </c>
      <c r="D1301" s="14">
        <v>1.62</v>
      </c>
      <c r="E1301" s="14">
        <v>2.02</v>
      </c>
      <c r="F1301" s="14">
        <v>2.02</v>
      </c>
      <c r="G1301" s="14">
        <v>2.2200000000000002</v>
      </c>
    </row>
    <row r="1302" spans="1:7" x14ac:dyDescent="0.25">
      <c r="A1302">
        <v>1300</v>
      </c>
      <c r="B1302" s="14">
        <v>1.23</v>
      </c>
      <c r="C1302" s="14">
        <v>1.38</v>
      </c>
      <c r="D1302" s="14">
        <v>1.62</v>
      </c>
      <c r="E1302" s="14">
        <v>2.02</v>
      </c>
      <c r="F1302" s="14">
        <v>2.02</v>
      </c>
      <c r="G1302" s="14">
        <v>2.2200000000000002</v>
      </c>
    </row>
    <row r="1303" spans="1:7" x14ac:dyDescent="0.25">
      <c r="A1303">
        <v>1301</v>
      </c>
      <c r="B1303" s="14">
        <v>1.23</v>
      </c>
      <c r="C1303" s="14">
        <v>1.38</v>
      </c>
      <c r="D1303" s="14">
        <v>1.62</v>
      </c>
      <c r="E1303" s="14">
        <v>2.02</v>
      </c>
      <c r="F1303" s="14">
        <v>2.02</v>
      </c>
      <c r="G1303" s="14">
        <v>2.2200000000000002</v>
      </c>
    </row>
    <row r="1304" spans="1:7" x14ac:dyDescent="0.25">
      <c r="A1304">
        <v>1302</v>
      </c>
      <c r="B1304" s="14">
        <v>1.23</v>
      </c>
      <c r="C1304" s="14">
        <v>1.38</v>
      </c>
      <c r="D1304" s="14">
        <v>1.62</v>
      </c>
      <c r="E1304" s="14">
        <v>2.02</v>
      </c>
      <c r="F1304" s="14">
        <v>2.02</v>
      </c>
      <c r="G1304" s="14">
        <v>2.2200000000000002</v>
      </c>
    </row>
    <row r="1305" spans="1:7" x14ac:dyDescent="0.25">
      <c r="A1305">
        <v>1303</v>
      </c>
      <c r="B1305" s="14">
        <v>1.23</v>
      </c>
      <c r="C1305" s="14">
        <v>1.38</v>
      </c>
      <c r="D1305" s="14">
        <v>1.62</v>
      </c>
      <c r="E1305" s="14">
        <v>2.02</v>
      </c>
      <c r="F1305" s="14">
        <v>2.02</v>
      </c>
      <c r="G1305" s="14">
        <v>2.2200000000000002</v>
      </c>
    </row>
    <row r="1306" spans="1:7" x14ac:dyDescent="0.25">
      <c r="A1306">
        <v>1304</v>
      </c>
      <c r="B1306" s="14">
        <v>1.23</v>
      </c>
      <c r="C1306" s="14">
        <v>1.38</v>
      </c>
      <c r="D1306" s="14">
        <v>1.62</v>
      </c>
      <c r="E1306" s="14">
        <v>2.02</v>
      </c>
      <c r="F1306" s="14">
        <v>2.02</v>
      </c>
      <c r="G1306" s="14">
        <v>2.2200000000000002</v>
      </c>
    </row>
    <row r="1307" spans="1:7" x14ac:dyDescent="0.25">
      <c r="A1307">
        <v>1305</v>
      </c>
      <c r="B1307" s="14">
        <v>1.23</v>
      </c>
      <c r="C1307" s="14">
        <v>1.38</v>
      </c>
      <c r="D1307" s="14">
        <v>1.62</v>
      </c>
      <c r="E1307" s="14">
        <v>2.02</v>
      </c>
      <c r="F1307" s="14">
        <v>2.02</v>
      </c>
      <c r="G1307" s="14">
        <v>2.2200000000000002</v>
      </c>
    </row>
    <row r="1308" spans="1:7" x14ac:dyDescent="0.25">
      <c r="A1308">
        <v>1306</v>
      </c>
      <c r="B1308" s="14">
        <v>1.23</v>
      </c>
      <c r="C1308" s="14">
        <v>1.38</v>
      </c>
      <c r="D1308" s="14">
        <v>1.62</v>
      </c>
      <c r="E1308" s="14">
        <v>2.02</v>
      </c>
      <c r="F1308" s="14">
        <v>2.02</v>
      </c>
      <c r="G1308" s="14">
        <v>2.2200000000000002</v>
      </c>
    </row>
    <row r="1309" spans="1:7" x14ac:dyDescent="0.25">
      <c r="A1309">
        <v>1307</v>
      </c>
      <c r="B1309" s="14">
        <v>1.23</v>
      </c>
      <c r="C1309" s="14">
        <v>1.38</v>
      </c>
      <c r="D1309" s="14">
        <v>1.62</v>
      </c>
      <c r="E1309" s="14">
        <v>2.02</v>
      </c>
      <c r="F1309" s="14">
        <v>2.02</v>
      </c>
      <c r="G1309" s="14">
        <v>2.2200000000000002</v>
      </c>
    </row>
    <row r="1310" spans="1:7" x14ac:dyDescent="0.25">
      <c r="A1310">
        <v>1308</v>
      </c>
      <c r="B1310" s="14">
        <v>1.23</v>
      </c>
      <c r="C1310" s="14">
        <v>1.38</v>
      </c>
      <c r="D1310" s="14">
        <v>1.62</v>
      </c>
      <c r="E1310" s="14">
        <v>2.02</v>
      </c>
      <c r="F1310" s="14">
        <v>2.02</v>
      </c>
      <c r="G1310" s="14">
        <v>2.2200000000000002</v>
      </c>
    </row>
    <row r="1311" spans="1:7" x14ac:dyDescent="0.25">
      <c r="A1311">
        <v>1309</v>
      </c>
      <c r="B1311" s="14">
        <v>1.23</v>
      </c>
      <c r="C1311" s="14">
        <v>1.38</v>
      </c>
      <c r="D1311" s="14">
        <v>1.62</v>
      </c>
      <c r="E1311" s="14">
        <v>2.02</v>
      </c>
      <c r="F1311" s="14">
        <v>2.02</v>
      </c>
      <c r="G1311" s="14">
        <v>2.2200000000000002</v>
      </c>
    </row>
    <row r="1312" spans="1:7" x14ac:dyDescent="0.25">
      <c r="A1312">
        <v>1310</v>
      </c>
      <c r="B1312" s="14">
        <v>1.23</v>
      </c>
      <c r="C1312" s="14">
        <v>1.38</v>
      </c>
      <c r="D1312" s="14">
        <v>1.62</v>
      </c>
      <c r="E1312" s="14">
        <v>2.02</v>
      </c>
      <c r="F1312" s="14">
        <v>2.02</v>
      </c>
      <c r="G1312" s="14">
        <v>2.2200000000000002</v>
      </c>
    </row>
    <row r="1313" spans="1:7" x14ac:dyDescent="0.25">
      <c r="A1313">
        <v>1311</v>
      </c>
      <c r="B1313" s="14">
        <v>1.23</v>
      </c>
      <c r="C1313" s="14">
        <v>1.38</v>
      </c>
      <c r="D1313" s="14">
        <v>1.62</v>
      </c>
      <c r="E1313" s="14">
        <v>2.02</v>
      </c>
      <c r="F1313" s="14">
        <v>2.02</v>
      </c>
      <c r="G1313" s="14">
        <v>2.2200000000000002</v>
      </c>
    </row>
    <row r="1314" spans="1:7" x14ac:dyDescent="0.25">
      <c r="A1314">
        <v>1312</v>
      </c>
      <c r="B1314" s="14">
        <v>1.23</v>
      </c>
      <c r="C1314" s="14">
        <v>1.38</v>
      </c>
      <c r="D1314" s="14">
        <v>1.62</v>
      </c>
      <c r="E1314" s="14">
        <v>2.02</v>
      </c>
      <c r="F1314" s="14">
        <v>2.02</v>
      </c>
      <c r="G1314" s="14">
        <v>2.2200000000000002</v>
      </c>
    </row>
    <row r="1315" spans="1:7" x14ac:dyDescent="0.25">
      <c r="A1315">
        <v>1313</v>
      </c>
      <c r="B1315" s="14">
        <v>1.23</v>
      </c>
      <c r="C1315" s="14">
        <v>1.38</v>
      </c>
      <c r="D1315" s="14">
        <v>1.62</v>
      </c>
      <c r="E1315" s="14">
        <v>2.02</v>
      </c>
      <c r="F1315" s="14">
        <v>2.02</v>
      </c>
      <c r="G1315" s="14">
        <v>2.2200000000000002</v>
      </c>
    </row>
    <row r="1316" spans="1:7" x14ac:dyDescent="0.25">
      <c r="A1316">
        <v>1314</v>
      </c>
      <c r="B1316" s="14">
        <v>1.23</v>
      </c>
      <c r="C1316" s="14">
        <v>1.38</v>
      </c>
      <c r="D1316" s="14">
        <v>1.62</v>
      </c>
      <c r="E1316" s="14">
        <v>2.02</v>
      </c>
      <c r="F1316" s="14">
        <v>2.02</v>
      </c>
      <c r="G1316" s="14">
        <v>2.2200000000000002</v>
      </c>
    </row>
    <row r="1317" spans="1:7" x14ac:dyDescent="0.25">
      <c r="A1317">
        <v>1315</v>
      </c>
      <c r="B1317" s="14">
        <v>1.23</v>
      </c>
      <c r="C1317" s="14">
        <v>1.38</v>
      </c>
      <c r="D1317" s="14">
        <v>1.62</v>
      </c>
      <c r="E1317" s="14">
        <v>2.02</v>
      </c>
      <c r="F1317" s="14">
        <v>2.02</v>
      </c>
      <c r="G1317" s="14">
        <v>2.2200000000000002</v>
      </c>
    </row>
    <row r="1318" spans="1:7" x14ac:dyDescent="0.25">
      <c r="A1318">
        <v>1316</v>
      </c>
      <c r="B1318" s="14">
        <v>1.23</v>
      </c>
      <c r="C1318" s="14">
        <v>1.38</v>
      </c>
      <c r="D1318" s="14">
        <v>1.62</v>
      </c>
      <c r="E1318" s="14">
        <v>2.02</v>
      </c>
      <c r="F1318" s="14">
        <v>2.02</v>
      </c>
      <c r="G1318" s="14">
        <v>2.2200000000000002</v>
      </c>
    </row>
    <row r="1319" spans="1:7" x14ac:dyDescent="0.25">
      <c r="A1319">
        <v>1317</v>
      </c>
      <c r="B1319" s="14">
        <v>1.23</v>
      </c>
      <c r="C1319" s="14">
        <v>1.38</v>
      </c>
      <c r="D1319" s="14">
        <v>1.62</v>
      </c>
      <c r="E1319" s="14">
        <v>2.02</v>
      </c>
      <c r="F1319" s="14">
        <v>2.02</v>
      </c>
      <c r="G1319" s="14">
        <v>2.2200000000000002</v>
      </c>
    </row>
    <row r="1320" spans="1:7" x14ac:dyDescent="0.25">
      <c r="A1320">
        <v>1318</v>
      </c>
      <c r="B1320" s="14">
        <v>1.23</v>
      </c>
      <c r="C1320" s="14">
        <v>1.38</v>
      </c>
      <c r="D1320" s="14">
        <v>1.62</v>
      </c>
      <c r="E1320" s="14">
        <v>2.02</v>
      </c>
      <c r="F1320" s="14">
        <v>2.02</v>
      </c>
      <c r="G1320" s="14">
        <v>2.2200000000000002</v>
      </c>
    </row>
    <row r="1321" spans="1:7" x14ac:dyDescent="0.25">
      <c r="A1321">
        <v>1319</v>
      </c>
      <c r="B1321" s="14">
        <v>1.23</v>
      </c>
      <c r="C1321" s="14">
        <v>1.38</v>
      </c>
      <c r="D1321" s="14">
        <v>1.62</v>
      </c>
      <c r="E1321" s="14">
        <v>2.02</v>
      </c>
      <c r="F1321" s="14">
        <v>2.02</v>
      </c>
      <c r="G1321" s="14">
        <v>2.2200000000000002</v>
      </c>
    </row>
    <row r="1322" spans="1:7" x14ac:dyDescent="0.25">
      <c r="A1322">
        <v>1320</v>
      </c>
      <c r="B1322" s="14">
        <v>1.23</v>
      </c>
      <c r="C1322" s="14">
        <v>1.38</v>
      </c>
      <c r="D1322" s="14">
        <v>1.62</v>
      </c>
      <c r="E1322" s="14">
        <v>2.02</v>
      </c>
      <c r="F1322" s="14">
        <v>2.02</v>
      </c>
      <c r="G1322" s="14">
        <v>2.2200000000000002</v>
      </c>
    </row>
    <row r="1323" spans="1:7" x14ac:dyDescent="0.25">
      <c r="A1323">
        <v>1321</v>
      </c>
      <c r="B1323" s="14">
        <v>1.23</v>
      </c>
      <c r="C1323" s="14">
        <v>1.38</v>
      </c>
      <c r="D1323" s="14">
        <v>1.62</v>
      </c>
      <c r="E1323" s="14">
        <v>2.02</v>
      </c>
      <c r="F1323" s="14">
        <v>2.02</v>
      </c>
      <c r="G1323" s="14">
        <v>2.2200000000000002</v>
      </c>
    </row>
    <row r="1324" spans="1:7" x14ac:dyDescent="0.25">
      <c r="A1324">
        <v>1322</v>
      </c>
      <c r="B1324" s="14">
        <v>1.23</v>
      </c>
      <c r="C1324" s="14">
        <v>1.38</v>
      </c>
      <c r="D1324" s="14">
        <v>1.62</v>
      </c>
      <c r="E1324" s="14">
        <v>2.02</v>
      </c>
      <c r="F1324" s="14">
        <v>2.02</v>
      </c>
      <c r="G1324" s="14">
        <v>2.2200000000000002</v>
      </c>
    </row>
    <row r="1325" spans="1:7" x14ac:dyDescent="0.25">
      <c r="A1325">
        <v>1323</v>
      </c>
      <c r="B1325" s="14">
        <v>1.23</v>
      </c>
      <c r="C1325" s="14">
        <v>1.38</v>
      </c>
      <c r="D1325" s="14">
        <v>1.62</v>
      </c>
      <c r="E1325" s="14">
        <v>2.02</v>
      </c>
      <c r="F1325" s="14">
        <v>2.02</v>
      </c>
      <c r="G1325" s="14">
        <v>2.2200000000000002</v>
      </c>
    </row>
    <row r="1326" spans="1:7" x14ac:dyDescent="0.25">
      <c r="A1326">
        <v>1324</v>
      </c>
      <c r="B1326" s="14">
        <v>1.23</v>
      </c>
      <c r="C1326" s="14">
        <v>1.38</v>
      </c>
      <c r="D1326" s="14">
        <v>1.62</v>
      </c>
      <c r="E1326" s="14">
        <v>2.02</v>
      </c>
      <c r="F1326" s="14">
        <v>2.02</v>
      </c>
      <c r="G1326" s="14">
        <v>2.2200000000000002</v>
      </c>
    </row>
    <row r="1327" spans="1:7" x14ac:dyDescent="0.25">
      <c r="A1327">
        <v>1325</v>
      </c>
      <c r="B1327" s="14">
        <v>1.23</v>
      </c>
      <c r="C1327" s="14">
        <v>1.38</v>
      </c>
      <c r="D1327" s="14">
        <v>1.62</v>
      </c>
      <c r="E1327" s="14">
        <v>2.02</v>
      </c>
      <c r="F1327" s="14">
        <v>2.02</v>
      </c>
      <c r="G1327" s="14">
        <v>2.2200000000000002</v>
      </c>
    </row>
    <row r="1328" spans="1:7" x14ac:dyDescent="0.25">
      <c r="A1328">
        <v>1326</v>
      </c>
      <c r="B1328" s="14">
        <v>1.23</v>
      </c>
      <c r="C1328" s="14">
        <v>1.38</v>
      </c>
      <c r="D1328" s="14">
        <v>1.62</v>
      </c>
      <c r="E1328" s="14">
        <v>2.02</v>
      </c>
      <c r="F1328" s="14">
        <v>2.02</v>
      </c>
      <c r="G1328" s="14">
        <v>2.2200000000000002</v>
      </c>
    </row>
    <row r="1329" spans="1:7" x14ac:dyDescent="0.25">
      <c r="A1329">
        <v>1327</v>
      </c>
      <c r="B1329" s="14">
        <v>1.23</v>
      </c>
      <c r="C1329" s="14">
        <v>1.38</v>
      </c>
      <c r="D1329" s="14">
        <v>1.62</v>
      </c>
      <c r="E1329" s="14">
        <v>2.02</v>
      </c>
      <c r="F1329" s="14">
        <v>2.02</v>
      </c>
      <c r="G1329" s="14">
        <v>2.2200000000000002</v>
      </c>
    </row>
    <row r="1330" spans="1:7" x14ac:dyDescent="0.25">
      <c r="A1330">
        <v>1328</v>
      </c>
      <c r="B1330" s="14">
        <v>1.23</v>
      </c>
      <c r="C1330" s="14">
        <v>1.38</v>
      </c>
      <c r="D1330" s="14">
        <v>1.62</v>
      </c>
      <c r="E1330" s="14">
        <v>2.02</v>
      </c>
      <c r="F1330" s="14">
        <v>2.02</v>
      </c>
      <c r="G1330" s="14">
        <v>2.2200000000000002</v>
      </c>
    </row>
    <row r="1331" spans="1:7" x14ac:dyDescent="0.25">
      <c r="A1331">
        <v>1329</v>
      </c>
      <c r="B1331" s="14">
        <v>1.23</v>
      </c>
      <c r="C1331" s="14">
        <v>1.38</v>
      </c>
      <c r="D1331" s="14">
        <v>1.62</v>
      </c>
      <c r="E1331" s="14">
        <v>2.02</v>
      </c>
      <c r="F1331" s="14">
        <v>2.02</v>
      </c>
      <c r="G1331" s="14">
        <v>2.2200000000000002</v>
      </c>
    </row>
    <row r="1332" spans="1:7" x14ac:dyDescent="0.25">
      <c r="A1332">
        <v>1330</v>
      </c>
      <c r="B1332" s="14">
        <v>1.23</v>
      </c>
      <c r="C1332" s="14">
        <v>1.38</v>
      </c>
      <c r="D1332" s="14">
        <v>1.62</v>
      </c>
      <c r="E1332" s="14">
        <v>2.02</v>
      </c>
      <c r="F1332" s="14">
        <v>2.02</v>
      </c>
      <c r="G1332" s="14">
        <v>2.2200000000000002</v>
      </c>
    </row>
    <row r="1333" spans="1:7" x14ac:dyDescent="0.25">
      <c r="A1333">
        <v>1331</v>
      </c>
      <c r="B1333" s="14">
        <v>1.23</v>
      </c>
      <c r="C1333" s="14">
        <v>1.38</v>
      </c>
      <c r="D1333" s="14">
        <v>1.62</v>
      </c>
      <c r="E1333" s="14">
        <v>2.02</v>
      </c>
      <c r="F1333" s="14">
        <v>2.02</v>
      </c>
      <c r="G1333" s="14">
        <v>2.2200000000000002</v>
      </c>
    </row>
    <row r="1334" spans="1:7" x14ac:dyDescent="0.25">
      <c r="A1334">
        <v>1332</v>
      </c>
      <c r="B1334" s="14">
        <v>1.23</v>
      </c>
      <c r="C1334" s="14">
        <v>1.38</v>
      </c>
      <c r="D1334" s="14">
        <v>1.62</v>
      </c>
      <c r="E1334" s="14">
        <v>2.02</v>
      </c>
      <c r="F1334" s="14">
        <v>2.02</v>
      </c>
      <c r="G1334" s="14">
        <v>2.2200000000000002</v>
      </c>
    </row>
    <row r="1335" spans="1:7" x14ac:dyDescent="0.25">
      <c r="A1335">
        <v>1333</v>
      </c>
      <c r="B1335" s="14">
        <v>1.23</v>
      </c>
      <c r="C1335" s="14">
        <v>1.38</v>
      </c>
      <c r="D1335" s="14">
        <v>1.62</v>
      </c>
      <c r="E1335" s="14">
        <v>2.02</v>
      </c>
      <c r="F1335" s="14">
        <v>2.02</v>
      </c>
      <c r="G1335" s="14">
        <v>2.2200000000000002</v>
      </c>
    </row>
    <row r="1336" spans="1:7" x14ac:dyDescent="0.25">
      <c r="A1336">
        <v>1334</v>
      </c>
      <c r="B1336" s="14">
        <v>1.23</v>
      </c>
      <c r="C1336" s="14">
        <v>1.38</v>
      </c>
      <c r="D1336" s="14">
        <v>1.62</v>
      </c>
      <c r="E1336" s="14">
        <v>2.02</v>
      </c>
      <c r="F1336" s="14">
        <v>2.02</v>
      </c>
      <c r="G1336" s="14">
        <v>2.2200000000000002</v>
      </c>
    </row>
    <row r="1337" spans="1:7" x14ac:dyDescent="0.25">
      <c r="A1337">
        <v>1335</v>
      </c>
      <c r="B1337" s="14">
        <v>1.23</v>
      </c>
      <c r="C1337" s="14">
        <v>1.38</v>
      </c>
      <c r="D1337" s="14">
        <v>1.62</v>
      </c>
      <c r="E1337" s="14">
        <v>2.02</v>
      </c>
      <c r="F1337" s="14">
        <v>2.02</v>
      </c>
      <c r="G1337" s="14">
        <v>2.2200000000000002</v>
      </c>
    </row>
    <row r="1338" spans="1:7" x14ac:dyDescent="0.25">
      <c r="A1338">
        <v>1336</v>
      </c>
      <c r="B1338" s="14">
        <v>1.23</v>
      </c>
      <c r="C1338" s="14">
        <v>1.38</v>
      </c>
      <c r="D1338" s="14">
        <v>1.62</v>
      </c>
      <c r="E1338" s="14">
        <v>2.02</v>
      </c>
      <c r="F1338" s="14">
        <v>2.02</v>
      </c>
      <c r="G1338" s="14">
        <v>2.2200000000000002</v>
      </c>
    </row>
    <row r="1339" spans="1:7" x14ac:dyDescent="0.25">
      <c r="A1339">
        <v>1337</v>
      </c>
      <c r="B1339" s="14">
        <v>1.23</v>
      </c>
      <c r="C1339" s="14">
        <v>1.38</v>
      </c>
      <c r="D1339" s="14">
        <v>1.62</v>
      </c>
      <c r="E1339" s="14">
        <v>2.02</v>
      </c>
      <c r="F1339" s="14">
        <v>2.02</v>
      </c>
      <c r="G1339" s="14">
        <v>2.2200000000000002</v>
      </c>
    </row>
    <row r="1340" spans="1:7" x14ac:dyDescent="0.25">
      <c r="A1340">
        <v>1338</v>
      </c>
      <c r="B1340" s="14">
        <v>1.23</v>
      </c>
      <c r="C1340" s="14">
        <v>1.38</v>
      </c>
      <c r="D1340" s="14">
        <v>1.62</v>
      </c>
      <c r="E1340" s="14">
        <v>2.02</v>
      </c>
      <c r="F1340" s="14">
        <v>2.02</v>
      </c>
      <c r="G1340" s="14">
        <v>2.2200000000000002</v>
      </c>
    </row>
    <row r="1341" spans="1:7" x14ac:dyDescent="0.25">
      <c r="A1341">
        <v>1339</v>
      </c>
      <c r="B1341" s="14">
        <v>1.23</v>
      </c>
      <c r="C1341" s="14">
        <v>1.38</v>
      </c>
      <c r="D1341" s="14">
        <v>1.62</v>
      </c>
      <c r="E1341" s="14">
        <v>2.02</v>
      </c>
      <c r="F1341" s="14">
        <v>2.02</v>
      </c>
      <c r="G1341" s="14">
        <v>2.2200000000000002</v>
      </c>
    </row>
    <row r="1342" spans="1:7" x14ac:dyDescent="0.25">
      <c r="A1342">
        <v>1340</v>
      </c>
      <c r="B1342" s="14">
        <v>1.23</v>
      </c>
      <c r="C1342" s="14">
        <v>1.38</v>
      </c>
      <c r="D1342" s="14">
        <v>1.62</v>
      </c>
      <c r="E1342" s="14">
        <v>2.02</v>
      </c>
      <c r="F1342" s="14">
        <v>2.02</v>
      </c>
      <c r="G1342" s="14">
        <v>2.2200000000000002</v>
      </c>
    </row>
    <row r="1343" spans="1:7" x14ac:dyDescent="0.25">
      <c r="A1343">
        <v>1341</v>
      </c>
      <c r="B1343" s="14">
        <v>1.23</v>
      </c>
      <c r="C1343" s="14">
        <v>1.38</v>
      </c>
      <c r="D1343" s="14">
        <v>1.62</v>
      </c>
      <c r="E1343" s="14">
        <v>2.02</v>
      </c>
      <c r="F1343" s="14">
        <v>2.02</v>
      </c>
      <c r="G1343" s="14">
        <v>2.2200000000000002</v>
      </c>
    </row>
    <row r="1344" spans="1:7" x14ac:dyDescent="0.25">
      <c r="A1344">
        <v>1342</v>
      </c>
      <c r="B1344" s="14">
        <v>1.23</v>
      </c>
      <c r="C1344" s="14">
        <v>1.38</v>
      </c>
      <c r="D1344" s="14">
        <v>1.62</v>
      </c>
      <c r="E1344" s="14">
        <v>2.02</v>
      </c>
      <c r="F1344" s="14">
        <v>2.02</v>
      </c>
      <c r="G1344" s="14">
        <v>2.2200000000000002</v>
      </c>
    </row>
    <row r="1345" spans="1:7" x14ac:dyDescent="0.25">
      <c r="A1345">
        <v>1343</v>
      </c>
      <c r="B1345" s="14">
        <v>1.23</v>
      </c>
      <c r="C1345" s="14">
        <v>1.38</v>
      </c>
      <c r="D1345" s="14">
        <v>1.62</v>
      </c>
      <c r="E1345" s="14">
        <v>2.02</v>
      </c>
      <c r="F1345" s="14">
        <v>2.02</v>
      </c>
      <c r="G1345" s="14">
        <v>2.2200000000000002</v>
      </c>
    </row>
    <row r="1346" spans="1:7" x14ac:dyDescent="0.25">
      <c r="A1346">
        <v>1344</v>
      </c>
      <c r="B1346" s="14">
        <v>1.23</v>
      </c>
      <c r="C1346" s="14">
        <v>1.38</v>
      </c>
      <c r="D1346" s="14">
        <v>1.62</v>
      </c>
      <c r="E1346" s="14">
        <v>2.02</v>
      </c>
      <c r="F1346" s="14">
        <v>2.02</v>
      </c>
      <c r="G1346" s="14">
        <v>2.2200000000000002</v>
      </c>
    </row>
    <row r="1347" spans="1:7" x14ac:dyDescent="0.25">
      <c r="A1347">
        <v>1345</v>
      </c>
      <c r="B1347" s="14">
        <v>1.23</v>
      </c>
      <c r="C1347" s="14">
        <v>1.38</v>
      </c>
      <c r="D1347" s="14">
        <v>1.62</v>
      </c>
      <c r="E1347" s="14">
        <v>2.02</v>
      </c>
      <c r="F1347" s="14">
        <v>2.02</v>
      </c>
      <c r="G1347" s="14">
        <v>2.2200000000000002</v>
      </c>
    </row>
    <row r="1348" spans="1:7" x14ac:dyDescent="0.25">
      <c r="A1348">
        <v>1346</v>
      </c>
      <c r="B1348" s="14">
        <v>1.23</v>
      </c>
      <c r="C1348" s="14">
        <v>1.38</v>
      </c>
      <c r="D1348" s="14">
        <v>1.62</v>
      </c>
      <c r="E1348" s="14">
        <v>2.02</v>
      </c>
      <c r="F1348" s="14">
        <v>2.02</v>
      </c>
      <c r="G1348" s="14">
        <v>2.2200000000000002</v>
      </c>
    </row>
    <row r="1349" spans="1:7" x14ac:dyDescent="0.25">
      <c r="A1349">
        <v>1347</v>
      </c>
      <c r="B1349" s="14">
        <v>1.23</v>
      </c>
      <c r="C1349" s="14">
        <v>1.38</v>
      </c>
      <c r="D1349" s="14">
        <v>1.62</v>
      </c>
      <c r="E1349" s="14">
        <v>2.02</v>
      </c>
      <c r="F1349" s="14">
        <v>2.02</v>
      </c>
      <c r="G1349" s="14">
        <v>2.2200000000000002</v>
      </c>
    </row>
    <row r="1350" spans="1:7" x14ac:dyDescent="0.25">
      <c r="A1350">
        <v>1348</v>
      </c>
      <c r="B1350" s="14">
        <v>1.23</v>
      </c>
      <c r="C1350" s="14">
        <v>1.38</v>
      </c>
      <c r="D1350" s="14">
        <v>1.62</v>
      </c>
      <c r="E1350" s="14">
        <v>2.02</v>
      </c>
      <c r="F1350" s="14">
        <v>2.02</v>
      </c>
      <c r="G1350" s="14">
        <v>2.2200000000000002</v>
      </c>
    </row>
    <row r="1351" spans="1:7" x14ac:dyDescent="0.25">
      <c r="A1351">
        <v>1349</v>
      </c>
      <c r="B1351" s="14">
        <v>1.23</v>
      </c>
      <c r="C1351" s="14">
        <v>1.38</v>
      </c>
      <c r="D1351" s="14">
        <v>1.62</v>
      </c>
      <c r="E1351" s="14">
        <v>2.02</v>
      </c>
      <c r="F1351" s="14">
        <v>2.02</v>
      </c>
      <c r="G1351" s="14">
        <v>2.2200000000000002</v>
      </c>
    </row>
    <row r="1352" spans="1:7" x14ac:dyDescent="0.25">
      <c r="A1352">
        <v>1350</v>
      </c>
      <c r="B1352" s="14">
        <v>1.23</v>
      </c>
      <c r="C1352" s="14">
        <v>1.38</v>
      </c>
      <c r="D1352" s="14">
        <v>1.62</v>
      </c>
      <c r="E1352" s="14">
        <v>2.02</v>
      </c>
      <c r="F1352" s="14">
        <v>2.02</v>
      </c>
      <c r="G1352" s="14">
        <v>2.2200000000000002</v>
      </c>
    </row>
    <row r="1353" spans="1:7" x14ac:dyDescent="0.25">
      <c r="A1353">
        <v>1351</v>
      </c>
      <c r="B1353" s="14">
        <v>1.23</v>
      </c>
      <c r="C1353" s="14">
        <v>1.38</v>
      </c>
      <c r="D1353" s="14">
        <v>1.62</v>
      </c>
      <c r="E1353" s="14">
        <v>2.02</v>
      </c>
      <c r="F1353" s="14">
        <v>2.02</v>
      </c>
      <c r="G1353" s="14">
        <v>2.2200000000000002</v>
      </c>
    </row>
    <row r="1354" spans="1:7" x14ac:dyDescent="0.25">
      <c r="A1354">
        <v>1352</v>
      </c>
      <c r="B1354" s="14">
        <v>1.23</v>
      </c>
      <c r="C1354" s="14">
        <v>1.38</v>
      </c>
      <c r="D1354" s="14">
        <v>1.62</v>
      </c>
      <c r="E1354" s="14">
        <v>2.02</v>
      </c>
      <c r="F1354" s="14">
        <v>2.02</v>
      </c>
      <c r="G1354" s="14">
        <v>2.2200000000000002</v>
      </c>
    </row>
    <row r="1355" spans="1:7" x14ac:dyDescent="0.25">
      <c r="A1355">
        <v>1353</v>
      </c>
      <c r="B1355" s="14">
        <v>1.23</v>
      </c>
      <c r="C1355" s="14">
        <v>1.38</v>
      </c>
      <c r="D1355" s="14">
        <v>1.62</v>
      </c>
      <c r="E1355" s="14">
        <v>2.02</v>
      </c>
      <c r="F1355" s="14">
        <v>2.02</v>
      </c>
      <c r="G1355" s="14">
        <v>2.2200000000000002</v>
      </c>
    </row>
    <row r="1356" spans="1:7" x14ac:dyDescent="0.25">
      <c r="A1356">
        <v>1354</v>
      </c>
      <c r="B1356" s="14">
        <v>1.23</v>
      </c>
      <c r="C1356" s="14">
        <v>1.38</v>
      </c>
      <c r="D1356" s="14">
        <v>1.62</v>
      </c>
      <c r="E1356" s="14">
        <v>2.02</v>
      </c>
      <c r="F1356" s="14">
        <v>2.02</v>
      </c>
      <c r="G1356" s="14">
        <v>2.2200000000000002</v>
      </c>
    </row>
    <row r="1357" spans="1:7" x14ac:dyDescent="0.25">
      <c r="A1357">
        <v>1355</v>
      </c>
      <c r="B1357" s="14">
        <v>1.23</v>
      </c>
      <c r="C1357" s="14">
        <v>1.38</v>
      </c>
      <c r="D1357" s="14">
        <v>1.62</v>
      </c>
      <c r="E1357" s="14">
        <v>2.02</v>
      </c>
      <c r="F1357" s="14">
        <v>2.02</v>
      </c>
      <c r="G1357" s="14">
        <v>2.2200000000000002</v>
      </c>
    </row>
    <row r="1358" spans="1:7" x14ac:dyDescent="0.25">
      <c r="A1358">
        <v>1356</v>
      </c>
      <c r="B1358" s="14">
        <v>1.23</v>
      </c>
      <c r="C1358" s="14">
        <v>1.38</v>
      </c>
      <c r="D1358" s="14">
        <v>1.62</v>
      </c>
      <c r="E1358" s="14">
        <v>2.02</v>
      </c>
      <c r="F1358" s="14">
        <v>2.02</v>
      </c>
      <c r="G1358" s="14">
        <v>2.2200000000000002</v>
      </c>
    </row>
    <row r="1359" spans="1:7" x14ac:dyDescent="0.25">
      <c r="A1359">
        <v>1357</v>
      </c>
      <c r="B1359" s="14">
        <v>1.23</v>
      </c>
      <c r="C1359" s="14">
        <v>1.38</v>
      </c>
      <c r="D1359" s="14">
        <v>1.62</v>
      </c>
      <c r="E1359" s="14">
        <v>2.02</v>
      </c>
      <c r="F1359" s="14">
        <v>2.02</v>
      </c>
      <c r="G1359" s="14">
        <v>2.2200000000000002</v>
      </c>
    </row>
    <row r="1360" spans="1:7" x14ac:dyDescent="0.25">
      <c r="A1360">
        <v>1358</v>
      </c>
      <c r="B1360" s="14">
        <v>1.23</v>
      </c>
      <c r="C1360" s="14">
        <v>1.38</v>
      </c>
      <c r="D1360" s="14">
        <v>1.62</v>
      </c>
      <c r="E1360" s="14">
        <v>2.02</v>
      </c>
      <c r="F1360" s="14">
        <v>2.02</v>
      </c>
      <c r="G1360" s="14">
        <v>2.2200000000000002</v>
      </c>
    </row>
    <row r="1361" spans="1:7" x14ac:dyDescent="0.25">
      <c r="A1361">
        <v>1359</v>
      </c>
      <c r="B1361" s="14">
        <v>1.23</v>
      </c>
      <c r="C1361" s="14">
        <v>1.38</v>
      </c>
      <c r="D1361" s="14">
        <v>1.62</v>
      </c>
      <c r="E1361" s="14">
        <v>2.02</v>
      </c>
      <c r="F1361" s="14">
        <v>2.02</v>
      </c>
      <c r="G1361" s="14">
        <v>2.2200000000000002</v>
      </c>
    </row>
    <row r="1362" spans="1:7" x14ac:dyDescent="0.25">
      <c r="A1362">
        <v>1360</v>
      </c>
      <c r="B1362" s="14">
        <v>1.23</v>
      </c>
      <c r="C1362" s="14">
        <v>1.38</v>
      </c>
      <c r="D1362" s="14">
        <v>1.62</v>
      </c>
      <c r="E1362" s="14">
        <v>2.02</v>
      </c>
      <c r="F1362" s="14">
        <v>2.02</v>
      </c>
      <c r="G1362" s="14">
        <v>2.2200000000000002</v>
      </c>
    </row>
    <row r="1363" spans="1:7" x14ac:dyDescent="0.25">
      <c r="A1363">
        <v>1361</v>
      </c>
      <c r="B1363" s="14">
        <v>1.23</v>
      </c>
      <c r="C1363" s="14">
        <v>1.38</v>
      </c>
      <c r="D1363" s="14">
        <v>1.62</v>
      </c>
      <c r="E1363" s="14">
        <v>2.02</v>
      </c>
      <c r="F1363" s="14">
        <v>2.02</v>
      </c>
      <c r="G1363" s="14">
        <v>2.2200000000000002</v>
      </c>
    </row>
    <row r="1364" spans="1:7" x14ac:dyDescent="0.25">
      <c r="A1364">
        <v>1362</v>
      </c>
      <c r="B1364" s="14">
        <v>1.23</v>
      </c>
      <c r="C1364" s="14">
        <v>1.38</v>
      </c>
      <c r="D1364" s="14">
        <v>1.62</v>
      </c>
      <c r="E1364" s="14">
        <v>2.02</v>
      </c>
      <c r="F1364" s="14">
        <v>2.02</v>
      </c>
      <c r="G1364" s="14">
        <v>2.2200000000000002</v>
      </c>
    </row>
    <row r="1365" spans="1:7" x14ac:dyDescent="0.25">
      <c r="A1365">
        <v>1363</v>
      </c>
      <c r="B1365" s="14">
        <v>1.23</v>
      </c>
      <c r="C1365" s="14">
        <v>1.38</v>
      </c>
      <c r="D1365" s="14">
        <v>1.62</v>
      </c>
      <c r="E1365" s="14">
        <v>2.02</v>
      </c>
      <c r="F1365" s="14">
        <v>2.02</v>
      </c>
      <c r="G1365" s="14">
        <v>2.2200000000000002</v>
      </c>
    </row>
    <row r="1366" spans="1:7" x14ac:dyDescent="0.25">
      <c r="A1366">
        <v>1364</v>
      </c>
      <c r="B1366" s="14">
        <v>1.23</v>
      </c>
      <c r="C1366" s="14">
        <v>1.38</v>
      </c>
      <c r="D1366" s="14">
        <v>1.62</v>
      </c>
      <c r="E1366" s="14">
        <v>2.02</v>
      </c>
      <c r="F1366" s="14">
        <v>2.02</v>
      </c>
      <c r="G1366" s="14">
        <v>2.2200000000000002</v>
      </c>
    </row>
    <row r="1367" spans="1:7" x14ac:dyDescent="0.25">
      <c r="A1367">
        <v>1365</v>
      </c>
      <c r="B1367" s="14">
        <v>1.23</v>
      </c>
      <c r="C1367" s="14">
        <v>1.38</v>
      </c>
      <c r="D1367" s="14">
        <v>1.62</v>
      </c>
      <c r="E1367" s="14">
        <v>2.02</v>
      </c>
      <c r="F1367" s="14">
        <v>2.02</v>
      </c>
      <c r="G1367" s="14">
        <v>2.2200000000000002</v>
      </c>
    </row>
    <row r="1368" spans="1:7" x14ac:dyDescent="0.25">
      <c r="A1368">
        <v>1366</v>
      </c>
      <c r="B1368" s="14">
        <v>1.23</v>
      </c>
      <c r="C1368" s="14">
        <v>1.38</v>
      </c>
      <c r="D1368" s="14">
        <v>1.62</v>
      </c>
      <c r="E1368" s="14">
        <v>2.02</v>
      </c>
      <c r="F1368" s="14">
        <v>2.02</v>
      </c>
      <c r="G1368" s="14">
        <v>2.2200000000000002</v>
      </c>
    </row>
    <row r="1369" spans="1:7" x14ac:dyDescent="0.25">
      <c r="A1369">
        <v>1367</v>
      </c>
      <c r="B1369" s="14">
        <v>1.23</v>
      </c>
      <c r="C1369" s="14">
        <v>1.38</v>
      </c>
      <c r="D1369" s="14">
        <v>1.62</v>
      </c>
      <c r="E1369" s="14">
        <v>2.02</v>
      </c>
      <c r="F1369" s="14">
        <v>2.02</v>
      </c>
      <c r="G1369" s="14">
        <v>2.2200000000000002</v>
      </c>
    </row>
    <row r="1370" spans="1:7" x14ac:dyDescent="0.25">
      <c r="A1370">
        <v>1368</v>
      </c>
      <c r="B1370" s="14">
        <v>1.23</v>
      </c>
      <c r="C1370" s="14">
        <v>1.38</v>
      </c>
      <c r="D1370" s="14">
        <v>1.62</v>
      </c>
      <c r="E1370" s="14">
        <v>2.02</v>
      </c>
      <c r="F1370" s="14">
        <v>2.02</v>
      </c>
      <c r="G1370" s="14">
        <v>2.2200000000000002</v>
      </c>
    </row>
    <row r="1371" spans="1:7" x14ac:dyDescent="0.25">
      <c r="A1371">
        <v>1369</v>
      </c>
      <c r="B1371" s="14">
        <v>1.23</v>
      </c>
      <c r="C1371" s="14">
        <v>1.38</v>
      </c>
      <c r="D1371" s="14">
        <v>1.62</v>
      </c>
      <c r="E1371" s="14">
        <v>2.02</v>
      </c>
      <c r="F1371" s="14">
        <v>2.02</v>
      </c>
      <c r="G1371" s="14">
        <v>2.2200000000000002</v>
      </c>
    </row>
    <row r="1372" spans="1:7" x14ac:dyDescent="0.25">
      <c r="A1372">
        <v>1370</v>
      </c>
      <c r="B1372" s="14">
        <v>1.23</v>
      </c>
      <c r="C1372" s="14">
        <v>1.38</v>
      </c>
      <c r="D1372" s="14">
        <v>1.62</v>
      </c>
      <c r="E1372" s="14">
        <v>2.02</v>
      </c>
      <c r="F1372" s="14">
        <v>2.02</v>
      </c>
      <c r="G1372" s="14">
        <v>2.2200000000000002</v>
      </c>
    </row>
    <row r="1373" spans="1:7" x14ac:dyDescent="0.25">
      <c r="A1373">
        <v>1371</v>
      </c>
      <c r="B1373" s="14">
        <v>1.23</v>
      </c>
      <c r="C1373" s="14">
        <v>1.38</v>
      </c>
      <c r="D1373" s="14">
        <v>1.62</v>
      </c>
      <c r="E1373" s="14">
        <v>2.02</v>
      </c>
      <c r="F1373" s="14">
        <v>2.02</v>
      </c>
      <c r="G1373" s="14">
        <v>2.2200000000000002</v>
      </c>
    </row>
    <row r="1374" spans="1:7" x14ac:dyDescent="0.25">
      <c r="A1374">
        <v>1372</v>
      </c>
      <c r="B1374" s="14">
        <v>1.23</v>
      </c>
      <c r="C1374" s="14">
        <v>1.38</v>
      </c>
      <c r="D1374" s="14">
        <v>1.62</v>
      </c>
      <c r="E1374" s="14">
        <v>2.02</v>
      </c>
      <c r="F1374" s="14">
        <v>2.02</v>
      </c>
      <c r="G1374" s="14">
        <v>2.2200000000000002</v>
      </c>
    </row>
    <row r="1375" spans="1:7" x14ac:dyDescent="0.25">
      <c r="A1375">
        <v>1373</v>
      </c>
      <c r="B1375" s="14">
        <v>1.23</v>
      </c>
      <c r="C1375" s="14">
        <v>1.38</v>
      </c>
      <c r="D1375" s="14">
        <v>1.62</v>
      </c>
      <c r="E1375" s="14">
        <v>2.02</v>
      </c>
      <c r="F1375" s="14">
        <v>2.02</v>
      </c>
      <c r="G1375" s="14">
        <v>2.2200000000000002</v>
      </c>
    </row>
    <row r="1376" spans="1:7" x14ac:dyDescent="0.25">
      <c r="A1376">
        <v>1374</v>
      </c>
      <c r="B1376" s="14">
        <v>1.23</v>
      </c>
      <c r="C1376" s="14">
        <v>1.38</v>
      </c>
      <c r="D1376" s="14">
        <v>1.62</v>
      </c>
      <c r="E1376" s="14">
        <v>2.02</v>
      </c>
      <c r="F1376" s="14">
        <v>2.02</v>
      </c>
      <c r="G1376" s="14">
        <v>2.2200000000000002</v>
      </c>
    </row>
    <row r="1377" spans="1:7" x14ac:dyDescent="0.25">
      <c r="A1377">
        <v>1375</v>
      </c>
      <c r="B1377" s="14">
        <v>1.23</v>
      </c>
      <c r="C1377" s="14">
        <v>1.38</v>
      </c>
      <c r="D1377" s="14">
        <v>1.62</v>
      </c>
      <c r="E1377" s="14">
        <v>2.02</v>
      </c>
      <c r="F1377" s="14">
        <v>2.02</v>
      </c>
      <c r="G1377" s="14">
        <v>2.2200000000000002</v>
      </c>
    </row>
    <row r="1378" spans="1:7" x14ac:dyDescent="0.25">
      <c r="A1378">
        <v>1376</v>
      </c>
      <c r="B1378" s="14">
        <v>1.23</v>
      </c>
      <c r="C1378" s="14">
        <v>1.38</v>
      </c>
      <c r="D1378" s="14">
        <v>1.62</v>
      </c>
      <c r="E1378" s="14">
        <v>2.02</v>
      </c>
      <c r="F1378" s="14">
        <v>2.02</v>
      </c>
      <c r="G1378" s="14">
        <v>2.2200000000000002</v>
      </c>
    </row>
    <row r="1379" spans="1:7" x14ac:dyDescent="0.25">
      <c r="A1379">
        <v>1377</v>
      </c>
      <c r="B1379" s="14">
        <v>1.23</v>
      </c>
      <c r="C1379" s="14">
        <v>1.38</v>
      </c>
      <c r="D1379" s="14">
        <v>1.62</v>
      </c>
      <c r="E1379" s="14">
        <v>2.02</v>
      </c>
      <c r="F1379" s="14">
        <v>2.02</v>
      </c>
      <c r="G1379" s="14">
        <v>2.2200000000000002</v>
      </c>
    </row>
    <row r="1380" spans="1:7" x14ac:dyDescent="0.25">
      <c r="A1380">
        <v>1378</v>
      </c>
      <c r="B1380" s="14">
        <v>1.23</v>
      </c>
      <c r="C1380" s="14">
        <v>1.38</v>
      </c>
      <c r="D1380" s="14">
        <v>1.62</v>
      </c>
      <c r="E1380" s="14">
        <v>2.02</v>
      </c>
      <c r="F1380" s="14">
        <v>2.02</v>
      </c>
      <c r="G1380" s="14">
        <v>2.2200000000000002</v>
      </c>
    </row>
    <row r="1381" spans="1:7" x14ac:dyDescent="0.25">
      <c r="A1381">
        <v>1379</v>
      </c>
      <c r="B1381" s="14">
        <v>1.23</v>
      </c>
      <c r="C1381" s="14">
        <v>1.38</v>
      </c>
      <c r="D1381" s="14">
        <v>1.62</v>
      </c>
      <c r="E1381" s="14">
        <v>2.02</v>
      </c>
      <c r="F1381" s="14">
        <v>2.02</v>
      </c>
      <c r="G1381" s="14">
        <v>2.2200000000000002</v>
      </c>
    </row>
    <row r="1382" spans="1:7" x14ac:dyDescent="0.25">
      <c r="A1382">
        <v>1380</v>
      </c>
      <c r="B1382" s="14">
        <v>1.23</v>
      </c>
      <c r="C1382" s="14">
        <v>1.38</v>
      </c>
      <c r="D1382" s="14">
        <v>1.62</v>
      </c>
      <c r="E1382" s="14">
        <v>2.02</v>
      </c>
      <c r="F1382" s="14">
        <v>2.02</v>
      </c>
      <c r="G1382" s="14">
        <v>2.2200000000000002</v>
      </c>
    </row>
    <row r="1383" spans="1:7" x14ac:dyDescent="0.25">
      <c r="A1383">
        <v>1381</v>
      </c>
      <c r="B1383" s="14">
        <v>1.23</v>
      </c>
      <c r="C1383" s="14">
        <v>1.38</v>
      </c>
      <c r="D1383" s="14">
        <v>1.62</v>
      </c>
      <c r="E1383" s="14">
        <v>2.02</v>
      </c>
      <c r="F1383" s="14">
        <v>2.02</v>
      </c>
      <c r="G1383" s="14">
        <v>2.2200000000000002</v>
      </c>
    </row>
    <row r="1384" spans="1:7" x14ac:dyDescent="0.25">
      <c r="A1384">
        <v>1382</v>
      </c>
      <c r="B1384" s="14">
        <v>1.23</v>
      </c>
      <c r="C1384" s="14">
        <v>1.38</v>
      </c>
      <c r="D1384" s="14">
        <v>1.62</v>
      </c>
      <c r="E1384" s="14">
        <v>2.02</v>
      </c>
      <c r="F1384" s="14">
        <v>2.02</v>
      </c>
      <c r="G1384" s="14">
        <v>2.2200000000000002</v>
      </c>
    </row>
    <row r="1385" spans="1:7" x14ac:dyDescent="0.25">
      <c r="A1385">
        <v>1383</v>
      </c>
      <c r="B1385" s="14">
        <v>1.23</v>
      </c>
      <c r="C1385" s="14">
        <v>1.38</v>
      </c>
      <c r="D1385" s="14">
        <v>1.62</v>
      </c>
      <c r="E1385" s="14">
        <v>2.02</v>
      </c>
      <c r="F1385" s="14">
        <v>2.02</v>
      </c>
      <c r="G1385" s="14">
        <v>2.2200000000000002</v>
      </c>
    </row>
    <row r="1386" spans="1:7" x14ac:dyDescent="0.25">
      <c r="A1386">
        <v>1384</v>
      </c>
      <c r="B1386" s="14">
        <v>1.23</v>
      </c>
      <c r="C1386" s="14">
        <v>1.38</v>
      </c>
      <c r="D1386" s="14">
        <v>1.62</v>
      </c>
      <c r="E1386" s="14">
        <v>2.02</v>
      </c>
      <c r="F1386" s="14">
        <v>2.02</v>
      </c>
      <c r="G1386" s="14">
        <v>2.2200000000000002</v>
      </c>
    </row>
    <row r="1387" spans="1:7" x14ac:dyDescent="0.25">
      <c r="A1387">
        <v>1385</v>
      </c>
      <c r="B1387" s="14">
        <v>1.23</v>
      </c>
      <c r="C1387" s="14">
        <v>1.38</v>
      </c>
      <c r="D1387" s="14">
        <v>1.62</v>
      </c>
      <c r="E1387" s="14">
        <v>2.02</v>
      </c>
      <c r="F1387" s="14">
        <v>2.02</v>
      </c>
      <c r="G1387" s="14">
        <v>2.2200000000000002</v>
      </c>
    </row>
    <row r="1388" spans="1:7" x14ac:dyDescent="0.25">
      <c r="A1388">
        <v>1386</v>
      </c>
      <c r="B1388" s="14">
        <v>1.23</v>
      </c>
      <c r="C1388" s="14">
        <v>1.38</v>
      </c>
      <c r="D1388" s="14">
        <v>1.62</v>
      </c>
      <c r="E1388" s="14">
        <v>2.02</v>
      </c>
      <c r="F1388" s="14">
        <v>2.02</v>
      </c>
      <c r="G1388" s="14">
        <v>2.2200000000000002</v>
      </c>
    </row>
    <row r="1389" spans="1:7" x14ac:dyDescent="0.25">
      <c r="A1389">
        <v>1387</v>
      </c>
      <c r="B1389" s="14">
        <v>1.23</v>
      </c>
      <c r="C1389" s="14">
        <v>1.38</v>
      </c>
      <c r="D1389" s="14">
        <v>1.62</v>
      </c>
      <c r="E1389" s="14">
        <v>2.02</v>
      </c>
      <c r="F1389" s="14">
        <v>2.02</v>
      </c>
      <c r="G1389" s="14">
        <v>2.2200000000000002</v>
      </c>
    </row>
    <row r="1390" spans="1:7" x14ac:dyDescent="0.25">
      <c r="A1390">
        <v>1388</v>
      </c>
      <c r="B1390" s="14">
        <v>1.23</v>
      </c>
      <c r="C1390" s="14">
        <v>1.38</v>
      </c>
      <c r="D1390" s="14">
        <v>1.62</v>
      </c>
      <c r="E1390" s="14">
        <v>2.02</v>
      </c>
      <c r="F1390" s="14">
        <v>2.02</v>
      </c>
      <c r="G1390" s="14">
        <v>2.2200000000000002</v>
      </c>
    </row>
    <row r="1391" spans="1:7" x14ac:dyDescent="0.25">
      <c r="A1391">
        <v>1389</v>
      </c>
      <c r="B1391" s="14">
        <v>1.23</v>
      </c>
      <c r="C1391" s="14">
        <v>1.38</v>
      </c>
      <c r="D1391" s="14">
        <v>1.62</v>
      </c>
      <c r="E1391" s="14">
        <v>2.02</v>
      </c>
      <c r="F1391" s="14">
        <v>2.02</v>
      </c>
      <c r="G1391" s="14">
        <v>2.2200000000000002</v>
      </c>
    </row>
    <row r="1392" spans="1:7" x14ac:dyDescent="0.25">
      <c r="A1392">
        <v>1390</v>
      </c>
      <c r="B1392" s="14">
        <v>1.23</v>
      </c>
      <c r="C1392" s="14">
        <v>1.38</v>
      </c>
      <c r="D1392" s="14">
        <v>1.62</v>
      </c>
      <c r="E1392" s="14">
        <v>2.02</v>
      </c>
      <c r="F1392" s="14">
        <v>2.02</v>
      </c>
      <c r="G1392" s="14">
        <v>2.2200000000000002</v>
      </c>
    </row>
    <row r="1393" spans="1:7" x14ac:dyDescent="0.25">
      <c r="A1393">
        <v>1391</v>
      </c>
      <c r="B1393" s="14">
        <v>1.23</v>
      </c>
      <c r="C1393" s="14">
        <v>1.38</v>
      </c>
      <c r="D1393" s="14">
        <v>1.62</v>
      </c>
      <c r="E1393" s="14">
        <v>2.02</v>
      </c>
      <c r="F1393" s="14">
        <v>2.02</v>
      </c>
      <c r="G1393" s="14">
        <v>2.2200000000000002</v>
      </c>
    </row>
    <row r="1394" spans="1:7" x14ac:dyDescent="0.25">
      <c r="A1394">
        <v>1392</v>
      </c>
      <c r="B1394" s="14">
        <v>1.23</v>
      </c>
      <c r="C1394" s="14">
        <v>1.38</v>
      </c>
      <c r="D1394" s="14">
        <v>1.62</v>
      </c>
      <c r="E1394" s="14">
        <v>2.02</v>
      </c>
      <c r="F1394" s="14">
        <v>2.02</v>
      </c>
      <c r="G1394" s="14">
        <v>2.2200000000000002</v>
      </c>
    </row>
    <row r="1395" spans="1:7" x14ac:dyDescent="0.25">
      <c r="A1395">
        <v>1393</v>
      </c>
      <c r="B1395" s="14">
        <v>1.23</v>
      </c>
      <c r="C1395" s="14">
        <v>1.38</v>
      </c>
      <c r="D1395" s="14">
        <v>1.62</v>
      </c>
      <c r="E1395" s="14">
        <v>2.02</v>
      </c>
      <c r="F1395" s="14">
        <v>2.02</v>
      </c>
      <c r="G1395" s="14">
        <v>2.2200000000000002</v>
      </c>
    </row>
    <row r="1396" spans="1:7" x14ac:dyDescent="0.25">
      <c r="A1396">
        <v>1394</v>
      </c>
      <c r="B1396" s="14">
        <v>1.23</v>
      </c>
      <c r="C1396" s="14">
        <v>1.38</v>
      </c>
      <c r="D1396" s="14">
        <v>1.62</v>
      </c>
      <c r="E1396" s="14">
        <v>2.02</v>
      </c>
      <c r="F1396" s="14">
        <v>2.02</v>
      </c>
      <c r="G1396" s="14">
        <v>2.2200000000000002</v>
      </c>
    </row>
    <row r="1397" spans="1:7" x14ac:dyDescent="0.25">
      <c r="A1397">
        <v>1395</v>
      </c>
      <c r="B1397" s="14">
        <v>1.23</v>
      </c>
      <c r="C1397" s="14">
        <v>1.38</v>
      </c>
      <c r="D1397" s="14">
        <v>1.62</v>
      </c>
      <c r="E1397" s="14">
        <v>2.02</v>
      </c>
      <c r="F1397" s="14">
        <v>2.02</v>
      </c>
      <c r="G1397" s="14">
        <v>2.2200000000000002</v>
      </c>
    </row>
    <row r="1398" spans="1:7" x14ac:dyDescent="0.25">
      <c r="A1398">
        <v>1396</v>
      </c>
      <c r="B1398" s="14">
        <v>1.23</v>
      </c>
      <c r="C1398" s="14">
        <v>1.38</v>
      </c>
      <c r="D1398" s="14">
        <v>1.62</v>
      </c>
      <c r="E1398" s="14">
        <v>2.02</v>
      </c>
      <c r="F1398" s="14">
        <v>2.02</v>
      </c>
      <c r="G1398" s="14">
        <v>2.2200000000000002</v>
      </c>
    </row>
    <row r="1399" spans="1:7" x14ac:dyDescent="0.25">
      <c r="A1399">
        <v>1397</v>
      </c>
      <c r="B1399" s="14">
        <v>1.23</v>
      </c>
      <c r="C1399" s="14">
        <v>1.38</v>
      </c>
      <c r="D1399" s="14">
        <v>1.62</v>
      </c>
      <c r="E1399" s="14">
        <v>2.02</v>
      </c>
      <c r="F1399" s="14">
        <v>2.02</v>
      </c>
      <c r="G1399" s="14">
        <v>2.2200000000000002</v>
      </c>
    </row>
    <row r="1400" spans="1:7" x14ac:dyDescent="0.25">
      <c r="A1400">
        <v>1398</v>
      </c>
      <c r="B1400" s="14">
        <v>1.23</v>
      </c>
      <c r="C1400" s="14">
        <v>1.38</v>
      </c>
      <c r="D1400" s="14">
        <v>1.62</v>
      </c>
      <c r="E1400" s="14">
        <v>2.02</v>
      </c>
      <c r="F1400" s="14">
        <v>2.02</v>
      </c>
      <c r="G1400" s="14">
        <v>2.2200000000000002</v>
      </c>
    </row>
    <row r="1401" spans="1:7" x14ac:dyDescent="0.25">
      <c r="A1401">
        <v>1399</v>
      </c>
      <c r="B1401" s="14">
        <v>1.23</v>
      </c>
      <c r="C1401" s="14">
        <v>1.38</v>
      </c>
      <c r="D1401" s="14">
        <v>1.62</v>
      </c>
      <c r="E1401" s="14">
        <v>2.02</v>
      </c>
      <c r="F1401" s="14">
        <v>2.02</v>
      </c>
      <c r="G1401" s="14">
        <v>2.2200000000000002</v>
      </c>
    </row>
    <row r="1402" spans="1:7" x14ac:dyDescent="0.25">
      <c r="A1402">
        <v>1400</v>
      </c>
      <c r="B1402" s="14">
        <v>1.23</v>
      </c>
      <c r="C1402" s="14">
        <v>1.38</v>
      </c>
      <c r="D1402" s="14">
        <v>1.62</v>
      </c>
      <c r="E1402" s="14">
        <v>2.02</v>
      </c>
      <c r="F1402" s="14">
        <v>2.02</v>
      </c>
      <c r="G1402" s="14">
        <v>2.2200000000000002</v>
      </c>
    </row>
    <row r="1403" spans="1:7" x14ac:dyDescent="0.25">
      <c r="A1403">
        <v>1401</v>
      </c>
      <c r="B1403" s="14">
        <v>1.23</v>
      </c>
      <c r="C1403" s="14">
        <v>1.38</v>
      </c>
      <c r="D1403" s="14">
        <v>1.62</v>
      </c>
      <c r="E1403" s="14">
        <v>2.02</v>
      </c>
      <c r="F1403" s="14">
        <v>2.02</v>
      </c>
      <c r="G1403" s="14">
        <v>2.2200000000000002</v>
      </c>
    </row>
    <row r="1404" spans="1:7" x14ac:dyDescent="0.25">
      <c r="A1404">
        <v>1402</v>
      </c>
      <c r="B1404" s="14">
        <v>1.23</v>
      </c>
      <c r="C1404" s="14">
        <v>1.38</v>
      </c>
      <c r="D1404" s="14">
        <v>1.62</v>
      </c>
      <c r="E1404" s="14">
        <v>2.02</v>
      </c>
      <c r="F1404" s="14">
        <v>2.02</v>
      </c>
      <c r="G1404" s="14">
        <v>2.2200000000000002</v>
      </c>
    </row>
    <row r="1405" spans="1:7" x14ac:dyDescent="0.25">
      <c r="A1405">
        <v>1403</v>
      </c>
      <c r="B1405" s="14">
        <v>1.23</v>
      </c>
      <c r="C1405" s="14">
        <v>1.38</v>
      </c>
      <c r="D1405" s="14">
        <v>1.62</v>
      </c>
      <c r="E1405" s="14">
        <v>2.02</v>
      </c>
      <c r="F1405" s="14">
        <v>2.02</v>
      </c>
      <c r="G1405" s="14">
        <v>2.2200000000000002</v>
      </c>
    </row>
    <row r="1406" spans="1:7" x14ac:dyDescent="0.25">
      <c r="A1406">
        <v>1404</v>
      </c>
      <c r="B1406" s="14">
        <v>1.23</v>
      </c>
      <c r="C1406" s="14">
        <v>1.38</v>
      </c>
      <c r="D1406" s="14">
        <v>1.62</v>
      </c>
      <c r="E1406" s="14">
        <v>2.02</v>
      </c>
      <c r="F1406" s="14">
        <v>2.02</v>
      </c>
      <c r="G1406" s="14">
        <v>2.2200000000000002</v>
      </c>
    </row>
    <row r="1407" spans="1:7" x14ac:dyDescent="0.25">
      <c r="A1407">
        <v>1405</v>
      </c>
      <c r="B1407" s="14">
        <v>1.23</v>
      </c>
      <c r="C1407" s="14">
        <v>1.38</v>
      </c>
      <c r="D1407" s="14">
        <v>1.62</v>
      </c>
      <c r="E1407" s="14">
        <v>2.02</v>
      </c>
      <c r="F1407" s="14">
        <v>2.02</v>
      </c>
      <c r="G1407" s="14">
        <v>2.2200000000000002</v>
      </c>
    </row>
    <row r="1408" spans="1:7" x14ac:dyDescent="0.25">
      <c r="A1408">
        <v>1406</v>
      </c>
      <c r="B1408" s="14">
        <v>1.23</v>
      </c>
      <c r="C1408" s="14">
        <v>1.38</v>
      </c>
      <c r="D1408" s="14">
        <v>1.62</v>
      </c>
      <c r="E1408" s="14">
        <v>2.02</v>
      </c>
      <c r="F1408" s="14">
        <v>2.02</v>
      </c>
      <c r="G1408" s="14">
        <v>2.2200000000000002</v>
      </c>
    </row>
    <row r="1409" spans="1:7" x14ac:dyDescent="0.25">
      <c r="A1409">
        <v>1407</v>
      </c>
      <c r="B1409" s="14">
        <v>1.23</v>
      </c>
      <c r="C1409" s="14">
        <v>1.38</v>
      </c>
      <c r="D1409" s="14">
        <v>1.62</v>
      </c>
      <c r="E1409" s="14">
        <v>2.02</v>
      </c>
      <c r="F1409" s="14">
        <v>2.02</v>
      </c>
      <c r="G1409" s="14">
        <v>2.2200000000000002</v>
      </c>
    </row>
    <row r="1410" spans="1:7" x14ac:dyDescent="0.25">
      <c r="A1410">
        <v>1408</v>
      </c>
      <c r="B1410" s="14">
        <v>1.23</v>
      </c>
      <c r="C1410" s="14">
        <v>1.38</v>
      </c>
      <c r="D1410" s="14">
        <v>1.62</v>
      </c>
      <c r="E1410" s="14">
        <v>2.02</v>
      </c>
      <c r="F1410" s="14">
        <v>2.02</v>
      </c>
      <c r="G1410" s="14">
        <v>2.2200000000000002</v>
      </c>
    </row>
    <row r="1411" spans="1:7" x14ac:dyDescent="0.25">
      <c r="A1411">
        <v>1409</v>
      </c>
      <c r="B1411" s="14">
        <v>1.23</v>
      </c>
      <c r="C1411" s="14">
        <v>1.38</v>
      </c>
      <c r="D1411" s="14">
        <v>1.62</v>
      </c>
      <c r="E1411" s="14">
        <v>2.02</v>
      </c>
      <c r="F1411" s="14">
        <v>2.02</v>
      </c>
      <c r="G1411" s="14">
        <v>2.2200000000000002</v>
      </c>
    </row>
    <row r="1412" spans="1:7" x14ac:dyDescent="0.25">
      <c r="A1412">
        <v>1410</v>
      </c>
      <c r="B1412" s="14">
        <v>1.23</v>
      </c>
      <c r="C1412" s="14">
        <v>1.38</v>
      </c>
      <c r="D1412" s="14">
        <v>1.62</v>
      </c>
      <c r="E1412" s="14">
        <v>2.02</v>
      </c>
      <c r="F1412" s="14">
        <v>2.02</v>
      </c>
      <c r="G1412" s="14">
        <v>2.2200000000000002</v>
      </c>
    </row>
    <row r="1413" spans="1:7" x14ac:dyDescent="0.25">
      <c r="A1413">
        <v>1411</v>
      </c>
      <c r="B1413" s="14">
        <v>1.23</v>
      </c>
      <c r="C1413" s="14">
        <v>1.38</v>
      </c>
      <c r="D1413" s="14">
        <v>1.62</v>
      </c>
      <c r="E1413" s="14">
        <v>2.02</v>
      </c>
      <c r="F1413" s="14">
        <v>2.02</v>
      </c>
      <c r="G1413" s="14">
        <v>2.2200000000000002</v>
      </c>
    </row>
    <row r="1414" spans="1:7" x14ac:dyDescent="0.25">
      <c r="A1414">
        <v>1412</v>
      </c>
      <c r="B1414" s="14">
        <v>1.23</v>
      </c>
      <c r="C1414" s="14">
        <v>1.38</v>
      </c>
      <c r="D1414" s="14">
        <v>1.62</v>
      </c>
      <c r="E1414" s="14">
        <v>2.02</v>
      </c>
      <c r="F1414" s="14">
        <v>2.02</v>
      </c>
      <c r="G1414" s="14">
        <v>2.2200000000000002</v>
      </c>
    </row>
    <row r="1415" spans="1:7" x14ac:dyDescent="0.25">
      <c r="A1415">
        <v>1413</v>
      </c>
      <c r="B1415" s="14">
        <v>1.23</v>
      </c>
      <c r="C1415" s="14">
        <v>1.38</v>
      </c>
      <c r="D1415" s="14">
        <v>1.62</v>
      </c>
      <c r="E1415" s="14">
        <v>2.02</v>
      </c>
      <c r="F1415" s="14">
        <v>2.02</v>
      </c>
      <c r="G1415" s="14">
        <v>2.2200000000000002</v>
      </c>
    </row>
    <row r="1416" spans="1:7" x14ac:dyDescent="0.25">
      <c r="A1416">
        <v>1414</v>
      </c>
      <c r="B1416" s="14">
        <v>1.23</v>
      </c>
      <c r="C1416" s="14">
        <v>1.38</v>
      </c>
      <c r="D1416" s="14">
        <v>1.62</v>
      </c>
      <c r="E1416" s="14">
        <v>2.02</v>
      </c>
      <c r="F1416" s="14">
        <v>2.02</v>
      </c>
      <c r="G1416" s="14">
        <v>2.2200000000000002</v>
      </c>
    </row>
    <row r="1417" spans="1:7" x14ac:dyDescent="0.25">
      <c r="A1417">
        <v>1415</v>
      </c>
      <c r="B1417" s="14">
        <v>1.23</v>
      </c>
      <c r="C1417" s="14">
        <v>1.38</v>
      </c>
      <c r="D1417" s="14">
        <v>1.62</v>
      </c>
      <c r="E1417" s="14">
        <v>2.02</v>
      </c>
      <c r="F1417" s="14">
        <v>2.02</v>
      </c>
      <c r="G1417" s="14">
        <v>2.2200000000000002</v>
      </c>
    </row>
    <row r="1418" spans="1:7" x14ac:dyDescent="0.25">
      <c r="A1418">
        <v>1416</v>
      </c>
      <c r="B1418" s="14">
        <v>1.23</v>
      </c>
      <c r="C1418" s="14">
        <v>1.38</v>
      </c>
      <c r="D1418" s="14">
        <v>1.62</v>
      </c>
      <c r="E1418" s="14">
        <v>2.02</v>
      </c>
      <c r="F1418" s="14">
        <v>2.02</v>
      </c>
      <c r="G1418" s="14">
        <v>2.2200000000000002</v>
      </c>
    </row>
    <row r="1419" spans="1:7" x14ac:dyDescent="0.25">
      <c r="A1419">
        <v>1417</v>
      </c>
      <c r="B1419" s="14">
        <v>1.23</v>
      </c>
      <c r="C1419" s="14">
        <v>1.38</v>
      </c>
      <c r="D1419" s="14">
        <v>1.62</v>
      </c>
      <c r="E1419" s="14">
        <v>2.02</v>
      </c>
      <c r="F1419" s="14">
        <v>2.02</v>
      </c>
      <c r="G1419" s="14">
        <v>2.2200000000000002</v>
      </c>
    </row>
    <row r="1420" spans="1:7" x14ac:dyDescent="0.25">
      <c r="A1420">
        <v>1418</v>
      </c>
      <c r="B1420" s="14">
        <v>1.23</v>
      </c>
      <c r="C1420" s="14">
        <v>1.38</v>
      </c>
      <c r="D1420" s="14">
        <v>1.62</v>
      </c>
      <c r="E1420" s="14">
        <v>2.02</v>
      </c>
      <c r="F1420" s="14">
        <v>2.02</v>
      </c>
      <c r="G1420" s="14">
        <v>2.2200000000000002</v>
      </c>
    </row>
    <row r="1421" spans="1:7" x14ac:dyDescent="0.25">
      <c r="A1421">
        <v>1419</v>
      </c>
      <c r="B1421" s="14">
        <v>1.23</v>
      </c>
      <c r="C1421" s="14">
        <v>1.38</v>
      </c>
      <c r="D1421" s="14">
        <v>1.62</v>
      </c>
      <c r="E1421" s="14">
        <v>2.02</v>
      </c>
      <c r="F1421" s="14">
        <v>2.02</v>
      </c>
      <c r="G1421" s="14">
        <v>2.2200000000000002</v>
      </c>
    </row>
    <row r="1422" spans="1:7" x14ac:dyDescent="0.25">
      <c r="A1422">
        <v>1420</v>
      </c>
      <c r="B1422" s="14">
        <v>1.23</v>
      </c>
      <c r="C1422" s="14">
        <v>1.38</v>
      </c>
      <c r="D1422" s="14">
        <v>1.62</v>
      </c>
      <c r="E1422" s="14">
        <v>2.02</v>
      </c>
      <c r="F1422" s="14">
        <v>2.02</v>
      </c>
      <c r="G1422" s="14">
        <v>2.2200000000000002</v>
      </c>
    </row>
    <row r="1423" spans="1:7" x14ac:dyDescent="0.25">
      <c r="A1423">
        <v>1421</v>
      </c>
      <c r="B1423" s="14">
        <v>1.23</v>
      </c>
      <c r="C1423" s="14">
        <v>1.38</v>
      </c>
      <c r="D1423" s="14">
        <v>1.62</v>
      </c>
      <c r="E1423" s="14">
        <v>2.02</v>
      </c>
      <c r="F1423" s="14">
        <v>2.02</v>
      </c>
      <c r="G1423" s="14">
        <v>2.2200000000000002</v>
      </c>
    </row>
    <row r="1424" spans="1:7" x14ac:dyDescent="0.25">
      <c r="A1424">
        <v>1422</v>
      </c>
      <c r="B1424" s="14">
        <v>1.23</v>
      </c>
      <c r="C1424" s="14">
        <v>1.38</v>
      </c>
      <c r="D1424" s="14">
        <v>1.62</v>
      </c>
      <c r="E1424" s="14">
        <v>2.02</v>
      </c>
      <c r="F1424" s="14">
        <v>2.02</v>
      </c>
      <c r="G1424" s="14">
        <v>2.2200000000000002</v>
      </c>
    </row>
    <row r="1425" spans="1:7" x14ac:dyDescent="0.25">
      <c r="A1425">
        <v>1423</v>
      </c>
      <c r="B1425" s="14">
        <v>1.23</v>
      </c>
      <c r="C1425" s="14">
        <v>1.38</v>
      </c>
      <c r="D1425" s="14">
        <v>1.62</v>
      </c>
      <c r="E1425" s="14">
        <v>2.02</v>
      </c>
      <c r="F1425" s="14">
        <v>2.02</v>
      </c>
      <c r="G1425" s="14">
        <v>2.2200000000000002</v>
      </c>
    </row>
    <row r="1426" spans="1:7" x14ac:dyDescent="0.25">
      <c r="A1426">
        <v>1424</v>
      </c>
      <c r="B1426" s="14">
        <v>1.23</v>
      </c>
      <c r="C1426" s="14">
        <v>1.38</v>
      </c>
      <c r="D1426" s="14">
        <v>1.62</v>
      </c>
      <c r="E1426" s="14">
        <v>2.02</v>
      </c>
      <c r="F1426" s="14">
        <v>2.02</v>
      </c>
      <c r="G1426" s="14">
        <v>2.2200000000000002</v>
      </c>
    </row>
    <row r="1427" spans="1:7" x14ac:dyDescent="0.25">
      <c r="A1427">
        <v>1425</v>
      </c>
      <c r="B1427" s="14">
        <v>1.23</v>
      </c>
      <c r="C1427" s="14">
        <v>1.38</v>
      </c>
      <c r="D1427" s="14">
        <v>1.62</v>
      </c>
      <c r="E1427" s="14">
        <v>2.02</v>
      </c>
      <c r="F1427" s="14">
        <v>2.02</v>
      </c>
      <c r="G1427" s="14">
        <v>2.2200000000000002</v>
      </c>
    </row>
    <row r="1428" spans="1:7" x14ac:dyDescent="0.25">
      <c r="A1428">
        <v>1426</v>
      </c>
      <c r="B1428" s="14">
        <v>1.23</v>
      </c>
      <c r="C1428" s="14">
        <v>1.38</v>
      </c>
      <c r="D1428" s="14">
        <v>1.62</v>
      </c>
      <c r="E1428" s="14">
        <v>2.02</v>
      </c>
      <c r="F1428" s="14">
        <v>2.02</v>
      </c>
      <c r="G1428" s="14">
        <v>2.2200000000000002</v>
      </c>
    </row>
    <row r="1429" spans="1:7" x14ac:dyDescent="0.25">
      <c r="A1429">
        <v>1427</v>
      </c>
      <c r="B1429" s="14">
        <v>1.23</v>
      </c>
      <c r="C1429" s="14">
        <v>1.38</v>
      </c>
      <c r="D1429" s="14">
        <v>1.62</v>
      </c>
      <c r="E1429" s="14">
        <v>2.02</v>
      </c>
      <c r="F1429" s="14">
        <v>2.02</v>
      </c>
      <c r="G1429" s="14">
        <v>2.2200000000000002</v>
      </c>
    </row>
    <row r="1430" spans="1:7" x14ac:dyDescent="0.25">
      <c r="A1430">
        <v>1428</v>
      </c>
      <c r="B1430" s="14">
        <v>1.23</v>
      </c>
      <c r="C1430" s="14">
        <v>1.38</v>
      </c>
      <c r="D1430" s="14">
        <v>1.62</v>
      </c>
      <c r="E1430" s="14">
        <v>2.02</v>
      </c>
      <c r="F1430" s="14">
        <v>2.02</v>
      </c>
      <c r="G1430" s="14">
        <v>2.2200000000000002</v>
      </c>
    </row>
    <row r="1431" spans="1:7" x14ac:dyDescent="0.25">
      <c r="A1431">
        <v>1429</v>
      </c>
      <c r="B1431" s="14">
        <v>1.23</v>
      </c>
      <c r="C1431" s="14">
        <v>1.38</v>
      </c>
      <c r="D1431" s="14">
        <v>1.62</v>
      </c>
      <c r="E1431" s="14">
        <v>2.02</v>
      </c>
      <c r="F1431" s="14">
        <v>2.02</v>
      </c>
      <c r="G1431" s="14">
        <v>2.2200000000000002</v>
      </c>
    </row>
    <row r="1432" spans="1:7" x14ac:dyDescent="0.25">
      <c r="A1432">
        <v>1430</v>
      </c>
      <c r="B1432" s="14">
        <v>1.23</v>
      </c>
      <c r="C1432" s="14">
        <v>1.38</v>
      </c>
      <c r="D1432" s="14">
        <v>1.62</v>
      </c>
      <c r="E1432" s="14">
        <v>2.02</v>
      </c>
      <c r="F1432" s="14">
        <v>2.02</v>
      </c>
      <c r="G1432" s="14">
        <v>2.2200000000000002</v>
      </c>
    </row>
    <row r="1433" spans="1:7" x14ac:dyDescent="0.25">
      <c r="A1433">
        <v>1431</v>
      </c>
      <c r="B1433" s="14">
        <v>1.23</v>
      </c>
      <c r="C1433" s="14">
        <v>1.38</v>
      </c>
      <c r="D1433" s="14">
        <v>1.62</v>
      </c>
      <c r="E1433" s="14">
        <v>2.02</v>
      </c>
      <c r="F1433" s="14">
        <v>2.02</v>
      </c>
      <c r="G1433" s="14">
        <v>2.2200000000000002</v>
      </c>
    </row>
    <row r="1434" spans="1:7" x14ac:dyDescent="0.25">
      <c r="A1434">
        <v>1432</v>
      </c>
      <c r="B1434" s="14">
        <v>1.23</v>
      </c>
      <c r="C1434" s="14">
        <v>1.38</v>
      </c>
      <c r="D1434" s="14">
        <v>1.62</v>
      </c>
      <c r="E1434" s="14">
        <v>2.02</v>
      </c>
      <c r="F1434" s="14">
        <v>2.02</v>
      </c>
      <c r="G1434" s="14">
        <v>2.2200000000000002</v>
      </c>
    </row>
    <row r="1435" spans="1:7" x14ac:dyDescent="0.25">
      <c r="A1435">
        <v>1433</v>
      </c>
      <c r="B1435" s="14">
        <v>1.23</v>
      </c>
      <c r="C1435" s="14">
        <v>1.38</v>
      </c>
      <c r="D1435" s="14">
        <v>1.62</v>
      </c>
      <c r="E1435" s="14">
        <v>2.02</v>
      </c>
      <c r="F1435" s="14">
        <v>2.02</v>
      </c>
      <c r="G1435" s="14">
        <v>2.2200000000000002</v>
      </c>
    </row>
    <row r="1436" spans="1:7" x14ac:dyDescent="0.25">
      <c r="A1436">
        <v>1434</v>
      </c>
      <c r="B1436" s="14">
        <v>1.23</v>
      </c>
      <c r="C1436" s="14">
        <v>1.38</v>
      </c>
      <c r="D1436" s="14">
        <v>1.62</v>
      </c>
      <c r="E1436" s="14">
        <v>2.02</v>
      </c>
      <c r="F1436" s="14">
        <v>2.02</v>
      </c>
      <c r="G1436" s="14">
        <v>2.2200000000000002</v>
      </c>
    </row>
    <row r="1437" spans="1:7" x14ac:dyDescent="0.25">
      <c r="A1437">
        <v>1435</v>
      </c>
      <c r="B1437" s="14">
        <v>1.23</v>
      </c>
      <c r="C1437" s="14">
        <v>1.38</v>
      </c>
      <c r="D1437" s="14">
        <v>1.62</v>
      </c>
      <c r="E1437" s="14">
        <v>2.02</v>
      </c>
      <c r="F1437" s="14">
        <v>2.02</v>
      </c>
      <c r="G1437" s="14">
        <v>2.2200000000000002</v>
      </c>
    </row>
    <row r="1438" spans="1:7" x14ac:dyDescent="0.25">
      <c r="A1438">
        <v>1436</v>
      </c>
      <c r="B1438" s="14">
        <v>1.23</v>
      </c>
      <c r="C1438" s="14">
        <v>1.38</v>
      </c>
      <c r="D1438" s="14">
        <v>1.62</v>
      </c>
      <c r="E1438" s="14">
        <v>2.02</v>
      </c>
      <c r="F1438" s="14">
        <v>2.02</v>
      </c>
      <c r="G1438" s="14">
        <v>2.2200000000000002</v>
      </c>
    </row>
    <row r="1439" spans="1:7" x14ac:dyDescent="0.25">
      <c r="A1439">
        <v>1437</v>
      </c>
      <c r="B1439" s="14">
        <v>1.23</v>
      </c>
      <c r="C1439" s="14">
        <v>1.38</v>
      </c>
      <c r="D1439" s="14">
        <v>1.62</v>
      </c>
      <c r="E1439" s="14">
        <v>2.02</v>
      </c>
      <c r="F1439" s="14">
        <v>2.02</v>
      </c>
      <c r="G1439" s="14">
        <v>2.2200000000000002</v>
      </c>
    </row>
    <row r="1440" spans="1:7" x14ac:dyDescent="0.25">
      <c r="A1440">
        <v>1438</v>
      </c>
      <c r="B1440" s="14">
        <v>1.23</v>
      </c>
      <c r="C1440" s="14">
        <v>1.38</v>
      </c>
      <c r="D1440" s="14">
        <v>1.62</v>
      </c>
      <c r="E1440" s="14">
        <v>2.02</v>
      </c>
      <c r="F1440" s="14">
        <v>2.02</v>
      </c>
      <c r="G1440" s="14">
        <v>2.2200000000000002</v>
      </c>
    </row>
    <row r="1441" spans="1:7" x14ac:dyDescent="0.25">
      <c r="A1441">
        <v>1439</v>
      </c>
      <c r="B1441" s="14">
        <v>1.23</v>
      </c>
      <c r="C1441" s="14">
        <v>1.38</v>
      </c>
      <c r="D1441" s="14">
        <v>1.62</v>
      </c>
      <c r="E1441" s="14">
        <v>2.02</v>
      </c>
      <c r="F1441" s="14">
        <v>2.02</v>
      </c>
      <c r="G1441" s="14">
        <v>2.2200000000000002</v>
      </c>
    </row>
    <row r="1442" spans="1:7" x14ac:dyDescent="0.25">
      <c r="A1442">
        <v>1440</v>
      </c>
      <c r="B1442" s="14">
        <v>1.23</v>
      </c>
      <c r="C1442" s="14">
        <v>1.38</v>
      </c>
      <c r="D1442" s="14">
        <v>1.62</v>
      </c>
      <c r="E1442" s="14">
        <v>2.02</v>
      </c>
      <c r="F1442" s="14">
        <v>2.02</v>
      </c>
      <c r="G1442" s="14">
        <v>2.2200000000000002</v>
      </c>
    </row>
    <row r="1443" spans="1:7" x14ac:dyDescent="0.25">
      <c r="A1443">
        <v>1441</v>
      </c>
      <c r="B1443" s="14">
        <v>1.23</v>
      </c>
      <c r="C1443" s="14">
        <v>1.38</v>
      </c>
      <c r="D1443" s="14">
        <v>1.62</v>
      </c>
      <c r="E1443" s="14">
        <v>2.02</v>
      </c>
      <c r="F1443" s="14">
        <v>2.02</v>
      </c>
      <c r="G1443" s="14">
        <v>2.2200000000000002</v>
      </c>
    </row>
    <row r="1444" spans="1:7" x14ac:dyDescent="0.25">
      <c r="A1444">
        <v>1442</v>
      </c>
      <c r="B1444" s="14">
        <v>1.23</v>
      </c>
      <c r="C1444" s="14">
        <v>1.38</v>
      </c>
      <c r="D1444" s="14">
        <v>1.62</v>
      </c>
      <c r="E1444" s="14">
        <v>2.02</v>
      </c>
      <c r="F1444" s="14">
        <v>2.02</v>
      </c>
      <c r="G1444" s="14">
        <v>2.2200000000000002</v>
      </c>
    </row>
    <row r="1445" spans="1:7" x14ac:dyDescent="0.25">
      <c r="A1445">
        <v>1443</v>
      </c>
      <c r="B1445" s="14">
        <v>1.23</v>
      </c>
      <c r="C1445" s="14">
        <v>1.38</v>
      </c>
      <c r="D1445" s="14">
        <v>1.62</v>
      </c>
      <c r="E1445" s="14">
        <v>2.02</v>
      </c>
      <c r="F1445" s="14">
        <v>2.02</v>
      </c>
      <c r="G1445" s="14">
        <v>2.2200000000000002</v>
      </c>
    </row>
    <row r="1446" spans="1:7" x14ac:dyDescent="0.25">
      <c r="A1446">
        <v>1444</v>
      </c>
      <c r="B1446" s="14">
        <v>1.23</v>
      </c>
      <c r="C1446" s="14">
        <v>1.38</v>
      </c>
      <c r="D1446" s="14">
        <v>1.62</v>
      </c>
      <c r="E1446" s="14">
        <v>2.02</v>
      </c>
      <c r="F1446" s="14">
        <v>2.02</v>
      </c>
      <c r="G1446" s="14">
        <v>2.2200000000000002</v>
      </c>
    </row>
    <row r="1447" spans="1:7" x14ac:dyDescent="0.25">
      <c r="A1447">
        <v>1445</v>
      </c>
      <c r="B1447" s="14">
        <v>1.23</v>
      </c>
      <c r="C1447" s="14">
        <v>1.38</v>
      </c>
      <c r="D1447" s="14">
        <v>1.62</v>
      </c>
      <c r="E1447" s="14">
        <v>2.02</v>
      </c>
      <c r="F1447" s="14">
        <v>2.02</v>
      </c>
      <c r="G1447" s="14">
        <v>2.2200000000000002</v>
      </c>
    </row>
    <row r="1448" spans="1:7" x14ac:dyDescent="0.25">
      <c r="A1448">
        <v>1446</v>
      </c>
      <c r="B1448" s="14">
        <v>1.23</v>
      </c>
      <c r="C1448" s="14">
        <v>1.38</v>
      </c>
      <c r="D1448" s="14">
        <v>1.62</v>
      </c>
      <c r="E1448" s="14">
        <v>2.02</v>
      </c>
      <c r="F1448" s="14">
        <v>2.02</v>
      </c>
      <c r="G1448" s="14">
        <v>2.2200000000000002</v>
      </c>
    </row>
    <row r="1449" spans="1:7" x14ac:dyDescent="0.25">
      <c r="A1449">
        <v>1447</v>
      </c>
      <c r="B1449" s="14">
        <v>1.23</v>
      </c>
      <c r="C1449" s="14">
        <v>1.38</v>
      </c>
      <c r="D1449" s="14">
        <v>1.62</v>
      </c>
      <c r="E1449" s="14">
        <v>2.02</v>
      </c>
      <c r="F1449" s="14">
        <v>2.02</v>
      </c>
      <c r="G1449" s="14">
        <v>2.2200000000000002</v>
      </c>
    </row>
    <row r="1450" spans="1:7" x14ac:dyDescent="0.25">
      <c r="A1450">
        <v>1448</v>
      </c>
      <c r="B1450" s="14">
        <v>1.23</v>
      </c>
      <c r="C1450" s="14">
        <v>1.38</v>
      </c>
      <c r="D1450" s="14">
        <v>1.62</v>
      </c>
      <c r="E1450" s="14">
        <v>2.02</v>
      </c>
      <c r="F1450" s="14">
        <v>2.02</v>
      </c>
      <c r="G1450" s="14">
        <v>2.2200000000000002</v>
      </c>
    </row>
    <row r="1451" spans="1:7" x14ac:dyDescent="0.25">
      <c r="A1451">
        <v>1449</v>
      </c>
      <c r="B1451" s="14">
        <v>1.23</v>
      </c>
      <c r="C1451" s="14">
        <v>1.38</v>
      </c>
      <c r="D1451" s="14">
        <v>1.62</v>
      </c>
      <c r="E1451" s="14">
        <v>2.02</v>
      </c>
      <c r="F1451" s="14">
        <v>2.02</v>
      </c>
      <c r="G1451" s="14">
        <v>2.2200000000000002</v>
      </c>
    </row>
    <row r="1452" spans="1:7" x14ac:dyDescent="0.25">
      <c r="A1452">
        <v>1450</v>
      </c>
      <c r="B1452" s="14">
        <v>1.23</v>
      </c>
      <c r="C1452" s="14">
        <v>1.38</v>
      </c>
      <c r="D1452" s="14">
        <v>1.62</v>
      </c>
      <c r="E1452" s="14">
        <v>2.02</v>
      </c>
      <c r="F1452" s="14">
        <v>2.02</v>
      </c>
      <c r="G1452" s="14">
        <v>2.2200000000000002</v>
      </c>
    </row>
    <row r="1453" spans="1:7" x14ac:dyDescent="0.25">
      <c r="A1453">
        <v>1451</v>
      </c>
      <c r="B1453" s="14">
        <v>1.23</v>
      </c>
      <c r="C1453" s="14">
        <v>1.38</v>
      </c>
      <c r="D1453" s="14">
        <v>1.62</v>
      </c>
      <c r="E1453" s="14">
        <v>2.02</v>
      </c>
      <c r="F1453" s="14">
        <v>2.02</v>
      </c>
      <c r="G1453" s="14">
        <v>2.2200000000000002</v>
      </c>
    </row>
    <row r="1454" spans="1:7" x14ac:dyDescent="0.25">
      <c r="A1454">
        <v>1452</v>
      </c>
      <c r="B1454" s="14">
        <v>1.23</v>
      </c>
      <c r="C1454" s="14">
        <v>1.38</v>
      </c>
      <c r="D1454" s="14">
        <v>1.62</v>
      </c>
      <c r="E1454" s="14">
        <v>2.02</v>
      </c>
      <c r="F1454" s="14">
        <v>2.02</v>
      </c>
      <c r="G1454" s="14">
        <v>2.2200000000000002</v>
      </c>
    </row>
    <row r="1455" spans="1:7" x14ac:dyDescent="0.25">
      <c r="A1455">
        <v>1453</v>
      </c>
      <c r="B1455" s="14">
        <v>1.23</v>
      </c>
      <c r="C1455" s="14">
        <v>1.38</v>
      </c>
      <c r="D1455" s="14">
        <v>1.62</v>
      </c>
      <c r="E1455" s="14">
        <v>2.02</v>
      </c>
      <c r="F1455" s="14">
        <v>2.02</v>
      </c>
      <c r="G1455" s="14">
        <v>2.2200000000000002</v>
      </c>
    </row>
    <row r="1456" spans="1:7" x14ac:dyDescent="0.25">
      <c r="A1456">
        <v>1454</v>
      </c>
      <c r="B1456" s="14">
        <v>1.23</v>
      </c>
      <c r="C1456" s="14">
        <v>1.38</v>
      </c>
      <c r="D1456" s="14">
        <v>1.62</v>
      </c>
      <c r="E1456" s="14">
        <v>2.02</v>
      </c>
      <c r="F1456" s="14">
        <v>2.02</v>
      </c>
      <c r="G1456" s="14">
        <v>2.2200000000000002</v>
      </c>
    </row>
    <row r="1457" spans="1:7" x14ac:dyDescent="0.25">
      <c r="A1457">
        <v>1455</v>
      </c>
      <c r="B1457" s="14">
        <v>1.23</v>
      </c>
      <c r="C1457" s="14">
        <v>1.38</v>
      </c>
      <c r="D1457" s="14">
        <v>1.62</v>
      </c>
      <c r="E1457" s="14">
        <v>2.02</v>
      </c>
      <c r="F1457" s="14">
        <v>2.02</v>
      </c>
      <c r="G1457" s="14">
        <v>2.2200000000000002</v>
      </c>
    </row>
    <row r="1458" spans="1:7" x14ac:dyDescent="0.25">
      <c r="A1458">
        <v>1456</v>
      </c>
      <c r="B1458" s="14">
        <v>1.23</v>
      </c>
      <c r="C1458" s="14">
        <v>1.38</v>
      </c>
      <c r="D1458" s="14">
        <v>1.62</v>
      </c>
      <c r="E1458" s="14">
        <v>2.02</v>
      </c>
      <c r="F1458" s="14">
        <v>2.02</v>
      </c>
      <c r="G1458" s="14">
        <v>2.2200000000000002</v>
      </c>
    </row>
    <row r="1459" spans="1:7" x14ac:dyDescent="0.25">
      <c r="A1459">
        <v>1457</v>
      </c>
      <c r="B1459" s="14">
        <v>1.23</v>
      </c>
      <c r="C1459" s="14">
        <v>1.38</v>
      </c>
      <c r="D1459" s="14">
        <v>1.62</v>
      </c>
      <c r="E1459" s="14">
        <v>2.02</v>
      </c>
      <c r="F1459" s="14">
        <v>2.02</v>
      </c>
      <c r="G1459" s="14">
        <v>2.2200000000000002</v>
      </c>
    </row>
    <row r="1460" spans="1:7" x14ac:dyDescent="0.25">
      <c r="A1460">
        <v>1458</v>
      </c>
      <c r="B1460" s="14">
        <v>1.23</v>
      </c>
      <c r="C1460" s="14">
        <v>1.38</v>
      </c>
      <c r="D1460" s="14">
        <v>1.62</v>
      </c>
      <c r="E1460" s="14">
        <v>2.02</v>
      </c>
      <c r="F1460" s="14">
        <v>2.02</v>
      </c>
      <c r="G1460" s="14">
        <v>2.2200000000000002</v>
      </c>
    </row>
    <row r="1461" spans="1:7" x14ac:dyDescent="0.25">
      <c r="A1461">
        <v>1459</v>
      </c>
      <c r="B1461" s="14">
        <v>1.23</v>
      </c>
      <c r="C1461" s="14">
        <v>1.38</v>
      </c>
      <c r="D1461" s="14">
        <v>1.62</v>
      </c>
      <c r="E1461" s="14">
        <v>2.02</v>
      </c>
      <c r="F1461" s="14">
        <v>2.02</v>
      </c>
      <c r="G1461" s="14">
        <v>2.2200000000000002</v>
      </c>
    </row>
    <row r="1462" spans="1:7" x14ac:dyDescent="0.25">
      <c r="A1462">
        <v>1460</v>
      </c>
      <c r="B1462" s="14">
        <v>1.23</v>
      </c>
      <c r="C1462" s="14">
        <v>1.38</v>
      </c>
      <c r="D1462" s="14">
        <v>1.62</v>
      </c>
      <c r="E1462" s="14">
        <v>2.02</v>
      </c>
      <c r="F1462" s="14">
        <v>2.02</v>
      </c>
      <c r="G1462" s="14">
        <v>2.2200000000000002</v>
      </c>
    </row>
    <row r="1463" spans="1:7" x14ac:dyDescent="0.25">
      <c r="A1463">
        <v>1461</v>
      </c>
      <c r="B1463" s="14">
        <v>1.23</v>
      </c>
      <c r="C1463" s="14">
        <v>1.38</v>
      </c>
      <c r="D1463" s="14">
        <v>1.62</v>
      </c>
      <c r="E1463" s="14">
        <v>2.02</v>
      </c>
      <c r="F1463" s="14">
        <v>2.02</v>
      </c>
      <c r="G1463" s="14">
        <v>2.2200000000000002</v>
      </c>
    </row>
    <row r="1464" spans="1:7" x14ac:dyDescent="0.25">
      <c r="A1464">
        <v>1462</v>
      </c>
      <c r="B1464" s="14">
        <v>1.23</v>
      </c>
      <c r="C1464" s="14">
        <v>1.38</v>
      </c>
      <c r="D1464" s="14">
        <v>1.62</v>
      </c>
      <c r="E1464" s="14">
        <v>2.02</v>
      </c>
      <c r="F1464" s="14">
        <v>2.02</v>
      </c>
      <c r="G1464" s="14">
        <v>2.2200000000000002</v>
      </c>
    </row>
    <row r="1465" spans="1:7" x14ac:dyDescent="0.25">
      <c r="A1465">
        <v>1463</v>
      </c>
      <c r="B1465" s="14">
        <v>1.23</v>
      </c>
      <c r="C1465" s="14">
        <v>1.38</v>
      </c>
      <c r="D1465" s="14">
        <v>1.62</v>
      </c>
      <c r="E1465" s="14">
        <v>2.02</v>
      </c>
      <c r="F1465" s="14">
        <v>2.02</v>
      </c>
      <c r="G1465" s="14">
        <v>2.2200000000000002</v>
      </c>
    </row>
    <row r="1466" spans="1:7" x14ac:dyDescent="0.25">
      <c r="A1466">
        <v>1464</v>
      </c>
      <c r="B1466" s="14">
        <v>1.23</v>
      </c>
      <c r="C1466" s="14">
        <v>1.38</v>
      </c>
      <c r="D1466" s="14">
        <v>1.62</v>
      </c>
      <c r="E1466" s="14">
        <v>2.02</v>
      </c>
      <c r="F1466" s="14">
        <v>2.02</v>
      </c>
      <c r="G1466" s="14">
        <v>2.2200000000000002</v>
      </c>
    </row>
    <row r="1467" spans="1:7" x14ac:dyDescent="0.25">
      <c r="A1467">
        <v>1465</v>
      </c>
      <c r="B1467" s="14">
        <v>1.23</v>
      </c>
      <c r="C1467" s="14">
        <v>1.38</v>
      </c>
      <c r="D1467" s="14">
        <v>1.62</v>
      </c>
      <c r="E1467" s="14">
        <v>2.02</v>
      </c>
      <c r="F1467" s="14">
        <v>2.02</v>
      </c>
      <c r="G1467" s="14">
        <v>2.2200000000000002</v>
      </c>
    </row>
    <row r="1468" spans="1:7" x14ac:dyDescent="0.25">
      <c r="A1468">
        <v>1466</v>
      </c>
      <c r="B1468" s="14">
        <v>1.23</v>
      </c>
      <c r="C1468" s="14">
        <v>1.38</v>
      </c>
      <c r="D1468" s="14">
        <v>1.62</v>
      </c>
      <c r="E1468" s="14">
        <v>2.02</v>
      </c>
      <c r="F1468" s="14">
        <v>2.02</v>
      </c>
      <c r="G1468" s="14">
        <v>2.2200000000000002</v>
      </c>
    </row>
    <row r="1469" spans="1:7" x14ac:dyDescent="0.25">
      <c r="A1469">
        <v>1467</v>
      </c>
      <c r="B1469" s="14">
        <v>1.23</v>
      </c>
      <c r="C1469" s="14">
        <v>1.38</v>
      </c>
      <c r="D1469" s="14">
        <v>1.62</v>
      </c>
      <c r="E1469" s="14">
        <v>2.02</v>
      </c>
      <c r="F1469" s="14">
        <v>2.02</v>
      </c>
      <c r="G1469" s="14">
        <v>2.2200000000000002</v>
      </c>
    </row>
    <row r="1470" spans="1:7" x14ac:dyDescent="0.25">
      <c r="A1470">
        <v>1468</v>
      </c>
      <c r="B1470" s="14">
        <v>1.23</v>
      </c>
      <c r="C1470" s="14">
        <v>1.38</v>
      </c>
      <c r="D1470" s="14">
        <v>1.62</v>
      </c>
      <c r="E1470" s="14">
        <v>2.02</v>
      </c>
      <c r="F1470" s="14">
        <v>2.02</v>
      </c>
      <c r="G1470" s="14">
        <v>2.2200000000000002</v>
      </c>
    </row>
    <row r="1471" spans="1:7" x14ac:dyDescent="0.25">
      <c r="A1471">
        <v>1469</v>
      </c>
      <c r="B1471" s="14">
        <v>1.23</v>
      </c>
      <c r="C1471" s="14">
        <v>1.38</v>
      </c>
      <c r="D1471" s="14">
        <v>1.62</v>
      </c>
      <c r="E1471" s="14">
        <v>2.02</v>
      </c>
      <c r="F1471" s="14">
        <v>2.02</v>
      </c>
      <c r="G1471" s="14">
        <v>2.2200000000000002</v>
      </c>
    </row>
    <row r="1472" spans="1:7" x14ac:dyDescent="0.25">
      <c r="A1472">
        <v>1470</v>
      </c>
      <c r="B1472" s="14">
        <v>1.23</v>
      </c>
      <c r="C1472" s="14">
        <v>1.38</v>
      </c>
      <c r="D1472" s="14">
        <v>1.62</v>
      </c>
      <c r="E1472" s="14">
        <v>2.02</v>
      </c>
      <c r="F1472" s="14">
        <v>2.02</v>
      </c>
      <c r="G1472" s="14">
        <v>2.2200000000000002</v>
      </c>
    </row>
    <row r="1473" spans="1:7" x14ac:dyDescent="0.25">
      <c r="A1473">
        <v>1471</v>
      </c>
      <c r="B1473" s="14">
        <v>1.23</v>
      </c>
      <c r="C1473" s="14">
        <v>1.38</v>
      </c>
      <c r="D1473" s="14">
        <v>1.62</v>
      </c>
      <c r="E1473" s="14">
        <v>2.02</v>
      </c>
      <c r="F1473" s="14">
        <v>2.02</v>
      </c>
      <c r="G1473" s="14">
        <v>2.2200000000000002</v>
      </c>
    </row>
    <row r="1474" spans="1:7" x14ac:dyDescent="0.25">
      <c r="A1474">
        <v>1472</v>
      </c>
      <c r="B1474" s="14">
        <v>1.23</v>
      </c>
      <c r="C1474" s="14">
        <v>1.38</v>
      </c>
      <c r="D1474" s="14">
        <v>1.62</v>
      </c>
      <c r="E1474" s="14">
        <v>2.02</v>
      </c>
      <c r="F1474" s="14">
        <v>2.02</v>
      </c>
      <c r="G1474" s="14">
        <v>2.2200000000000002</v>
      </c>
    </row>
    <row r="1475" spans="1:7" x14ac:dyDescent="0.25">
      <c r="A1475">
        <v>1473</v>
      </c>
      <c r="B1475" s="14">
        <v>1.23</v>
      </c>
      <c r="C1475" s="14">
        <v>1.38</v>
      </c>
      <c r="D1475" s="14">
        <v>1.62</v>
      </c>
      <c r="E1475" s="14">
        <v>2.02</v>
      </c>
      <c r="F1475" s="14">
        <v>2.02</v>
      </c>
      <c r="G1475" s="14">
        <v>2.2200000000000002</v>
      </c>
    </row>
    <row r="1476" spans="1:7" x14ac:dyDescent="0.25">
      <c r="A1476">
        <v>1474</v>
      </c>
      <c r="B1476" s="14">
        <v>1.23</v>
      </c>
      <c r="C1476" s="14">
        <v>1.38</v>
      </c>
      <c r="D1476" s="14">
        <v>1.62</v>
      </c>
      <c r="E1476" s="14">
        <v>2.02</v>
      </c>
      <c r="F1476" s="14">
        <v>2.02</v>
      </c>
      <c r="G1476" s="14">
        <v>2.2200000000000002</v>
      </c>
    </row>
    <row r="1477" spans="1:7" x14ac:dyDescent="0.25">
      <c r="A1477">
        <v>1475</v>
      </c>
      <c r="B1477" s="14">
        <v>1.23</v>
      </c>
      <c r="C1477" s="14">
        <v>1.38</v>
      </c>
      <c r="D1477" s="14">
        <v>1.62</v>
      </c>
      <c r="E1477" s="14">
        <v>2.02</v>
      </c>
      <c r="F1477" s="14">
        <v>2.02</v>
      </c>
      <c r="G1477" s="14">
        <v>2.2200000000000002</v>
      </c>
    </row>
    <row r="1478" spans="1:7" x14ac:dyDescent="0.25">
      <c r="A1478">
        <v>1476</v>
      </c>
      <c r="B1478" s="14">
        <v>1.23</v>
      </c>
      <c r="C1478" s="14">
        <v>1.38</v>
      </c>
      <c r="D1478" s="14">
        <v>1.62</v>
      </c>
      <c r="E1478" s="14">
        <v>2.02</v>
      </c>
      <c r="F1478" s="14">
        <v>2.02</v>
      </c>
      <c r="G1478" s="14">
        <v>2.2200000000000002</v>
      </c>
    </row>
    <row r="1479" spans="1:7" x14ac:dyDescent="0.25">
      <c r="A1479">
        <v>1477</v>
      </c>
      <c r="B1479" s="14">
        <v>1.23</v>
      </c>
      <c r="C1479" s="14">
        <v>1.38</v>
      </c>
      <c r="D1479" s="14">
        <v>1.62</v>
      </c>
      <c r="E1479" s="14">
        <v>2.02</v>
      </c>
      <c r="F1479" s="14">
        <v>2.02</v>
      </c>
      <c r="G1479" s="14">
        <v>2.2200000000000002</v>
      </c>
    </row>
    <row r="1480" spans="1:7" x14ac:dyDescent="0.25">
      <c r="A1480">
        <v>1478</v>
      </c>
      <c r="B1480" s="14">
        <v>1.23</v>
      </c>
      <c r="C1480" s="14">
        <v>1.38</v>
      </c>
      <c r="D1480" s="14">
        <v>1.62</v>
      </c>
      <c r="E1480" s="14">
        <v>2.02</v>
      </c>
      <c r="F1480" s="14">
        <v>2.02</v>
      </c>
      <c r="G1480" s="14">
        <v>2.2200000000000002</v>
      </c>
    </row>
    <row r="1481" spans="1:7" x14ac:dyDescent="0.25">
      <c r="A1481">
        <v>1479</v>
      </c>
      <c r="B1481" s="14">
        <v>1.23</v>
      </c>
      <c r="C1481" s="14">
        <v>1.38</v>
      </c>
      <c r="D1481" s="14">
        <v>1.62</v>
      </c>
      <c r="E1481" s="14">
        <v>2.02</v>
      </c>
      <c r="F1481" s="14">
        <v>2.02</v>
      </c>
      <c r="G1481" s="14">
        <v>2.2200000000000002</v>
      </c>
    </row>
    <row r="1482" spans="1:7" x14ac:dyDescent="0.25">
      <c r="A1482">
        <v>1480</v>
      </c>
      <c r="B1482" s="14">
        <v>1.23</v>
      </c>
      <c r="C1482" s="14">
        <v>1.38</v>
      </c>
      <c r="D1482" s="14">
        <v>1.62</v>
      </c>
      <c r="E1482" s="14">
        <v>2.02</v>
      </c>
      <c r="F1482" s="14">
        <v>2.02</v>
      </c>
      <c r="G1482" s="14">
        <v>2.2200000000000002</v>
      </c>
    </row>
    <row r="1483" spans="1:7" x14ac:dyDescent="0.25">
      <c r="A1483">
        <v>1481</v>
      </c>
      <c r="B1483" s="14">
        <v>1.23</v>
      </c>
      <c r="C1483" s="14">
        <v>1.38</v>
      </c>
      <c r="D1483" s="14">
        <v>1.62</v>
      </c>
      <c r="E1483" s="14">
        <v>2.02</v>
      </c>
      <c r="F1483" s="14">
        <v>2.02</v>
      </c>
      <c r="G1483" s="14">
        <v>2.2200000000000002</v>
      </c>
    </row>
    <row r="1484" spans="1:7" x14ac:dyDescent="0.25">
      <c r="A1484">
        <v>1482</v>
      </c>
      <c r="B1484" s="14">
        <v>1.23</v>
      </c>
      <c r="C1484" s="14">
        <v>1.38</v>
      </c>
      <c r="D1484" s="14">
        <v>1.62</v>
      </c>
      <c r="E1484" s="14">
        <v>2.02</v>
      </c>
      <c r="F1484" s="14">
        <v>2.02</v>
      </c>
      <c r="G1484" s="14">
        <v>2.2200000000000002</v>
      </c>
    </row>
    <row r="1485" spans="1:7" x14ac:dyDescent="0.25">
      <c r="A1485">
        <v>1483</v>
      </c>
      <c r="B1485" s="14">
        <v>1.23</v>
      </c>
      <c r="C1485" s="14">
        <v>1.38</v>
      </c>
      <c r="D1485" s="14">
        <v>1.62</v>
      </c>
      <c r="E1485" s="14">
        <v>2.02</v>
      </c>
      <c r="F1485" s="14">
        <v>2.02</v>
      </c>
      <c r="G1485" s="14">
        <v>2.2200000000000002</v>
      </c>
    </row>
    <row r="1486" spans="1:7" x14ac:dyDescent="0.25">
      <c r="A1486">
        <v>1484</v>
      </c>
      <c r="B1486" s="14">
        <v>1.23</v>
      </c>
      <c r="C1486" s="14">
        <v>1.38</v>
      </c>
      <c r="D1486" s="14">
        <v>1.62</v>
      </c>
      <c r="E1486" s="14">
        <v>2.02</v>
      </c>
      <c r="F1486" s="14">
        <v>2.02</v>
      </c>
      <c r="G1486" s="14">
        <v>2.2200000000000002</v>
      </c>
    </row>
    <row r="1487" spans="1:7" x14ac:dyDescent="0.25">
      <c r="A1487">
        <v>1485</v>
      </c>
      <c r="B1487" s="14">
        <v>1.23</v>
      </c>
      <c r="C1487" s="14">
        <v>1.38</v>
      </c>
      <c r="D1487" s="14">
        <v>1.62</v>
      </c>
      <c r="E1487" s="14">
        <v>2.02</v>
      </c>
      <c r="F1487" s="14">
        <v>2.02</v>
      </c>
      <c r="G1487" s="14">
        <v>2.2200000000000002</v>
      </c>
    </row>
    <row r="1488" spans="1:7" x14ac:dyDescent="0.25">
      <c r="A1488">
        <v>1486</v>
      </c>
      <c r="B1488" s="14">
        <v>1.23</v>
      </c>
      <c r="C1488" s="14">
        <v>1.38</v>
      </c>
      <c r="D1488" s="14">
        <v>1.62</v>
      </c>
      <c r="E1488" s="14">
        <v>2.02</v>
      </c>
      <c r="F1488" s="14">
        <v>2.02</v>
      </c>
      <c r="G1488" s="14">
        <v>2.2200000000000002</v>
      </c>
    </row>
    <row r="1489" spans="1:7" x14ac:dyDescent="0.25">
      <c r="A1489">
        <v>1487</v>
      </c>
      <c r="B1489" s="14">
        <v>1.23</v>
      </c>
      <c r="C1489" s="14">
        <v>1.38</v>
      </c>
      <c r="D1489" s="14">
        <v>1.62</v>
      </c>
      <c r="E1489" s="14">
        <v>2.02</v>
      </c>
      <c r="F1489" s="14">
        <v>2.02</v>
      </c>
      <c r="G1489" s="14">
        <v>2.2200000000000002</v>
      </c>
    </row>
    <row r="1490" spans="1:7" x14ac:dyDescent="0.25">
      <c r="A1490">
        <v>1488</v>
      </c>
      <c r="B1490" s="14">
        <v>1.23</v>
      </c>
      <c r="C1490" s="14">
        <v>1.38</v>
      </c>
      <c r="D1490" s="14">
        <v>1.62</v>
      </c>
      <c r="E1490" s="14">
        <v>2.02</v>
      </c>
      <c r="F1490" s="14">
        <v>2.02</v>
      </c>
      <c r="G1490" s="14">
        <v>2.2200000000000002</v>
      </c>
    </row>
    <row r="1491" spans="1:7" x14ac:dyDescent="0.25">
      <c r="A1491">
        <v>1489</v>
      </c>
      <c r="B1491" s="14">
        <v>1.23</v>
      </c>
      <c r="C1491" s="14">
        <v>1.38</v>
      </c>
      <c r="D1491" s="14">
        <v>1.62</v>
      </c>
      <c r="E1491" s="14">
        <v>2.02</v>
      </c>
      <c r="F1491" s="14">
        <v>2.02</v>
      </c>
      <c r="G1491" s="14">
        <v>2.2200000000000002</v>
      </c>
    </row>
    <row r="1492" spans="1:7" x14ac:dyDescent="0.25">
      <c r="A1492">
        <v>1490</v>
      </c>
      <c r="B1492" s="14">
        <v>1.23</v>
      </c>
      <c r="C1492" s="14">
        <v>1.38</v>
      </c>
      <c r="D1492" s="14">
        <v>1.62</v>
      </c>
      <c r="E1492" s="14">
        <v>2.02</v>
      </c>
      <c r="F1492" s="14">
        <v>2.02</v>
      </c>
      <c r="G1492" s="14">
        <v>2.2200000000000002</v>
      </c>
    </row>
    <row r="1493" spans="1:7" x14ac:dyDescent="0.25">
      <c r="A1493">
        <v>1491</v>
      </c>
      <c r="B1493" s="14">
        <v>1.23</v>
      </c>
      <c r="C1493" s="14">
        <v>1.38</v>
      </c>
      <c r="D1493" s="14">
        <v>1.62</v>
      </c>
      <c r="E1493" s="14">
        <v>2.02</v>
      </c>
      <c r="F1493" s="14">
        <v>2.02</v>
      </c>
      <c r="G1493" s="14">
        <v>2.2200000000000002</v>
      </c>
    </row>
    <row r="1494" spans="1:7" x14ac:dyDescent="0.25">
      <c r="A1494">
        <v>1492</v>
      </c>
      <c r="B1494" s="14">
        <v>1.23</v>
      </c>
      <c r="C1494" s="14">
        <v>1.38</v>
      </c>
      <c r="D1494" s="14">
        <v>1.62</v>
      </c>
      <c r="E1494" s="14">
        <v>2.02</v>
      </c>
      <c r="F1494" s="14">
        <v>2.02</v>
      </c>
      <c r="G1494" s="14">
        <v>2.2200000000000002</v>
      </c>
    </row>
    <row r="1495" spans="1:7" x14ac:dyDescent="0.25">
      <c r="A1495">
        <v>1493</v>
      </c>
      <c r="B1495" s="14">
        <v>1.23</v>
      </c>
      <c r="C1495" s="14">
        <v>1.38</v>
      </c>
      <c r="D1495" s="14">
        <v>1.62</v>
      </c>
      <c r="E1495" s="14">
        <v>2.02</v>
      </c>
      <c r="F1495" s="14">
        <v>2.02</v>
      </c>
      <c r="G1495" s="14">
        <v>2.2200000000000002</v>
      </c>
    </row>
    <row r="1496" spans="1:7" x14ac:dyDescent="0.25">
      <c r="A1496">
        <v>1494</v>
      </c>
      <c r="B1496" s="14">
        <v>1.23</v>
      </c>
      <c r="C1496" s="14">
        <v>1.38</v>
      </c>
      <c r="D1496" s="14">
        <v>1.62</v>
      </c>
      <c r="E1496" s="14">
        <v>2.02</v>
      </c>
      <c r="F1496" s="14">
        <v>2.02</v>
      </c>
      <c r="G1496" s="14">
        <v>2.2200000000000002</v>
      </c>
    </row>
    <row r="1497" spans="1:7" x14ac:dyDescent="0.25">
      <c r="A1497">
        <v>1495</v>
      </c>
      <c r="B1497" s="14">
        <v>1.23</v>
      </c>
      <c r="C1497" s="14">
        <v>1.38</v>
      </c>
      <c r="D1497" s="14">
        <v>1.62</v>
      </c>
      <c r="E1497" s="14">
        <v>2.02</v>
      </c>
      <c r="F1497" s="14">
        <v>2.02</v>
      </c>
      <c r="G1497" s="14">
        <v>2.2200000000000002</v>
      </c>
    </row>
    <row r="1498" spans="1:7" x14ac:dyDescent="0.25">
      <c r="A1498">
        <v>1496</v>
      </c>
      <c r="B1498" s="14">
        <v>1.23</v>
      </c>
      <c r="C1498" s="14">
        <v>1.38</v>
      </c>
      <c r="D1498" s="14">
        <v>1.62</v>
      </c>
      <c r="E1498" s="14">
        <v>2.02</v>
      </c>
      <c r="F1498" s="14">
        <v>2.02</v>
      </c>
      <c r="G1498" s="14">
        <v>2.2200000000000002</v>
      </c>
    </row>
    <row r="1499" spans="1:7" x14ac:dyDescent="0.25">
      <c r="A1499">
        <v>1497</v>
      </c>
      <c r="B1499" s="14">
        <v>1.23</v>
      </c>
      <c r="C1499" s="14">
        <v>1.38</v>
      </c>
      <c r="D1499" s="14">
        <v>1.62</v>
      </c>
      <c r="E1499" s="14">
        <v>2.02</v>
      </c>
      <c r="F1499" s="14">
        <v>2.02</v>
      </c>
      <c r="G1499" s="14">
        <v>2.2200000000000002</v>
      </c>
    </row>
    <row r="1500" spans="1:7" x14ac:dyDescent="0.25">
      <c r="A1500">
        <v>1498</v>
      </c>
      <c r="B1500" s="14">
        <v>1.23</v>
      </c>
      <c r="C1500" s="14">
        <v>1.38</v>
      </c>
      <c r="D1500" s="14">
        <v>1.62</v>
      </c>
      <c r="E1500" s="14">
        <v>2.02</v>
      </c>
      <c r="F1500" s="14">
        <v>2.02</v>
      </c>
      <c r="G1500" s="14">
        <v>2.2200000000000002</v>
      </c>
    </row>
    <row r="1501" spans="1:7" x14ac:dyDescent="0.25">
      <c r="A1501">
        <v>1499</v>
      </c>
      <c r="B1501" s="14">
        <v>1.23</v>
      </c>
      <c r="C1501" s="14">
        <v>1.38</v>
      </c>
      <c r="D1501" s="14">
        <v>1.62</v>
      </c>
      <c r="E1501" s="14">
        <v>2.02</v>
      </c>
      <c r="F1501" s="14">
        <v>2.02</v>
      </c>
      <c r="G1501" s="14">
        <v>2.2200000000000002</v>
      </c>
    </row>
    <row r="1502" spans="1:7" x14ac:dyDescent="0.25">
      <c r="A1502">
        <v>1500</v>
      </c>
      <c r="B1502" s="14">
        <v>1.23</v>
      </c>
      <c r="C1502" s="14">
        <v>1.38</v>
      </c>
      <c r="D1502" s="14">
        <v>1.62</v>
      </c>
      <c r="E1502" s="14">
        <v>2.02</v>
      </c>
      <c r="F1502" s="14">
        <v>2.02</v>
      </c>
      <c r="G1502" s="14">
        <v>2.2200000000000002</v>
      </c>
    </row>
    <row r="1503" spans="1:7" x14ac:dyDescent="0.25">
      <c r="A1503">
        <v>1501</v>
      </c>
      <c r="B1503" s="14">
        <v>1.23</v>
      </c>
      <c r="C1503" s="14">
        <v>1.38</v>
      </c>
      <c r="D1503" s="14">
        <v>1.62</v>
      </c>
      <c r="E1503" s="14">
        <v>2.02</v>
      </c>
      <c r="F1503" s="14">
        <v>2.02</v>
      </c>
      <c r="G1503" s="14">
        <v>2.2200000000000002</v>
      </c>
    </row>
    <row r="1504" spans="1:7" x14ac:dyDescent="0.25">
      <c r="A1504">
        <v>1502</v>
      </c>
      <c r="B1504" s="14">
        <v>1.23</v>
      </c>
      <c r="C1504" s="14">
        <v>1.38</v>
      </c>
      <c r="D1504" s="14">
        <v>1.62</v>
      </c>
      <c r="E1504" s="14">
        <v>2.02</v>
      </c>
      <c r="F1504" s="14">
        <v>2.02</v>
      </c>
      <c r="G1504" s="14">
        <v>2.2200000000000002</v>
      </c>
    </row>
    <row r="1505" spans="1:7" x14ac:dyDescent="0.25">
      <c r="A1505">
        <v>1503</v>
      </c>
      <c r="B1505" s="14">
        <v>1.23</v>
      </c>
      <c r="C1505" s="14">
        <v>1.38</v>
      </c>
      <c r="D1505" s="14">
        <v>1.62</v>
      </c>
      <c r="E1505" s="14">
        <v>2.02</v>
      </c>
      <c r="F1505" s="14">
        <v>2.02</v>
      </c>
      <c r="G1505" s="14">
        <v>2.2200000000000002</v>
      </c>
    </row>
    <row r="1506" spans="1:7" x14ac:dyDescent="0.25">
      <c r="A1506">
        <v>1504</v>
      </c>
      <c r="B1506" s="14">
        <v>1.23</v>
      </c>
      <c r="C1506" s="14">
        <v>1.38</v>
      </c>
      <c r="D1506" s="14">
        <v>1.62</v>
      </c>
      <c r="E1506" s="14">
        <v>2.02</v>
      </c>
      <c r="F1506" s="14">
        <v>2.02</v>
      </c>
      <c r="G1506" s="14">
        <v>2.2200000000000002</v>
      </c>
    </row>
    <row r="1507" spans="1:7" x14ac:dyDescent="0.25">
      <c r="A1507">
        <v>1505</v>
      </c>
      <c r="B1507" s="14">
        <v>1.23</v>
      </c>
      <c r="C1507" s="14">
        <v>1.38</v>
      </c>
      <c r="D1507" s="14">
        <v>1.62</v>
      </c>
      <c r="E1507" s="14">
        <v>2.02</v>
      </c>
      <c r="F1507" s="14">
        <v>2.02</v>
      </c>
      <c r="G1507" s="14">
        <v>2.2200000000000002</v>
      </c>
    </row>
    <row r="1508" spans="1:7" x14ac:dyDescent="0.25">
      <c r="A1508">
        <v>1506</v>
      </c>
      <c r="B1508" s="14">
        <v>1.23</v>
      </c>
      <c r="C1508" s="14">
        <v>1.38</v>
      </c>
      <c r="D1508" s="14">
        <v>1.62</v>
      </c>
      <c r="E1508" s="14">
        <v>2.02</v>
      </c>
      <c r="F1508" s="14">
        <v>2.02</v>
      </c>
      <c r="G1508" s="14">
        <v>2.2200000000000002</v>
      </c>
    </row>
    <row r="1509" spans="1:7" x14ac:dyDescent="0.25">
      <c r="A1509">
        <v>1507</v>
      </c>
      <c r="B1509" s="14">
        <v>1.23</v>
      </c>
      <c r="C1509" s="14">
        <v>1.38</v>
      </c>
      <c r="D1509" s="14">
        <v>1.62</v>
      </c>
      <c r="E1509" s="14">
        <v>2.02</v>
      </c>
      <c r="F1509" s="14">
        <v>2.02</v>
      </c>
      <c r="G1509" s="14">
        <v>2.2200000000000002</v>
      </c>
    </row>
    <row r="1510" spans="1:7" x14ac:dyDescent="0.25">
      <c r="A1510">
        <v>1508</v>
      </c>
      <c r="B1510" s="14">
        <v>1.23</v>
      </c>
      <c r="C1510" s="14">
        <v>1.38</v>
      </c>
      <c r="D1510" s="14">
        <v>1.62</v>
      </c>
      <c r="E1510" s="14">
        <v>2.02</v>
      </c>
      <c r="F1510" s="14">
        <v>2.02</v>
      </c>
      <c r="G1510" s="14">
        <v>2.2200000000000002</v>
      </c>
    </row>
    <row r="1511" spans="1:7" x14ac:dyDescent="0.25">
      <c r="A1511">
        <v>1509</v>
      </c>
      <c r="B1511" s="14">
        <v>1.23</v>
      </c>
      <c r="C1511" s="14">
        <v>1.38</v>
      </c>
      <c r="D1511" s="14">
        <v>1.62</v>
      </c>
      <c r="E1511" s="14">
        <v>2.02</v>
      </c>
      <c r="F1511" s="14">
        <v>2.02</v>
      </c>
      <c r="G1511" s="14">
        <v>2.2200000000000002</v>
      </c>
    </row>
    <row r="1512" spans="1:7" x14ac:dyDescent="0.25">
      <c r="A1512">
        <v>1510</v>
      </c>
      <c r="B1512" s="14">
        <v>1.23</v>
      </c>
      <c r="C1512" s="14">
        <v>1.38</v>
      </c>
      <c r="D1512" s="14">
        <v>1.62</v>
      </c>
      <c r="E1512" s="14">
        <v>2.02</v>
      </c>
      <c r="F1512" s="14">
        <v>2.02</v>
      </c>
      <c r="G1512" s="14">
        <v>2.2200000000000002</v>
      </c>
    </row>
    <row r="1513" spans="1:7" x14ac:dyDescent="0.25">
      <c r="A1513">
        <v>1511</v>
      </c>
      <c r="B1513" s="14">
        <v>1.23</v>
      </c>
      <c r="C1513" s="14">
        <v>1.38</v>
      </c>
      <c r="D1513" s="14">
        <v>1.62</v>
      </c>
      <c r="E1513" s="14">
        <v>2.02</v>
      </c>
      <c r="F1513" s="14">
        <v>2.02</v>
      </c>
      <c r="G1513" s="14">
        <v>2.2200000000000002</v>
      </c>
    </row>
    <row r="1514" spans="1:7" x14ac:dyDescent="0.25">
      <c r="A1514">
        <v>1512</v>
      </c>
      <c r="B1514" s="14">
        <v>1.23</v>
      </c>
      <c r="C1514" s="14">
        <v>1.38</v>
      </c>
      <c r="D1514" s="14">
        <v>1.62</v>
      </c>
      <c r="E1514" s="14">
        <v>2.02</v>
      </c>
      <c r="F1514" s="14">
        <v>2.02</v>
      </c>
      <c r="G1514" s="14">
        <v>2.2200000000000002</v>
      </c>
    </row>
    <row r="1515" spans="1:7" x14ac:dyDescent="0.25">
      <c r="A1515">
        <v>1513</v>
      </c>
      <c r="B1515" s="14">
        <v>1.23</v>
      </c>
      <c r="C1515" s="14">
        <v>1.38</v>
      </c>
      <c r="D1515" s="14">
        <v>1.62</v>
      </c>
      <c r="E1515" s="14">
        <v>2.02</v>
      </c>
      <c r="F1515" s="14">
        <v>2.02</v>
      </c>
      <c r="G1515" s="14">
        <v>2.2200000000000002</v>
      </c>
    </row>
    <row r="1516" spans="1:7" x14ac:dyDescent="0.25">
      <c r="A1516">
        <v>1514</v>
      </c>
      <c r="B1516" s="14">
        <v>1.23</v>
      </c>
      <c r="C1516" s="14">
        <v>1.38</v>
      </c>
      <c r="D1516" s="14">
        <v>1.62</v>
      </c>
      <c r="E1516" s="14">
        <v>2.02</v>
      </c>
      <c r="F1516" s="14">
        <v>2.02</v>
      </c>
      <c r="G1516" s="14">
        <v>2.2200000000000002</v>
      </c>
    </row>
    <row r="1517" spans="1:7" x14ac:dyDescent="0.25">
      <c r="A1517">
        <v>1515</v>
      </c>
      <c r="B1517" s="14">
        <v>1.23</v>
      </c>
      <c r="C1517" s="14">
        <v>1.38</v>
      </c>
      <c r="D1517" s="14">
        <v>1.62</v>
      </c>
      <c r="E1517" s="14">
        <v>2.02</v>
      </c>
      <c r="F1517" s="14">
        <v>2.02</v>
      </c>
      <c r="G1517" s="14">
        <v>2.2200000000000002</v>
      </c>
    </row>
    <row r="1518" spans="1:7" x14ac:dyDescent="0.25">
      <c r="A1518">
        <v>1516</v>
      </c>
      <c r="B1518" s="14">
        <v>1.23</v>
      </c>
      <c r="C1518" s="14">
        <v>1.38</v>
      </c>
      <c r="D1518" s="14">
        <v>1.62</v>
      </c>
      <c r="E1518" s="14">
        <v>2.02</v>
      </c>
      <c r="F1518" s="14">
        <v>2.02</v>
      </c>
      <c r="G1518" s="14">
        <v>2.2200000000000002</v>
      </c>
    </row>
    <row r="1519" spans="1:7" x14ac:dyDescent="0.25">
      <c r="A1519">
        <v>1517</v>
      </c>
      <c r="B1519" s="14">
        <v>1.23</v>
      </c>
      <c r="C1519" s="14">
        <v>1.38</v>
      </c>
      <c r="D1519" s="14">
        <v>1.62</v>
      </c>
      <c r="E1519" s="14">
        <v>2.02</v>
      </c>
      <c r="F1519" s="14">
        <v>2.02</v>
      </c>
      <c r="G1519" s="14">
        <v>2.2200000000000002</v>
      </c>
    </row>
    <row r="1520" spans="1:7" x14ac:dyDescent="0.25">
      <c r="A1520">
        <v>1518</v>
      </c>
      <c r="B1520" s="14">
        <v>1.23</v>
      </c>
      <c r="C1520" s="14">
        <v>1.38</v>
      </c>
      <c r="D1520" s="14">
        <v>1.62</v>
      </c>
      <c r="E1520" s="14">
        <v>2.02</v>
      </c>
      <c r="F1520" s="14">
        <v>2.02</v>
      </c>
      <c r="G1520" s="14">
        <v>2.2200000000000002</v>
      </c>
    </row>
    <row r="1521" spans="1:7" x14ac:dyDescent="0.25">
      <c r="A1521">
        <v>1519</v>
      </c>
      <c r="B1521" s="14">
        <v>1.23</v>
      </c>
      <c r="C1521" s="14">
        <v>1.38</v>
      </c>
      <c r="D1521" s="14">
        <v>1.62</v>
      </c>
      <c r="E1521" s="14">
        <v>2.02</v>
      </c>
      <c r="F1521" s="14">
        <v>2.02</v>
      </c>
      <c r="G1521" s="14">
        <v>2.2200000000000002</v>
      </c>
    </row>
    <row r="1522" spans="1:7" x14ac:dyDescent="0.25">
      <c r="A1522">
        <v>1520</v>
      </c>
      <c r="B1522" s="14">
        <v>1.23</v>
      </c>
      <c r="C1522" s="14">
        <v>1.38</v>
      </c>
      <c r="D1522" s="14">
        <v>1.62</v>
      </c>
      <c r="E1522" s="14">
        <v>2.02</v>
      </c>
      <c r="F1522" s="14">
        <v>2.02</v>
      </c>
      <c r="G1522" s="14">
        <v>2.2200000000000002</v>
      </c>
    </row>
    <row r="1523" spans="1:7" x14ac:dyDescent="0.25">
      <c r="A1523">
        <v>1521</v>
      </c>
      <c r="B1523" s="14">
        <v>1.23</v>
      </c>
      <c r="C1523" s="14">
        <v>1.38</v>
      </c>
      <c r="D1523" s="14">
        <v>1.62</v>
      </c>
      <c r="E1523" s="14">
        <v>2.02</v>
      </c>
      <c r="F1523" s="14">
        <v>2.02</v>
      </c>
      <c r="G1523" s="14">
        <v>2.2200000000000002</v>
      </c>
    </row>
    <row r="1524" spans="1:7" x14ac:dyDescent="0.25">
      <c r="A1524">
        <v>1522</v>
      </c>
      <c r="B1524" s="14">
        <v>1.23</v>
      </c>
      <c r="C1524" s="14">
        <v>1.38</v>
      </c>
      <c r="D1524" s="14">
        <v>1.62</v>
      </c>
      <c r="E1524" s="14">
        <v>2.02</v>
      </c>
      <c r="F1524" s="14">
        <v>2.02</v>
      </c>
      <c r="G1524" s="14">
        <v>2.2200000000000002</v>
      </c>
    </row>
    <row r="1525" spans="1:7" x14ac:dyDescent="0.25">
      <c r="A1525">
        <v>1523</v>
      </c>
      <c r="B1525" s="14">
        <v>1.23</v>
      </c>
      <c r="C1525" s="14">
        <v>1.38</v>
      </c>
      <c r="D1525" s="14">
        <v>1.62</v>
      </c>
      <c r="E1525" s="14">
        <v>2.02</v>
      </c>
      <c r="F1525" s="14">
        <v>2.02</v>
      </c>
      <c r="G1525" s="14">
        <v>2.2200000000000002</v>
      </c>
    </row>
    <row r="1526" spans="1:7" x14ac:dyDescent="0.25">
      <c r="A1526">
        <v>1524</v>
      </c>
      <c r="B1526" s="14">
        <v>1.23</v>
      </c>
      <c r="C1526" s="14">
        <v>1.38</v>
      </c>
      <c r="D1526" s="14">
        <v>1.62</v>
      </c>
      <c r="E1526" s="14">
        <v>2.02</v>
      </c>
      <c r="F1526" s="14">
        <v>2.02</v>
      </c>
      <c r="G1526" s="14">
        <v>2.2200000000000002</v>
      </c>
    </row>
    <row r="1527" spans="1:7" x14ac:dyDescent="0.25">
      <c r="A1527">
        <v>1525</v>
      </c>
      <c r="B1527" s="14">
        <v>1.23</v>
      </c>
      <c r="C1527" s="14">
        <v>1.38</v>
      </c>
      <c r="D1527" s="14">
        <v>1.62</v>
      </c>
      <c r="E1527" s="14">
        <v>2.02</v>
      </c>
      <c r="F1527" s="14">
        <v>2.02</v>
      </c>
      <c r="G1527" s="14">
        <v>2.2200000000000002</v>
      </c>
    </row>
    <row r="1528" spans="1:7" x14ac:dyDescent="0.25">
      <c r="A1528">
        <v>1526</v>
      </c>
      <c r="B1528" s="14">
        <v>1.23</v>
      </c>
      <c r="C1528" s="14">
        <v>1.38</v>
      </c>
      <c r="D1528" s="14">
        <v>1.62</v>
      </c>
      <c r="E1528" s="14">
        <v>2.02</v>
      </c>
      <c r="F1528" s="14">
        <v>2.02</v>
      </c>
      <c r="G1528" s="14">
        <v>2.2200000000000002</v>
      </c>
    </row>
    <row r="1529" spans="1:7" x14ac:dyDescent="0.25">
      <c r="A1529">
        <v>1527</v>
      </c>
      <c r="B1529" s="14">
        <v>1.23</v>
      </c>
      <c r="C1529" s="14">
        <v>1.38</v>
      </c>
      <c r="D1529" s="14">
        <v>1.62</v>
      </c>
      <c r="E1529" s="14">
        <v>2.02</v>
      </c>
      <c r="F1529" s="14">
        <v>2.02</v>
      </c>
      <c r="G1529" s="14">
        <v>2.2200000000000002</v>
      </c>
    </row>
    <row r="1530" spans="1:7" x14ac:dyDescent="0.25">
      <c r="A1530">
        <v>1528</v>
      </c>
      <c r="B1530" s="14">
        <v>1.23</v>
      </c>
      <c r="C1530" s="14">
        <v>1.38</v>
      </c>
      <c r="D1530" s="14">
        <v>1.62</v>
      </c>
      <c r="E1530" s="14">
        <v>2.02</v>
      </c>
      <c r="F1530" s="14">
        <v>2.02</v>
      </c>
      <c r="G1530" s="14">
        <v>2.2200000000000002</v>
      </c>
    </row>
    <row r="1531" spans="1:7" x14ac:dyDescent="0.25">
      <c r="A1531">
        <v>1529</v>
      </c>
      <c r="B1531" s="14">
        <v>1.23</v>
      </c>
      <c r="C1531" s="14">
        <v>1.38</v>
      </c>
      <c r="D1531" s="14">
        <v>1.62</v>
      </c>
      <c r="E1531" s="14">
        <v>2.02</v>
      </c>
      <c r="F1531" s="14">
        <v>2.02</v>
      </c>
      <c r="G1531" s="14">
        <v>2.2200000000000002</v>
      </c>
    </row>
    <row r="1532" spans="1:7" x14ac:dyDescent="0.25">
      <c r="A1532">
        <v>1530</v>
      </c>
      <c r="B1532" s="14">
        <v>1.23</v>
      </c>
      <c r="C1532" s="14">
        <v>1.38</v>
      </c>
      <c r="D1532" s="14">
        <v>1.62</v>
      </c>
      <c r="E1532" s="14">
        <v>2.02</v>
      </c>
      <c r="F1532" s="14">
        <v>2.02</v>
      </c>
      <c r="G1532" s="14">
        <v>2.2200000000000002</v>
      </c>
    </row>
    <row r="1533" spans="1:7" x14ac:dyDescent="0.25">
      <c r="A1533">
        <v>1531</v>
      </c>
      <c r="B1533" s="14">
        <v>1.23</v>
      </c>
      <c r="C1533" s="14">
        <v>1.38</v>
      </c>
      <c r="D1533" s="14">
        <v>1.62</v>
      </c>
      <c r="E1533" s="14">
        <v>2.02</v>
      </c>
      <c r="F1533" s="14">
        <v>2.02</v>
      </c>
      <c r="G1533" s="14">
        <v>2.2200000000000002</v>
      </c>
    </row>
    <row r="1534" spans="1:7" x14ac:dyDescent="0.25">
      <c r="A1534">
        <v>1532</v>
      </c>
      <c r="B1534" s="14">
        <v>1.23</v>
      </c>
      <c r="C1534" s="14">
        <v>1.38</v>
      </c>
      <c r="D1534" s="14">
        <v>1.62</v>
      </c>
      <c r="E1534" s="14">
        <v>2.02</v>
      </c>
      <c r="F1534" s="14">
        <v>2.02</v>
      </c>
      <c r="G1534" s="14">
        <v>2.2200000000000002</v>
      </c>
    </row>
    <row r="1535" spans="1:7" x14ac:dyDescent="0.25">
      <c r="A1535">
        <v>1533</v>
      </c>
      <c r="B1535" s="14">
        <v>1.23</v>
      </c>
      <c r="C1535" s="14">
        <v>1.38</v>
      </c>
      <c r="D1535" s="14">
        <v>1.62</v>
      </c>
      <c r="E1535" s="14">
        <v>2.02</v>
      </c>
      <c r="F1535" s="14">
        <v>2.02</v>
      </c>
      <c r="G1535" s="14">
        <v>2.2200000000000002</v>
      </c>
    </row>
    <row r="1536" spans="1:7" x14ac:dyDescent="0.25">
      <c r="A1536">
        <v>1534</v>
      </c>
      <c r="B1536" s="14">
        <v>1.23</v>
      </c>
      <c r="C1536" s="14">
        <v>1.38</v>
      </c>
      <c r="D1536" s="14">
        <v>1.62</v>
      </c>
      <c r="E1536" s="14">
        <v>2.02</v>
      </c>
      <c r="F1536" s="14">
        <v>2.02</v>
      </c>
      <c r="G1536" s="14">
        <v>2.2200000000000002</v>
      </c>
    </row>
    <row r="1537" spans="1:7" x14ac:dyDescent="0.25">
      <c r="A1537">
        <v>1535</v>
      </c>
      <c r="B1537" s="14">
        <v>1.23</v>
      </c>
      <c r="C1537" s="14">
        <v>1.38</v>
      </c>
      <c r="D1537" s="14">
        <v>1.62</v>
      </c>
      <c r="E1537" s="14">
        <v>2.02</v>
      </c>
      <c r="F1537" s="14">
        <v>2.02</v>
      </c>
      <c r="G1537" s="14">
        <v>2.2200000000000002</v>
      </c>
    </row>
    <row r="1538" spans="1:7" x14ac:dyDescent="0.25">
      <c r="A1538">
        <v>1536</v>
      </c>
      <c r="B1538" s="14">
        <v>1.23</v>
      </c>
      <c r="C1538" s="14">
        <v>1.38</v>
      </c>
      <c r="D1538" s="14">
        <v>1.62</v>
      </c>
      <c r="E1538" s="14">
        <v>2.02</v>
      </c>
      <c r="F1538" s="14">
        <v>2.02</v>
      </c>
      <c r="G1538" s="14">
        <v>2.2200000000000002</v>
      </c>
    </row>
    <row r="1539" spans="1:7" x14ac:dyDescent="0.25">
      <c r="A1539">
        <v>1537</v>
      </c>
      <c r="B1539" s="14">
        <v>1.23</v>
      </c>
      <c r="C1539" s="14">
        <v>1.38</v>
      </c>
      <c r="D1539" s="14">
        <v>1.62</v>
      </c>
      <c r="E1539" s="14">
        <v>2.02</v>
      </c>
      <c r="F1539" s="14">
        <v>2.02</v>
      </c>
      <c r="G1539" s="14">
        <v>2.2200000000000002</v>
      </c>
    </row>
    <row r="1540" spans="1:7" x14ac:dyDescent="0.25">
      <c r="A1540">
        <v>1538</v>
      </c>
      <c r="B1540" s="14">
        <v>1.23</v>
      </c>
      <c r="C1540" s="14">
        <v>1.38</v>
      </c>
      <c r="D1540" s="14">
        <v>1.62</v>
      </c>
      <c r="E1540" s="14">
        <v>2.02</v>
      </c>
      <c r="F1540" s="14">
        <v>2.02</v>
      </c>
      <c r="G1540" s="14">
        <v>2.2200000000000002</v>
      </c>
    </row>
    <row r="1541" spans="1:7" x14ac:dyDescent="0.25">
      <c r="A1541">
        <v>1539</v>
      </c>
      <c r="B1541" s="14">
        <v>1.23</v>
      </c>
      <c r="C1541" s="14">
        <v>1.38</v>
      </c>
      <c r="D1541" s="14">
        <v>1.62</v>
      </c>
      <c r="E1541" s="14">
        <v>2.02</v>
      </c>
      <c r="F1541" s="14">
        <v>2.02</v>
      </c>
      <c r="G1541" s="14">
        <v>2.2200000000000002</v>
      </c>
    </row>
    <row r="1542" spans="1:7" x14ac:dyDescent="0.25">
      <c r="A1542">
        <v>1540</v>
      </c>
      <c r="B1542" s="14">
        <v>1.23</v>
      </c>
      <c r="C1542" s="14">
        <v>1.38</v>
      </c>
      <c r="D1542" s="14">
        <v>1.62</v>
      </c>
      <c r="E1542" s="14">
        <v>2.02</v>
      </c>
      <c r="F1542" s="14">
        <v>2.02</v>
      </c>
      <c r="G1542" s="14">
        <v>2.2200000000000002</v>
      </c>
    </row>
    <row r="1543" spans="1:7" x14ac:dyDescent="0.25">
      <c r="A1543">
        <v>1541</v>
      </c>
      <c r="B1543" s="14">
        <v>1.23</v>
      </c>
      <c r="C1543" s="14">
        <v>1.38</v>
      </c>
      <c r="D1543" s="14">
        <v>1.62</v>
      </c>
      <c r="E1543" s="14">
        <v>2.02</v>
      </c>
      <c r="F1543" s="14">
        <v>2.02</v>
      </c>
      <c r="G1543" s="14">
        <v>2.2200000000000002</v>
      </c>
    </row>
    <row r="1544" spans="1:7" x14ac:dyDescent="0.25">
      <c r="A1544">
        <v>1542</v>
      </c>
      <c r="B1544" s="14">
        <v>1.23</v>
      </c>
      <c r="C1544" s="14">
        <v>1.38</v>
      </c>
      <c r="D1544" s="14">
        <v>1.62</v>
      </c>
      <c r="E1544" s="14">
        <v>2.02</v>
      </c>
      <c r="F1544" s="14">
        <v>2.02</v>
      </c>
      <c r="G1544" s="14">
        <v>2.2200000000000002</v>
      </c>
    </row>
    <row r="1545" spans="1:7" x14ac:dyDescent="0.25">
      <c r="A1545">
        <v>1543</v>
      </c>
      <c r="B1545" s="14">
        <v>1.23</v>
      </c>
      <c r="C1545" s="14">
        <v>1.38</v>
      </c>
      <c r="D1545" s="14">
        <v>1.62</v>
      </c>
      <c r="E1545" s="14">
        <v>2.02</v>
      </c>
      <c r="F1545" s="14">
        <v>2.02</v>
      </c>
      <c r="G1545" s="14">
        <v>2.2200000000000002</v>
      </c>
    </row>
    <row r="1546" spans="1:7" x14ac:dyDescent="0.25">
      <c r="A1546">
        <v>1544</v>
      </c>
      <c r="B1546" s="14">
        <v>1.23</v>
      </c>
      <c r="C1546" s="14">
        <v>1.38</v>
      </c>
      <c r="D1546" s="14">
        <v>1.62</v>
      </c>
      <c r="E1546" s="14">
        <v>2.02</v>
      </c>
      <c r="F1546" s="14">
        <v>2.02</v>
      </c>
      <c r="G1546" s="14">
        <v>2.2200000000000002</v>
      </c>
    </row>
    <row r="1547" spans="1:7" x14ac:dyDescent="0.25">
      <c r="A1547">
        <v>1545</v>
      </c>
      <c r="B1547" s="14">
        <v>1.23</v>
      </c>
      <c r="C1547" s="14">
        <v>1.38</v>
      </c>
      <c r="D1547" s="14">
        <v>1.62</v>
      </c>
      <c r="E1547" s="14">
        <v>2.02</v>
      </c>
      <c r="F1547" s="14">
        <v>2.02</v>
      </c>
      <c r="G1547" s="14">
        <v>2.2200000000000002</v>
      </c>
    </row>
    <row r="1548" spans="1:7" x14ac:dyDescent="0.25">
      <c r="A1548">
        <v>1546</v>
      </c>
      <c r="B1548" s="14">
        <v>1.23</v>
      </c>
      <c r="C1548" s="14">
        <v>1.38</v>
      </c>
      <c r="D1548" s="14">
        <v>1.62</v>
      </c>
      <c r="E1548" s="14">
        <v>2.02</v>
      </c>
      <c r="F1548" s="14">
        <v>2.02</v>
      </c>
      <c r="G1548" s="14">
        <v>2.2200000000000002</v>
      </c>
    </row>
    <row r="1549" spans="1:7" x14ac:dyDescent="0.25">
      <c r="A1549">
        <v>1547</v>
      </c>
      <c r="B1549" s="14">
        <v>1.23</v>
      </c>
      <c r="C1549" s="14">
        <v>1.38</v>
      </c>
      <c r="D1549" s="14">
        <v>1.62</v>
      </c>
      <c r="E1549" s="14">
        <v>2.02</v>
      </c>
      <c r="F1549" s="14">
        <v>2.02</v>
      </c>
      <c r="G1549" s="14">
        <v>2.2200000000000002</v>
      </c>
    </row>
    <row r="1550" spans="1:7" x14ac:dyDescent="0.25">
      <c r="A1550">
        <v>1548</v>
      </c>
      <c r="B1550" s="14">
        <v>1.23</v>
      </c>
      <c r="C1550" s="14">
        <v>1.38</v>
      </c>
      <c r="D1550" s="14">
        <v>1.62</v>
      </c>
      <c r="E1550" s="14">
        <v>2.02</v>
      </c>
      <c r="F1550" s="14">
        <v>2.02</v>
      </c>
      <c r="G1550" s="14">
        <v>2.2200000000000002</v>
      </c>
    </row>
    <row r="1551" spans="1:7" x14ac:dyDescent="0.25">
      <c r="A1551">
        <v>1549</v>
      </c>
      <c r="B1551" s="14">
        <v>1.23</v>
      </c>
      <c r="C1551" s="14">
        <v>1.38</v>
      </c>
      <c r="D1551" s="14">
        <v>1.62</v>
      </c>
      <c r="E1551" s="14">
        <v>2.02</v>
      </c>
      <c r="F1551" s="14">
        <v>2.02</v>
      </c>
      <c r="G1551" s="14">
        <v>2.2200000000000002</v>
      </c>
    </row>
    <row r="1552" spans="1:7" x14ac:dyDescent="0.25">
      <c r="A1552">
        <v>1550</v>
      </c>
      <c r="B1552" s="14">
        <v>1.23</v>
      </c>
      <c r="C1552" s="14">
        <v>1.38</v>
      </c>
      <c r="D1552" s="14">
        <v>1.62</v>
      </c>
      <c r="E1552" s="14">
        <v>2.02</v>
      </c>
      <c r="F1552" s="14">
        <v>2.02</v>
      </c>
      <c r="G1552" s="14">
        <v>2.2200000000000002</v>
      </c>
    </row>
    <row r="1553" spans="1:7" x14ac:dyDescent="0.25">
      <c r="A1553">
        <v>1551</v>
      </c>
      <c r="B1553" s="14">
        <v>1.23</v>
      </c>
      <c r="C1553" s="14">
        <v>1.38</v>
      </c>
      <c r="D1553" s="14">
        <v>1.62</v>
      </c>
      <c r="E1553" s="14">
        <v>2.02</v>
      </c>
      <c r="F1553" s="14">
        <v>2.02</v>
      </c>
      <c r="G1553" s="14">
        <v>2.2200000000000002</v>
      </c>
    </row>
    <row r="1554" spans="1:7" x14ac:dyDescent="0.25">
      <c r="A1554">
        <v>1552</v>
      </c>
      <c r="B1554" s="14">
        <v>1.23</v>
      </c>
      <c r="C1554" s="14">
        <v>1.38</v>
      </c>
      <c r="D1554" s="14">
        <v>1.62</v>
      </c>
      <c r="E1554" s="14">
        <v>2.02</v>
      </c>
      <c r="F1554" s="14">
        <v>2.02</v>
      </c>
      <c r="G1554" s="14">
        <v>2.2200000000000002</v>
      </c>
    </row>
    <row r="1555" spans="1:7" x14ac:dyDescent="0.25">
      <c r="A1555">
        <v>1553</v>
      </c>
      <c r="B1555" s="14">
        <v>1.23</v>
      </c>
      <c r="C1555" s="14">
        <v>1.38</v>
      </c>
      <c r="D1555" s="14">
        <v>1.62</v>
      </c>
      <c r="E1555" s="14">
        <v>2.02</v>
      </c>
      <c r="F1555" s="14">
        <v>2.02</v>
      </c>
      <c r="G1555" s="14">
        <v>2.2200000000000002</v>
      </c>
    </row>
    <row r="1556" spans="1:7" x14ac:dyDescent="0.25">
      <c r="A1556">
        <v>1554</v>
      </c>
      <c r="B1556" s="14">
        <v>1.23</v>
      </c>
      <c r="C1556" s="14">
        <v>1.38</v>
      </c>
      <c r="D1556" s="14">
        <v>1.62</v>
      </c>
      <c r="E1556" s="14">
        <v>2.02</v>
      </c>
      <c r="F1556" s="14">
        <v>2.02</v>
      </c>
      <c r="G1556" s="14">
        <v>2.2200000000000002</v>
      </c>
    </row>
    <row r="1557" spans="1:7" x14ac:dyDescent="0.25">
      <c r="A1557">
        <v>1555</v>
      </c>
      <c r="B1557" s="14">
        <v>1.23</v>
      </c>
      <c r="C1557" s="14">
        <v>1.38</v>
      </c>
      <c r="D1557" s="14">
        <v>1.62</v>
      </c>
      <c r="E1557" s="14">
        <v>2.02</v>
      </c>
      <c r="F1557" s="14">
        <v>2.02</v>
      </c>
      <c r="G1557" s="14">
        <v>2.2200000000000002</v>
      </c>
    </row>
    <row r="1558" spans="1:7" x14ac:dyDescent="0.25">
      <c r="A1558">
        <v>1556</v>
      </c>
      <c r="B1558" s="14">
        <v>1.23</v>
      </c>
      <c r="C1558" s="14">
        <v>1.38</v>
      </c>
      <c r="D1558" s="14">
        <v>1.62</v>
      </c>
      <c r="E1558" s="14">
        <v>2.02</v>
      </c>
      <c r="F1558" s="14">
        <v>2.02</v>
      </c>
      <c r="G1558" s="14">
        <v>2.2200000000000002</v>
      </c>
    </row>
    <row r="1559" spans="1:7" x14ac:dyDescent="0.25">
      <c r="A1559">
        <v>1557</v>
      </c>
      <c r="B1559" s="14">
        <v>1.23</v>
      </c>
      <c r="C1559" s="14">
        <v>1.38</v>
      </c>
      <c r="D1559" s="14">
        <v>1.62</v>
      </c>
      <c r="E1559" s="14">
        <v>2.02</v>
      </c>
      <c r="F1559" s="14">
        <v>2.02</v>
      </c>
      <c r="G1559" s="14">
        <v>2.2200000000000002</v>
      </c>
    </row>
    <row r="1560" spans="1:7" x14ac:dyDescent="0.25">
      <c r="A1560">
        <v>1558</v>
      </c>
      <c r="B1560" s="14">
        <v>1.23</v>
      </c>
      <c r="C1560" s="14">
        <v>1.38</v>
      </c>
      <c r="D1560" s="14">
        <v>1.62</v>
      </c>
      <c r="E1560" s="14">
        <v>2.02</v>
      </c>
      <c r="F1560" s="14">
        <v>2.02</v>
      </c>
      <c r="G1560" s="14">
        <v>2.2200000000000002</v>
      </c>
    </row>
    <row r="1561" spans="1:7" x14ac:dyDescent="0.25">
      <c r="A1561">
        <v>1559</v>
      </c>
      <c r="B1561" s="14">
        <v>1.23</v>
      </c>
      <c r="C1561" s="14">
        <v>1.38</v>
      </c>
      <c r="D1561" s="14">
        <v>1.62</v>
      </c>
      <c r="E1561" s="14">
        <v>2.02</v>
      </c>
      <c r="F1561" s="14">
        <v>2.02</v>
      </c>
      <c r="G1561" s="14">
        <v>2.2200000000000002</v>
      </c>
    </row>
    <row r="1562" spans="1:7" x14ac:dyDescent="0.25">
      <c r="A1562">
        <v>1560</v>
      </c>
      <c r="B1562" s="14">
        <v>1.23</v>
      </c>
      <c r="C1562" s="14">
        <v>1.38</v>
      </c>
      <c r="D1562" s="14">
        <v>1.62</v>
      </c>
      <c r="E1562" s="14">
        <v>2.02</v>
      </c>
      <c r="F1562" s="14">
        <v>2.02</v>
      </c>
      <c r="G1562" s="14">
        <v>2.2200000000000002</v>
      </c>
    </row>
    <row r="1563" spans="1:7" x14ac:dyDescent="0.25">
      <c r="A1563">
        <v>1561</v>
      </c>
      <c r="B1563" s="14">
        <v>1.23</v>
      </c>
      <c r="C1563" s="14">
        <v>1.38</v>
      </c>
      <c r="D1563" s="14">
        <v>1.62</v>
      </c>
      <c r="E1563" s="14">
        <v>2.02</v>
      </c>
      <c r="F1563" s="14">
        <v>2.02</v>
      </c>
      <c r="G1563" s="14">
        <v>2.2200000000000002</v>
      </c>
    </row>
    <row r="1564" spans="1:7" x14ac:dyDescent="0.25">
      <c r="A1564">
        <v>1562</v>
      </c>
      <c r="B1564" s="14">
        <v>1.23</v>
      </c>
      <c r="C1564" s="14">
        <v>1.38</v>
      </c>
      <c r="D1564" s="14">
        <v>1.62</v>
      </c>
      <c r="E1564" s="14">
        <v>2.02</v>
      </c>
      <c r="F1564" s="14">
        <v>2.02</v>
      </c>
      <c r="G1564" s="14">
        <v>2.2200000000000002</v>
      </c>
    </row>
    <row r="1565" spans="1:7" x14ac:dyDescent="0.25">
      <c r="A1565">
        <v>1563</v>
      </c>
      <c r="B1565" s="14">
        <v>1.23</v>
      </c>
      <c r="C1565" s="14">
        <v>1.38</v>
      </c>
      <c r="D1565" s="14">
        <v>1.62</v>
      </c>
      <c r="E1565" s="14">
        <v>2.02</v>
      </c>
      <c r="F1565" s="14">
        <v>2.02</v>
      </c>
      <c r="G1565" s="14">
        <v>2.2200000000000002</v>
      </c>
    </row>
    <row r="1566" spans="1:7" x14ac:dyDescent="0.25">
      <c r="A1566">
        <v>1564</v>
      </c>
      <c r="B1566" s="14">
        <v>1.23</v>
      </c>
      <c r="C1566" s="14">
        <v>1.38</v>
      </c>
      <c r="D1566" s="14">
        <v>1.62</v>
      </c>
      <c r="E1566" s="14">
        <v>2.02</v>
      </c>
      <c r="F1566" s="14">
        <v>2.02</v>
      </c>
      <c r="G1566" s="14">
        <v>2.2200000000000002</v>
      </c>
    </row>
    <row r="1567" spans="1:7" x14ac:dyDescent="0.25">
      <c r="A1567">
        <v>1565</v>
      </c>
      <c r="B1567" s="14">
        <v>1.23</v>
      </c>
      <c r="C1567" s="14">
        <v>1.38</v>
      </c>
      <c r="D1567" s="14">
        <v>1.62</v>
      </c>
      <c r="E1567" s="14">
        <v>2.02</v>
      </c>
      <c r="F1567" s="14">
        <v>2.02</v>
      </c>
      <c r="G1567" s="14">
        <v>2.2200000000000002</v>
      </c>
    </row>
    <row r="1568" spans="1:7" x14ac:dyDescent="0.25">
      <c r="A1568">
        <v>1566</v>
      </c>
      <c r="B1568" s="14">
        <v>1.23</v>
      </c>
      <c r="C1568" s="14">
        <v>1.38</v>
      </c>
      <c r="D1568" s="14">
        <v>1.62</v>
      </c>
      <c r="E1568" s="14">
        <v>2.02</v>
      </c>
      <c r="F1568" s="14">
        <v>2.02</v>
      </c>
      <c r="G1568" s="14">
        <v>2.2200000000000002</v>
      </c>
    </row>
    <row r="1569" spans="1:7" x14ac:dyDescent="0.25">
      <c r="A1569">
        <v>1567</v>
      </c>
      <c r="B1569" s="14">
        <v>1.23</v>
      </c>
      <c r="C1569" s="14">
        <v>1.38</v>
      </c>
      <c r="D1569" s="14">
        <v>1.62</v>
      </c>
      <c r="E1569" s="14">
        <v>2.02</v>
      </c>
      <c r="F1569" s="14">
        <v>2.02</v>
      </c>
      <c r="G1569" s="14">
        <v>2.2200000000000002</v>
      </c>
    </row>
    <row r="1570" spans="1:7" x14ac:dyDescent="0.25">
      <c r="A1570">
        <v>1568</v>
      </c>
      <c r="B1570" s="14">
        <v>1.23</v>
      </c>
      <c r="C1570" s="14">
        <v>1.38</v>
      </c>
      <c r="D1570" s="14">
        <v>1.62</v>
      </c>
      <c r="E1570" s="14">
        <v>2.02</v>
      </c>
      <c r="F1570" s="14">
        <v>2.02</v>
      </c>
      <c r="G1570" s="14">
        <v>2.2200000000000002</v>
      </c>
    </row>
    <row r="1571" spans="1:7" x14ac:dyDescent="0.25">
      <c r="A1571">
        <v>1569</v>
      </c>
      <c r="B1571" s="14">
        <v>1.23</v>
      </c>
      <c r="C1571" s="14">
        <v>1.38</v>
      </c>
      <c r="D1571" s="14">
        <v>1.62</v>
      </c>
      <c r="E1571" s="14">
        <v>2.02</v>
      </c>
      <c r="F1571" s="14">
        <v>2.02</v>
      </c>
      <c r="G1571" s="14">
        <v>2.2200000000000002</v>
      </c>
    </row>
    <row r="1572" spans="1:7" x14ac:dyDescent="0.25">
      <c r="A1572">
        <v>1570</v>
      </c>
      <c r="B1572" s="14">
        <v>1.23</v>
      </c>
      <c r="C1572" s="14">
        <v>1.38</v>
      </c>
      <c r="D1572" s="14">
        <v>1.62</v>
      </c>
      <c r="E1572" s="14">
        <v>2.02</v>
      </c>
      <c r="F1572" s="14">
        <v>2.02</v>
      </c>
      <c r="G1572" s="14">
        <v>2.2200000000000002</v>
      </c>
    </row>
    <row r="1573" spans="1:7" x14ac:dyDescent="0.25">
      <c r="A1573">
        <v>1571</v>
      </c>
      <c r="B1573" s="14">
        <v>1.23</v>
      </c>
      <c r="C1573" s="14">
        <v>1.38</v>
      </c>
      <c r="D1573" s="14">
        <v>1.62</v>
      </c>
      <c r="E1573" s="14">
        <v>2.02</v>
      </c>
      <c r="F1573" s="14">
        <v>2.02</v>
      </c>
      <c r="G1573" s="14">
        <v>2.2200000000000002</v>
      </c>
    </row>
    <row r="1574" spans="1:7" x14ac:dyDescent="0.25">
      <c r="A1574">
        <v>1572</v>
      </c>
      <c r="B1574" s="14">
        <v>1.23</v>
      </c>
      <c r="C1574" s="14">
        <v>1.38</v>
      </c>
      <c r="D1574" s="14">
        <v>1.62</v>
      </c>
      <c r="E1574" s="14">
        <v>2.02</v>
      </c>
      <c r="F1574" s="14">
        <v>2.02</v>
      </c>
      <c r="G1574" s="14">
        <v>2.2200000000000002</v>
      </c>
    </row>
    <row r="1575" spans="1:7" x14ac:dyDescent="0.25">
      <c r="A1575">
        <v>1573</v>
      </c>
      <c r="B1575" s="14">
        <v>1.23</v>
      </c>
      <c r="C1575" s="14">
        <v>1.38</v>
      </c>
      <c r="D1575" s="14">
        <v>1.62</v>
      </c>
      <c r="E1575" s="14">
        <v>2.02</v>
      </c>
      <c r="F1575" s="14">
        <v>2.02</v>
      </c>
      <c r="G1575" s="14">
        <v>2.2200000000000002</v>
      </c>
    </row>
    <row r="1576" spans="1:7" x14ac:dyDescent="0.25">
      <c r="A1576">
        <v>1574</v>
      </c>
      <c r="B1576" s="14">
        <v>1.23</v>
      </c>
      <c r="C1576" s="14">
        <v>1.38</v>
      </c>
      <c r="D1576" s="14">
        <v>1.62</v>
      </c>
      <c r="E1576" s="14">
        <v>2.02</v>
      </c>
      <c r="F1576" s="14">
        <v>2.02</v>
      </c>
      <c r="G1576" s="14">
        <v>2.2200000000000002</v>
      </c>
    </row>
    <row r="1577" spans="1:7" x14ac:dyDescent="0.25">
      <c r="A1577">
        <v>1575</v>
      </c>
      <c r="B1577" s="14">
        <v>1.23</v>
      </c>
      <c r="C1577" s="14">
        <v>1.38</v>
      </c>
      <c r="D1577" s="14">
        <v>1.62</v>
      </c>
      <c r="E1577" s="14">
        <v>2.02</v>
      </c>
      <c r="F1577" s="14">
        <v>2.02</v>
      </c>
      <c r="G1577" s="14">
        <v>2.2200000000000002</v>
      </c>
    </row>
    <row r="1578" spans="1:7" x14ac:dyDescent="0.25">
      <c r="A1578">
        <v>1576</v>
      </c>
      <c r="B1578" s="14">
        <v>1.23</v>
      </c>
      <c r="C1578" s="14">
        <v>1.38</v>
      </c>
      <c r="D1578" s="14">
        <v>1.62</v>
      </c>
      <c r="E1578" s="14">
        <v>2.02</v>
      </c>
      <c r="F1578" s="14">
        <v>2.02</v>
      </c>
      <c r="G1578" s="14">
        <v>2.2200000000000002</v>
      </c>
    </row>
    <row r="1579" spans="1:7" x14ac:dyDescent="0.25">
      <c r="A1579">
        <v>1577</v>
      </c>
      <c r="B1579" s="14">
        <v>1.23</v>
      </c>
      <c r="C1579" s="14">
        <v>1.38</v>
      </c>
      <c r="D1579" s="14">
        <v>1.62</v>
      </c>
      <c r="E1579" s="14">
        <v>2.02</v>
      </c>
      <c r="F1579" s="14">
        <v>2.02</v>
      </c>
      <c r="G1579" s="14">
        <v>2.2200000000000002</v>
      </c>
    </row>
    <row r="1580" spans="1:7" x14ac:dyDescent="0.25">
      <c r="A1580">
        <v>1578</v>
      </c>
      <c r="B1580" s="14">
        <v>1.23</v>
      </c>
      <c r="C1580" s="14">
        <v>1.38</v>
      </c>
      <c r="D1580" s="14">
        <v>1.62</v>
      </c>
      <c r="E1580" s="14">
        <v>2.02</v>
      </c>
      <c r="F1580" s="14">
        <v>2.02</v>
      </c>
      <c r="G1580" s="14">
        <v>2.2200000000000002</v>
      </c>
    </row>
    <row r="1581" spans="1:7" x14ac:dyDescent="0.25">
      <c r="A1581">
        <v>1579</v>
      </c>
      <c r="B1581" s="14">
        <v>1.23</v>
      </c>
      <c r="C1581" s="14">
        <v>1.38</v>
      </c>
      <c r="D1581" s="14">
        <v>1.62</v>
      </c>
      <c r="E1581" s="14">
        <v>2.02</v>
      </c>
      <c r="F1581" s="14">
        <v>2.02</v>
      </c>
      <c r="G1581" s="14">
        <v>2.2200000000000002</v>
      </c>
    </row>
    <row r="1582" spans="1:7" x14ac:dyDescent="0.25">
      <c r="A1582">
        <v>1580</v>
      </c>
      <c r="B1582" s="14">
        <v>1.23</v>
      </c>
      <c r="C1582" s="14">
        <v>1.38</v>
      </c>
      <c r="D1582" s="14">
        <v>1.62</v>
      </c>
      <c r="E1582" s="14">
        <v>2.02</v>
      </c>
      <c r="F1582" s="14">
        <v>2.02</v>
      </c>
      <c r="G1582" s="14">
        <v>2.2200000000000002</v>
      </c>
    </row>
    <row r="1583" spans="1:7" x14ac:dyDescent="0.25">
      <c r="A1583">
        <v>1581</v>
      </c>
      <c r="B1583" s="14">
        <v>1.23</v>
      </c>
      <c r="C1583" s="14">
        <v>1.38</v>
      </c>
      <c r="D1583" s="14">
        <v>1.62</v>
      </c>
      <c r="E1583" s="14">
        <v>2.02</v>
      </c>
      <c r="F1583" s="14">
        <v>2.02</v>
      </c>
      <c r="G1583" s="14">
        <v>2.2200000000000002</v>
      </c>
    </row>
    <row r="1584" spans="1:7" x14ac:dyDescent="0.25">
      <c r="A1584">
        <v>1582</v>
      </c>
      <c r="B1584" s="14">
        <v>1.23</v>
      </c>
      <c r="C1584" s="14">
        <v>1.38</v>
      </c>
      <c r="D1584" s="14">
        <v>1.62</v>
      </c>
      <c r="E1584" s="14">
        <v>2.02</v>
      </c>
      <c r="F1584" s="14">
        <v>2.02</v>
      </c>
      <c r="G1584" s="14">
        <v>2.2200000000000002</v>
      </c>
    </row>
    <row r="1585" spans="1:7" x14ac:dyDescent="0.25">
      <c r="A1585">
        <v>1583</v>
      </c>
      <c r="B1585" s="14">
        <v>1.23</v>
      </c>
      <c r="C1585" s="14">
        <v>1.38</v>
      </c>
      <c r="D1585" s="14">
        <v>1.62</v>
      </c>
      <c r="E1585" s="14">
        <v>2.02</v>
      </c>
      <c r="F1585" s="14">
        <v>2.02</v>
      </c>
      <c r="G1585" s="14">
        <v>2.2200000000000002</v>
      </c>
    </row>
    <row r="1586" spans="1:7" x14ac:dyDescent="0.25">
      <c r="A1586">
        <v>1584</v>
      </c>
      <c r="B1586" s="14">
        <v>1.23</v>
      </c>
      <c r="C1586" s="14">
        <v>1.38</v>
      </c>
      <c r="D1586" s="14">
        <v>1.62</v>
      </c>
      <c r="E1586" s="14">
        <v>2.02</v>
      </c>
      <c r="F1586" s="14">
        <v>2.02</v>
      </c>
      <c r="G1586" s="14">
        <v>2.2200000000000002</v>
      </c>
    </row>
    <row r="1587" spans="1:7" x14ac:dyDescent="0.25">
      <c r="A1587">
        <v>1585</v>
      </c>
      <c r="B1587" s="14">
        <v>1.23</v>
      </c>
      <c r="C1587" s="14">
        <v>1.38</v>
      </c>
      <c r="D1587" s="14">
        <v>1.62</v>
      </c>
      <c r="E1587" s="14">
        <v>2.02</v>
      </c>
      <c r="F1587" s="14">
        <v>2.02</v>
      </c>
      <c r="G1587" s="14">
        <v>2.2200000000000002</v>
      </c>
    </row>
    <row r="1588" spans="1:7" x14ac:dyDescent="0.25">
      <c r="A1588">
        <v>1586</v>
      </c>
      <c r="B1588" s="14">
        <v>1.23</v>
      </c>
      <c r="C1588" s="14">
        <v>1.38</v>
      </c>
      <c r="D1588" s="14">
        <v>1.62</v>
      </c>
      <c r="E1588" s="14">
        <v>2.02</v>
      </c>
      <c r="F1588" s="14">
        <v>2.02</v>
      </c>
      <c r="G1588" s="14">
        <v>2.2200000000000002</v>
      </c>
    </row>
    <row r="1589" spans="1:7" x14ac:dyDescent="0.25">
      <c r="A1589">
        <v>1587</v>
      </c>
      <c r="B1589" s="14">
        <v>1.23</v>
      </c>
      <c r="C1589" s="14">
        <v>1.38</v>
      </c>
      <c r="D1589" s="14">
        <v>1.62</v>
      </c>
      <c r="E1589" s="14">
        <v>2.02</v>
      </c>
      <c r="F1589" s="14">
        <v>2.02</v>
      </c>
      <c r="G1589" s="14">
        <v>2.2200000000000002</v>
      </c>
    </row>
    <row r="1590" spans="1:7" x14ac:dyDescent="0.25">
      <c r="A1590">
        <v>1588</v>
      </c>
      <c r="B1590" s="14">
        <v>1.23</v>
      </c>
      <c r="C1590" s="14">
        <v>1.38</v>
      </c>
      <c r="D1590" s="14">
        <v>1.62</v>
      </c>
      <c r="E1590" s="14">
        <v>2.02</v>
      </c>
      <c r="F1590" s="14">
        <v>2.02</v>
      </c>
      <c r="G1590" s="14">
        <v>2.2200000000000002</v>
      </c>
    </row>
    <row r="1591" spans="1:7" x14ac:dyDescent="0.25">
      <c r="A1591">
        <v>1589</v>
      </c>
      <c r="B1591" s="14">
        <v>1.23</v>
      </c>
      <c r="C1591" s="14">
        <v>1.38</v>
      </c>
      <c r="D1591" s="14">
        <v>1.62</v>
      </c>
      <c r="E1591" s="14">
        <v>2.02</v>
      </c>
      <c r="F1591" s="14">
        <v>2.02</v>
      </c>
      <c r="G1591" s="14">
        <v>2.2200000000000002</v>
      </c>
    </row>
    <row r="1592" spans="1:7" x14ac:dyDescent="0.25">
      <c r="A1592">
        <v>1590</v>
      </c>
      <c r="B1592" s="14">
        <v>1.23</v>
      </c>
      <c r="C1592" s="14">
        <v>1.38</v>
      </c>
      <c r="D1592" s="14">
        <v>1.62</v>
      </c>
      <c r="E1592" s="14">
        <v>2.02</v>
      </c>
      <c r="F1592" s="14">
        <v>2.02</v>
      </c>
      <c r="G1592" s="14">
        <v>2.2200000000000002</v>
      </c>
    </row>
    <row r="1593" spans="1:7" x14ac:dyDescent="0.25">
      <c r="A1593">
        <v>1591</v>
      </c>
      <c r="B1593" s="14">
        <v>1.23</v>
      </c>
      <c r="C1593" s="14">
        <v>1.38</v>
      </c>
      <c r="D1593" s="14">
        <v>1.62</v>
      </c>
      <c r="E1593" s="14">
        <v>2.02</v>
      </c>
      <c r="F1593" s="14">
        <v>2.02</v>
      </c>
      <c r="G1593" s="14">
        <v>2.2200000000000002</v>
      </c>
    </row>
    <row r="1594" spans="1:7" x14ac:dyDescent="0.25">
      <c r="A1594">
        <v>1592</v>
      </c>
      <c r="B1594" s="14">
        <v>1.23</v>
      </c>
      <c r="C1594" s="14">
        <v>1.38</v>
      </c>
      <c r="D1594" s="14">
        <v>1.62</v>
      </c>
      <c r="E1594" s="14">
        <v>2.02</v>
      </c>
      <c r="F1594" s="14">
        <v>2.02</v>
      </c>
      <c r="G1594" s="14">
        <v>2.2200000000000002</v>
      </c>
    </row>
    <row r="1595" spans="1:7" x14ac:dyDescent="0.25">
      <c r="A1595">
        <v>1593</v>
      </c>
      <c r="B1595" s="14">
        <v>1.23</v>
      </c>
      <c r="C1595" s="14">
        <v>1.38</v>
      </c>
      <c r="D1595" s="14">
        <v>1.62</v>
      </c>
      <c r="E1595" s="14">
        <v>2.02</v>
      </c>
      <c r="F1595" s="14">
        <v>2.02</v>
      </c>
      <c r="G1595" s="14">
        <v>2.2200000000000002</v>
      </c>
    </row>
    <row r="1596" spans="1:7" x14ac:dyDescent="0.25">
      <c r="A1596">
        <v>1594</v>
      </c>
      <c r="B1596" s="14">
        <v>1.23</v>
      </c>
      <c r="C1596" s="14">
        <v>1.38</v>
      </c>
      <c r="D1596" s="14">
        <v>1.62</v>
      </c>
      <c r="E1596" s="14">
        <v>2.02</v>
      </c>
      <c r="F1596" s="14">
        <v>2.02</v>
      </c>
      <c r="G1596" s="14">
        <v>2.2200000000000002</v>
      </c>
    </row>
    <row r="1597" spans="1:7" x14ac:dyDescent="0.25">
      <c r="A1597">
        <v>1595</v>
      </c>
      <c r="B1597" s="14">
        <v>1.23</v>
      </c>
      <c r="C1597" s="14">
        <v>1.38</v>
      </c>
      <c r="D1597" s="14">
        <v>1.62</v>
      </c>
      <c r="E1597" s="14">
        <v>2.02</v>
      </c>
      <c r="F1597" s="14">
        <v>2.02</v>
      </c>
      <c r="G1597" s="14">
        <v>2.2200000000000002</v>
      </c>
    </row>
    <row r="1598" spans="1:7" x14ac:dyDescent="0.25">
      <c r="A1598">
        <v>1596</v>
      </c>
      <c r="B1598" s="14">
        <v>1.23</v>
      </c>
      <c r="C1598" s="14">
        <v>1.38</v>
      </c>
      <c r="D1598" s="14">
        <v>1.62</v>
      </c>
      <c r="E1598" s="14">
        <v>2.02</v>
      </c>
      <c r="F1598" s="14">
        <v>2.02</v>
      </c>
      <c r="G1598" s="14">
        <v>2.2200000000000002</v>
      </c>
    </row>
    <row r="1599" spans="1:7" x14ac:dyDescent="0.25">
      <c r="A1599">
        <v>1597</v>
      </c>
      <c r="B1599" s="14">
        <v>1.23</v>
      </c>
      <c r="C1599" s="14">
        <v>1.38</v>
      </c>
      <c r="D1599" s="14">
        <v>1.62</v>
      </c>
      <c r="E1599" s="14">
        <v>2.02</v>
      </c>
      <c r="F1599" s="14">
        <v>2.02</v>
      </c>
      <c r="G1599" s="14">
        <v>2.2200000000000002</v>
      </c>
    </row>
    <row r="1600" spans="1:7" x14ac:dyDescent="0.25">
      <c r="A1600">
        <v>1598</v>
      </c>
      <c r="B1600" s="14">
        <v>1.23</v>
      </c>
      <c r="C1600" s="14">
        <v>1.38</v>
      </c>
      <c r="D1600" s="14">
        <v>1.62</v>
      </c>
      <c r="E1600" s="14">
        <v>2.02</v>
      </c>
      <c r="F1600" s="14">
        <v>2.02</v>
      </c>
      <c r="G1600" s="14">
        <v>2.2200000000000002</v>
      </c>
    </row>
    <row r="1601" spans="1:7" x14ac:dyDescent="0.25">
      <c r="A1601">
        <v>1599</v>
      </c>
      <c r="B1601" s="14">
        <v>1.23</v>
      </c>
      <c r="C1601" s="14">
        <v>1.38</v>
      </c>
      <c r="D1601" s="14">
        <v>1.62</v>
      </c>
      <c r="E1601" s="14">
        <v>2.02</v>
      </c>
      <c r="F1601" s="14">
        <v>2.02</v>
      </c>
      <c r="G1601" s="14">
        <v>2.2200000000000002</v>
      </c>
    </row>
    <row r="1602" spans="1:7" x14ac:dyDescent="0.25">
      <c r="A1602">
        <v>1600</v>
      </c>
      <c r="B1602" s="14">
        <v>1.26</v>
      </c>
      <c r="C1602" s="14">
        <v>1.42</v>
      </c>
      <c r="D1602" s="14">
        <v>1.66</v>
      </c>
      <c r="E1602" s="14">
        <v>2.06</v>
      </c>
      <c r="F1602" s="14">
        <v>2.06</v>
      </c>
      <c r="G1602" s="14">
        <v>2.2599999999999998</v>
      </c>
    </row>
    <row r="1603" spans="1:7" x14ac:dyDescent="0.25">
      <c r="A1603">
        <v>1601</v>
      </c>
      <c r="B1603" s="14">
        <v>1.26</v>
      </c>
      <c r="C1603" s="14">
        <v>1.42</v>
      </c>
      <c r="D1603" s="14">
        <v>1.66</v>
      </c>
      <c r="E1603" s="14">
        <v>2.06</v>
      </c>
      <c r="F1603" s="14">
        <v>2.06</v>
      </c>
      <c r="G1603" s="14">
        <v>2.2599999999999998</v>
      </c>
    </row>
    <row r="1604" spans="1:7" x14ac:dyDescent="0.25">
      <c r="A1604">
        <v>1602</v>
      </c>
      <c r="B1604" s="14">
        <v>1.26</v>
      </c>
      <c r="C1604" s="14">
        <v>1.42</v>
      </c>
      <c r="D1604" s="14">
        <v>1.66</v>
      </c>
      <c r="E1604" s="14">
        <v>2.06</v>
      </c>
      <c r="F1604" s="14">
        <v>2.06</v>
      </c>
      <c r="G1604" s="14">
        <v>2.2599999999999998</v>
      </c>
    </row>
    <row r="1605" spans="1:7" x14ac:dyDescent="0.25">
      <c r="A1605">
        <v>1603</v>
      </c>
      <c r="B1605" s="14">
        <v>1.26</v>
      </c>
      <c r="C1605" s="14">
        <v>1.42</v>
      </c>
      <c r="D1605" s="14">
        <v>1.66</v>
      </c>
      <c r="E1605" s="14">
        <v>2.06</v>
      </c>
      <c r="F1605" s="14">
        <v>2.06</v>
      </c>
      <c r="G1605" s="14">
        <v>2.2599999999999998</v>
      </c>
    </row>
    <row r="1606" spans="1:7" x14ac:dyDescent="0.25">
      <c r="A1606">
        <v>1604</v>
      </c>
      <c r="B1606" s="14">
        <v>1.26</v>
      </c>
      <c r="C1606" s="14">
        <v>1.42</v>
      </c>
      <c r="D1606" s="14">
        <v>1.66</v>
      </c>
      <c r="E1606" s="14">
        <v>2.06</v>
      </c>
      <c r="F1606" s="14">
        <v>2.06</v>
      </c>
      <c r="G1606" s="14">
        <v>2.2599999999999998</v>
      </c>
    </row>
    <row r="1607" spans="1:7" x14ac:dyDescent="0.25">
      <c r="A1607">
        <v>1605</v>
      </c>
      <c r="B1607" s="14">
        <v>1.26</v>
      </c>
      <c r="C1607" s="14">
        <v>1.42</v>
      </c>
      <c r="D1607" s="14">
        <v>1.66</v>
      </c>
      <c r="E1607" s="14">
        <v>2.06</v>
      </c>
      <c r="F1607" s="14">
        <v>2.06</v>
      </c>
      <c r="G1607" s="14">
        <v>2.2599999999999998</v>
      </c>
    </row>
    <row r="1608" spans="1:7" x14ac:dyDescent="0.25">
      <c r="A1608">
        <v>1606</v>
      </c>
      <c r="B1608" s="14">
        <v>1.26</v>
      </c>
      <c r="C1608" s="14">
        <v>1.42</v>
      </c>
      <c r="D1608" s="14">
        <v>1.66</v>
      </c>
      <c r="E1608" s="14">
        <v>2.06</v>
      </c>
      <c r="F1608" s="14">
        <v>2.06</v>
      </c>
      <c r="G1608" s="14">
        <v>2.2599999999999998</v>
      </c>
    </row>
    <row r="1609" spans="1:7" x14ac:dyDescent="0.25">
      <c r="A1609">
        <v>1607</v>
      </c>
      <c r="B1609" s="14">
        <v>1.26</v>
      </c>
      <c r="C1609" s="14">
        <v>1.42</v>
      </c>
      <c r="D1609" s="14">
        <v>1.66</v>
      </c>
      <c r="E1609" s="14">
        <v>2.06</v>
      </c>
      <c r="F1609" s="14">
        <v>2.06</v>
      </c>
      <c r="G1609" s="14">
        <v>2.2599999999999998</v>
      </c>
    </row>
    <row r="1610" spans="1:7" x14ac:dyDescent="0.25">
      <c r="A1610">
        <v>1608</v>
      </c>
      <c r="B1610" s="14">
        <v>1.26</v>
      </c>
      <c r="C1610" s="14">
        <v>1.42</v>
      </c>
      <c r="D1610" s="14">
        <v>1.66</v>
      </c>
      <c r="E1610" s="14">
        <v>2.06</v>
      </c>
      <c r="F1610" s="14">
        <v>2.06</v>
      </c>
      <c r="G1610" s="14">
        <v>2.2599999999999998</v>
      </c>
    </row>
    <row r="1611" spans="1:7" x14ac:dyDescent="0.25">
      <c r="A1611">
        <v>1609</v>
      </c>
      <c r="B1611" s="14">
        <v>1.26</v>
      </c>
      <c r="C1611" s="14">
        <v>1.42</v>
      </c>
      <c r="D1611" s="14">
        <v>1.66</v>
      </c>
      <c r="E1611" s="14">
        <v>2.06</v>
      </c>
      <c r="F1611" s="14">
        <v>2.06</v>
      </c>
      <c r="G1611" s="14">
        <v>2.2599999999999998</v>
      </c>
    </row>
    <row r="1612" spans="1:7" x14ac:dyDescent="0.25">
      <c r="A1612">
        <v>1610</v>
      </c>
      <c r="B1612" s="14">
        <v>1.26</v>
      </c>
      <c r="C1612" s="14">
        <v>1.42</v>
      </c>
      <c r="D1612" s="14">
        <v>1.66</v>
      </c>
      <c r="E1612" s="14">
        <v>2.06</v>
      </c>
      <c r="F1612" s="14">
        <v>2.06</v>
      </c>
      <c r="G1612" s="14">
        <v>2.2599999999999998</v>
      </c>
    </row>
    <row r="1613" spans="1:7" x14ac:dyDescent="0.25">
      <c r="A1613">
        <v>1611</v>
      </c>
      <c r="B1613" s="14">
        <v>1.26</v>
      </c>
      <c r="C1613" s="14">
        <v>1.42</v>
      </c>
      <c r="D1613" s="14">
        <v>1.66</v>
      </c>
      <c r="E1613" s="14">
        <v>2.06</v>
      </c>
      <c r="F1613" s="14">
        <v>2.06</v>
      </c>
      <c r="G1613" s="14">
        <v>2.2599999999999998</v>
      </c>
    </row>
    <row r="1614" spans="1:7" x14ac:dyDescent="0.25">
      <c r="A1614">
        <v>1612</v>
      </c>
      <c r="B1614" s="14">
        <v>1.26</v>
      </c>
      <c r="C1614" s="14">
        <v>1.42</v>
      </c>
      <c r="D1614" s="14">
        <v>1.66</v>
      </c>
      <c r="E1614" s="14">
        <v>2.06</v>
      </c>
      <c r="F1614" s="14">
        <v>2.06</v>
      </c>
      <c r="G1614" s="14">
        <v>2.2599999999999998</v>
      </c>
    </row>
    <row r="1615" spans="1:7" x14ac:dyDescent="0.25">
      <c r="A1615">
        <v>1613</v>
      </c>
      <c r="B1615" s="14">
        <v>1.26</v>
      </c>
      <c r="C1615" s="14">
        <v>1.42</v>
      </c>
      <c r="D1615" s="14">
        <v>1.66</v>
      </c>
      <c r="E1615" s="14">
        <v>2.06</v>
      </c>
      <c r="F1615" s="14">
        <v>2.06</v>
      </c>
      <c r="G1615" s="14">
        <v>2.2599999999999998</v>
      </c>
    </row>
    <row r="1616" spans="1:7" x14ac:dyDescent="0.25">
      <c r="A1616">
        <v>1614</v>
      </c>
      <c r="B1616" s="14">
        <v>1.26</v>
      </c>
      <c r="C1616" s="14">
        <v>1.42</v>
      </c>
      <c r="D1616" s="14">
        <v>1.66</v>
      </c>
      <c r="E1616" s="14">
        <v>2.06</v>
      </c>
      <c r="F1616" s="14">
        <v>2.06</v>
      </c>
      <c r="G1616" s="14">
        <v>2.2599999999999998</v>
      </c>
    </row>
    <row r="1617" spans="1:7" x14ac:dyDescent="0.25">
      <c r="A1617">
        <v>1615</v>
      </c>
      <c r="B1617" s="14">
        <v>1.26</v>
      </c>
      <c r="C1617" s="14">
        <v>1.42</v>
      </c>
      <c r="D1617" s="14">
        <v>1.66</v>
      </c>
      <c r="E1617" s="14">
        <v>2.06</v>
      </c>
      <c r="F1617" s="14">
        <v>2.06</v>
      </c>
      <c r="G1617" s="14">
        <v>2.2599999999999998</v>
      </c>
    </row>
    <row r="1618" spans="1:7" x14ac:dyDescent="0.25">
      <c r="A1618">
        <v>1616</v>
      </c>
      <c r="B1618" s="14">
        <v>1.26</v>
      </c>
      <c r="C1618" s="14">
        <v>1.42</v>
      </c>
      <c r="D1618" s="14">
        <v>1.66</v>
      </c>
      <c r="E1618" s="14">
        <v>2.06</v>
      </c>
      <c r="F1618" s="14">
        <v>2.06</v>
      </c>
      <c r="G1618" s="14">
        <v>2.2599999999999998</v>
      </c>
    </row>
    <row r="1619" spans="1:7" x14ac:dyDescent="0.25">
      <c r="A1619">
        <v>1617</v>
      </c>
      <c r="B1619" s="14">
        <v>1.26</v>
      </c>
      <c r="C1619" s="14">
        <v>1.42</v>
      </c>
      <c r="D1619" s="14">
        <v>1.66</v>
      </c>
      <c r="E1619" s="14">
        <v>2.06</v>
      </c>
      <c r="F1619" s="14">
        <v>2.06</v>
      </c>
      <c r="G1619" s="14">
        <v>2.2599999999999998</v>
      </c>
    </row>
    <row r="1620" spans="1:7" x14ac:dyDescent="0.25">
      <c r="A1620">
        <v>1618</v>
      </c>
      <c r="B1620" s="14">
        <v>1.26</v>
      </c>
      <c r="C1620" s="14">
        <v>1.42</v>
      </c>
      <c r="D1620" s="14">
        <v>1.66</v>
      </c>
      <c r="E1620" s="14">
        <v>2.06</v>
      </c>
      <c r="F1620" s="14">
        <v>2.06</v>
      </c>
      <c r="G1620" s="14">
        <v>2.2599999999999998</v>
      </c>
    </row>
    <row r="1621" spans="1:7" x14ac:dyDescent="0.25">
      <c r="A1621">
        <v>1619</v>
      </c>
      <c r="B1621" s="14">
        <v>1.26</v>
      </c>
      <c r="C1621" s="14">
        <v>1.42</v>
      </c>
      <c r="D1621" s="14">
        <v>1.66</v>
      </c>
      <c r="E1621" s="14">
        <v>2.06</v>
      </c>
      <c r="F1621" s="14">
        <v>2.06</v>
      </c>
      <c r="G1621" s="14">
        <v>2.2599999999999998</v>
      </c>
    </row>
    <row r="1622" spans="1:7" x14ac:dyDescent="0.25">
      <c r="A1622">
        <v>1620</v>
      </c>
      <c r="B1622" s="14">
        <v>1.26</v>
      </c>
      <c r="C1622" s="14">
        <v>1.42</v>
      </c>
      <c r="D1622" s="14">
        <v>1.66</v>
      </c>
      <c r="E1622" s="14">
        <v>2.06</v>
      </c>
      <c r="F1622" s="14">
        <v>2.06</v>
      </c>
      <c r="G1622" s="14">
        <v>2.2599999999999998</v>
      </c>
    </row>
    <row r="1623" spans="1:7" x14ac:dyDescent="0.25">
      <c r="A1623">
        <v>1621</v>
      </c>
      <c r="B1623" s="14">
        <v>1.26</v>
      </c>
      <c r="C1623" s="14">
        <v>1.42</v>
      </c>
      <c r="D1623" s="14">
        <v>1.66</v>
      </c>
      <c r="E1623" s="14">
        <v>2.06</v>
      </c>
      <c r="F1623" s="14">
        <v>2.06</v>
      </c>
      <c r="G1623" s="14">
        <v>2.2599999999999998</v>
      </c>
    </row>
    <row r="1624" spans="1:7" x14ac:dyDescent="0.25">
      <c r="A1624">
        <v>1622</v>
      </c>
      <c r="B1624" s="14">
        <v>1.26</v>
      </c>
      <c r="C1624" s="14">
        <v>1.42</v>
      </c>
      <c r="D1624" s="14">
        <v>1.66</v>
      </c>
      <c r="E1624" s="14">
        <v>2.06</v>
      </c>
      <c r="F1624" s="14">
        <v>2.06</v>
      </c>
      <c r="G1624" s="14">
        <v>2.2599999999999998</v>
      </c>
    </row>
    <row r="1625" spans="1:7" x14ac:dyDescent="0.25">
      <c r="A1625">
        <v>1623</v>
      </c>
      <c r="B1625" s="14">
        <v>1.26</v>
      </c>
      <c r="C1625" s="14">
        <v>1.42</v>
      </c>
      <c r="D1625" s="14">
        <v>1.66</v>
      </c>
      <c r="E1625" s="14">
        <v>2.06</v>
      </c>
      <c r="F1625" s="14">
        <v>2.06</v>
      </c>
      <c r="G1625" s="14">
        <v>2.2599999999999998</v>
      </c>
    </row>
    <row r="1626" spans="1:7" x14ac:dyDescent="0.25">
      <c r="A1626">
        <v>1624</v>
      </c>
      <c r="B1626" s="14">
        <v>1.26</v>
      </c>
      <c r="C1626" s="14">
        <v>1.42</v>
      </c>
      <c r="D1626" s="14">
        <v>1.66</v>
      </c>
      <c r="E1626" s="14">
        <v>2.06</v>
      </c>
      <c r="F1626" s="14">
        <v>2.06</v>
      </c>
      <c r="G1626" s="14">
        <v>2.2599999999999998</v>
      </c>
    </row>
    <row r="1627" spans="1:7" x14ac:dyDescent="0.25">
      <c r="A1627">
        <v>1625</v>
      </c>
      <c r="B1627" s="14">
        <v>1.26</v>
      </c>
      <c r="C1627" s="14">
        <v>1.42</v>
      </c>
      <c r="D1627" s="14">
        <v>1.66</v>
      </c>
      <c r="E1627" s="14">
        <v>2.06</v>
      </c>
      <c r="F1627" s="14">
        <v>2.06</v>
      </c>
      <c r="G1627" s="14">
        <v>2.2599999999999998</v>
      </c>
    </row>
    <row r="1628" spans="1:7" x14ac:dyDescent="0.25">
      <c r="A1628">
        <v>1626</v>
      </c>
      <c r="B1628" s="14">
        <v>1.26</v>
      </c>
      <c r="C1628" s="14">
        <v>1.42</v>
      </c>
      <c r="D1628" s="14">
        <v>1.66</v>
      </c>
      <c r="E1628" s="14">
        <v>2.06</v>
      </c>
      <c r="F1628" s="14">
        <v>2.06</v>
      </c>
      <c r="G1628" s="14">
        <v>2.2599999999999998</v>
      </c>
    </row>
    <row r="1629" spans="1:7" x14ac:dyDescent="0.25">
      <c r="A1629">
        <v>1627</v>
      </c>
      <c r="B1629" s="14">
        <v>1.26</v>
      </c>
      <c r="C1629" s="14">
        <v>1.42</v>
      </c>
      <c r="D1629" s="14">
        <v>1.66</v>
      </c>
      <c r="E1629" s="14">
        <v>2.06</v>
      </c>
      <c r="F1629" s="14">
        <v>2.06</v>
      </c>
      <c r="G1629" s="14">
        <v>2.2599999999999998</v>
      </c>
    </row>
    <row r="1630" spans="1:7" x14ac:dyDescent="0.25">
      <c r="A1630">
        <v>1628</v>
      </c>
      <c r="B1630" s="14">
        <v>1.26</v>
      </c>
      <c r="C1630" s="14">
        <v>1.42</v>
      </c>
      <c r="D1630" s="14">
        <v>1.66</v>
      </c>
      <c r="E1630" s="14">
        <v>2.06</v>
      </c>
      <c r="F1630" s="14">
        <v>2.06</v>
      </c>
      <c r="G1630" s="14">
        <v>2.2599999999999998</v>
      </c>
    </row>
    <row r="1631" spans="1:7" x14ac:dyDescent="0.25">
      <c r="A1631">
        <v>1629</v>
      </c>
      <c r="B1631" s="14">
        <v>1.26</v>
      </c>
      <c r="C1631" s="14">
        <v>1.42</v>
      </c>
      <c r="D1631" s="14">
        <v>1.66</v>
      </c>
      <c r="E1631" s="14">
        <v>2.06</v>
      </c>
      <c r="F1631" s="14">
        <v>2.06</v>
      </c>
      <c r="G1631" s="14">
        <v>2.2599999999999998</v>
      </c>
    </row>
    <row r="1632" spans="1:7" x14ac:dyDescent="0.25">
      <c r="A1632">
        <v>1630</v>
      </c>
      <c r="B1632" s="14">
        <v>1.26</v>
      </c>
      <c r="C1632" s="14">
        <v>1.42</v>
      </c>
      <c r="D1632" s="14">
        <v>1.66</v>
      </c>
      <c r="E1632" s="14">
        <v>2.06</v>
      </c>
      <c r="F1632" s="14">
        <v>2.06</v>
      </c>
      <c r="G1632" s="14">
        <v>2.2599999999999998</v>
      </c>
    </row>
    <row r="1633" spans="1:7" x14ac:dyDescent="0.25">
      <c r="A1633">
        <v>1631</v>
      </c>
      <c r="B1633" s="14">
        <v>1.26</v>
      </c>
      <c r="C1633" s="14">
        <v>1.42</v>
      </c>
      <c r="D1633" s="14">
        <v>1.66</v>
      </c>
      <c r="E1633" s="14">
        <v>2.06</v>
      </c>
      <c r="F1633" s="14">
        <v>2.06</v>
      </c>
      <c r="G1633" s="14">
        <v>2.2599999999999998</v>
      </c>
    </row>
    <row r="1634" spans="1:7" x14ac:dyDescent="0.25">
      <c r="A1634">
        <v>1632</v>
      </c>
      <c r="B1634" s="14">
        <v>1.26</v>
      </c>
      <c r="C1634" s="14">
        <v>1.42</v>
      </c>
      <c r="D1634" s="14">
        <v>1.66</v>
      </c>
      <c r="E1634" s="14">
        <v>2.06</v>
      </c>
      <c r="F1634" s="14">
        <v>2.06</v>
      </c>
      <c r="G1634" s="14">
        <v>2.2599999999999998</v>
      </c>
    </row>
    <row r="1635" spans="1:7" x14ac:dyDescent="0.25">
      <c r="A1635">
        <v>1633</v>
      </c>
      <c r="B1635" s="14">
        <v>1.26</v>
      </c>
      <c r="C1635" s="14">
        <v>1.42</v>
      </c>
      <c r="D1635" s="14">
        <v>1.66</v>
      </c>
      <c r="E1635" s="14">
        <v>2.06</v>
      </c>
      <c r="F1635" s="14">
        <v>2.06</v>
      </c>
      <c r="G1635" s="14">
        <v>2.2599999999999998</v>
      </c>
    </row>
    <row r="1636" spans="1:7" x14ac:dyDescent="0.25">
      <c r="A1636">
        <v>1634</v>
      </c>
      <c r="B1636" s="14">
        <v>1.26</v>
      </c>
      <c r="C1636" s="14">
        <v>1.42</v>
      </c>
      <c r="D1636" s="14">
        <v>1.66</v>
      </c>
      <c r="E1636" s="14">
        <v>2.06</v>
      </c>
      <c r="F1636" s="14">
        <v>2.06</v>
      </c>
      <c r="G1636" s="14">
        <v>2.2599999999999998</v>
      </c>
    </row>
    <row r="1637" spans="1:7" x14ac:dyDescent="0.25">
      <c r="A1637">
        <v>1635</v>
      </c>
      <c r="B1637" s="14">
        <v>1.26</v>
      </c>
      <c r="C1637" s="14">
        <v>1.42</v>
      </c>
      <c r="D1637" s="14">
        <v>1.66</v>
      </c>
      <c r="E1637" s="14">
        <v>2.06</v>
      </c>
      <c r="F1637" s="14">
        <v>2.06</v>
      </c>
      <c r="G1637" s="14">
        <v>2.2599999999999998</v>
      </c>
    </row>
    <row r="1638" spans="1:7" x14ac:dyDescent="0.25">
      <c r="A1638">
        <v>1636</v>
      </c>
      <c r="B1638" s="14">
        <v>1.26</v>
      </c>
      <c r="C1638" s="14">
        <v>1.42</v>
      </c>
      <c r="D1638" s="14">
        <v>1.66</v>
      </c>
      <c r="E1638" s="14">
        <v>2.06</v>
      </c>
      <c r="F1638" s="14">
        <v>2.06</v>
      </c>
      <c r="G1638" s="14">
        <v>2.2599999999999998</v>
      </c>
    </row>
    <row r="1639" spans="1:7" x14ac:dyDescent="0.25">
      <c r="A1639">
        <v>1637</v>
      </c>
      <c r="B1639" s="14">
        <v>1.26</v>
      </c>
      <c r="C1639" s="14">
        <v>1.42</v>
      </c>
      <c r="D1639" s="14">
        <v>1.66</v>
      </c>
      <c r="E1639" s="14">
        <v>2.06</v>
      </c>
      <c r="F1639" s="14">
        <v>2.06</v>
      </c>
      <c r="G1639" s="14">
        <v>2.2599999999999998</v>
      </c>
    </row>
    <row r="1640" spans="1:7" x14ac:dyDescent="0.25">
      <c r="A1640">
        <v>1638</v>
      </c>
      <c r="B1640" s="14">
        <v>1.26</v>
      </c>
      <c r="C1640" s="14">
        <v>1.42</v>
      </c>
      <c r="D1640" s="14">
        <v>1.66</v>
      </c>
      <c r="E1640" s="14">
        <v>2.06</v>
      </c>
      <c r="F1640" s="14">
        <v>2.06</v>
      </c>
      <c r="G1640" s="14">
        <v>2.2599999999999998</v>
      </c>
    </row>
    <row r="1641" spans="1:7" x14ac:dyDescent="0.25">
      <c r="A1641">
        <v>1639</v>
      </c>
      <c r="B1641" s="14">
        <v>1.26</v>
      </c>
      <c r="C1641" s="14">
        <v>1.42</v>
      </c>
      <c r="D1641" s="14">
        <v>1.66</v>
      </c>
      <c r="E1641" s="14">
        <v>2.06</v>
      </c>
      <c r="F1641" s="14">
        <v>2.06</v>
      </c>
      <c r="G1641" s="14">
        <v>2.2599999999999998</v>
      </c>
    </row>
    <row r="1642" spans="1:7" x14ac:dyDescent="0.25">
      <c r="A1642">
        <v>1640</v>
      </c>
      <c r="B1642" s="14">
        <v>1.26</v>
      </c>
      <c r="C1642" s="14">
        <v>1.42</v>
      </c>
      <c r="D1642" s="14">
        <v>1.66</v>
      </c>
      <c r="E1642" s="14">
        <v>2.06</v>
      </c>
      <c r="F1642" s="14">
        <v>2.06</v>
      </c>
      <c r="G1642" s="14">
        <v>2.2599999999999998</v>
      </c>
    </row>
    <row r="1643" spans="1:7" x14ac:dyDescent="0.25">
      <c r="A1643">
        <v>1641</v>
      </c>
      <c r="B1643" s="14">
        <v>1.26</v>
      </c>
      <c r="C1643" s="14">
        <v>1.42</v>
      </c>
      <c r="D1643" s="14">
        <v>1.66</v>
      </c>
      <c r="E1643" s="14">
        <v>2.06</v>
      </c>
      <c r="F1643" s="14">
        <v>2.06</v>
      </c>
      <c r="G1643" s="14">
        <v>2.2599999999999998</v>
      </c>
    </row>
    <row r="1644" spans="1:7" x14ac:dyDescent="0.25">
      <c r="A1644">
        <v>1642</v>
      </c>
      <c r="B1644" s="14">
        <v>1.26</v>
      </c>
      <c r="C1644" s="14">
        <v>1.42</v>
      </c>
      <c r="D1644" s="14">
        <v>1.66</v>
      </c>
      <c r="E1644" s="14">
        <v>2.06</v>
      </c>
      <c r="F1644" s="14">
        <v>2.06</v>
      </c>
      <c r="G1644" s="14">
        <v>2.2599999999999998</v>
      </c>
    </row>
    <row r="1645" spans="1:7" x14ac:dyDescent="0.25">
      <c r="A1645">
        <v>1643</v>
      </c>
      <c r="B1645" s="14">
        <v>1.26</v>
      </c>
      <c r="C1645" s="14">
        <v>1.42</v>
      </c>
      <c r="D1645" s="14">
        <v>1.66</v>
      </c>
      <c r="E1645" s="14">
        <v>2.06</v>
      </c>
      <c r="F1645" s="14">
        <v>2.06</v>
      </c>
      <c r="G1645" s="14">
        <v>2.2599999999999998</v>
      </c>
    </row>
    <row r="1646" spans="1:7" x14ac:dyDescent="0.25">
      <c r="A1646">
        <v>1644</v>
      </c>
      <c r="B1646" s="14">
        <v>1.26</v>
      </c>
      <c r="C1646" s="14">
        <v>1.42</v>
      </c>
      <c r="D1646" s="14">
        <v>1.66</v>
      </c>
      <c r="E1646" s="14">
        <v>2.06</v>
      </c>
      <c r="F1646" s="14">
        <v>2.06</v>
      </c>
      <c r="G1646" s="14">
        <v>2.2599999999999998</v>
      </c>
    </row>
    <row r="1647" spans="1:7" x14ac:dyDescent="0.25">
      <c r="A1647">
        <v>1645</v>
      </c>
      <c r="B1647" s="14">
        <v>1.26</v>
      </c>
      <c r="C1647" s="14">
        <v>1.42</v>
      </c>
      <c r="D1647" s="14">
        <v>1.66</v>
      </c>
      <c r="E1647" s="14">
        <v>2.06</v>
      </c>
      <c r="F1647" s="14">
        <v>2.06</v>
      </c>
      <c r="G1647" s="14">
        <v>2.2599999999999998</v>
      </c>
    </row>
    <row r="1648" spans="1:7" x14ac:dyDescent="0.25">
      <c r="A1648">
        <v>1646</v>
      </c>
      <c r="B1648" s="14">
        <v>1.26</v>
      </c>
      <c r="C1648" s="14">
        <v>1.42</v>
      </c>
      <c r="D1648" s="14">
        <v>1.66</v>
      </c>
      <c r="E1648" s="14">
        <v>2.06</v>
      </c>
      <c r="F1648" s="14">
        <v>2.06</v>
      </c>
      <c r="G1648" s="14">
        <v>2.2599999999999998</v>
      </c>
    </row>
    <row r="1649" spans="1:7" x14ac:dyDescent="0.25">
      <c r="A1649">
        <v>1647</v>
      </c>
      <c r="B1649" s="14">
        <v>1.26</v>
      </c>
      <c r="C1649" s="14">
        <v>1.42</v>
      </c>
      <c r="D1649" s="14">
        <v>1.66</v>
      </c>
      <c r="E1649" s="14">
        <v>2.06</v>
      </c>
      <c r="F1649" s="14">
        <v>2.06</v>
      </c>
      <c r="G1649" s="14">
        <v>2.2599999999999998</v>
      </c>
    </row>
    <row r="1650" spans="1:7" x14ac:dyDescent="0.25">
      <c r="A1650">
        <v>1648</v>
      </c>
      <c r="B1650" s="14">
        <v>1.26</v>
      </c>
      <c r="C1650" s="14">
        <v>1.42</v>
      </c>
      <c r="D1650" s="14">
        <v>1.66</v>
      </c>
      <c r="E1650" s="14">
        <v>2.06</v>
      </c>
      <c r="F1650" s="14">
        <v>2.06</v>
      </c>
      <c r="G1650" s="14">
        <v>2.2599999999999998</v>
      </c>
    </row>
    <row r="1651" spans="1:7" x14ac:dyDescent="0.25">
      <c r="A1651">
        <v>1649</v>
      </c>
      <c r="B1651" s="14">
        <v>1.26</v>
      </c>
      <c r="C1651" s="14">
        <v>1.42</v>
      </c>
      <c r="D1651" s="14">
        <v>1.66</v>
      </c>
      <c r="E1651" s="14">
        <v>2.06</v>
      </c>
      <c r="F1651" s="14">
        <v>2.06</v>
      </c>
      <c r="G1651" s="14">
        <v>2.2599999999999998</v>
      </c>
    </row>
    <row r="1652" spans="1:7" x14ac:dyDescent="0.25">
      <c r="A1652">
        <v>1650</v>
      </c>
      <c r="B1652" s="14">
        <v>1.26</v>
      </c>
      <c r="C1652" s="14">
        <v>1.42</v>
      </c>
      <c r="D1652" s="14">
        <v>1.66</v>
      </c>
      <c r="E1652" s="14">
        <v>2.06</v>
      </c>
      <c r="F1652" s="14">
        <v>2.06</v>
      </c>
      <c r="G1652" s="14">
        <v>2.2599999999999998</v>
      </c>
    </row>
    <row r="1653" spans="1:7" x14ac:dyDescent="0.25">
      <c r="A1653">
        <v>1651</v>
      </c>
      <c r="B1653" s="14">
        <v>1.26</v>
      </c>
      <c r="C1653" s="14">
        <v>1.42</v>
      </c>
      <c r="D1653" s="14">
        <v>1.66</v>
      </c>
      <c r="E1653" s="14">
        <v>2.06</v>
      </c>
      <c r="F1653" s="14">
        <v>2.06</v>
      </c>
      <c r="G1653" s="14">
        <v>2.2599999999999998</v>
      </c>
    </row>
    <row r="1654" spans="1:7" x14ac:dyDescent="0.25">
      <c r="A1654">
        <v>1652</v>
      </c>
      <c r="B1654" s="14">
        <v>1.26</v>
      </c>
      <c r="C1654" s="14">
        <v>1.42</v>
      </c>
      <c r="D1654" s="14">
        <v>1.66</v>
      </c>
      <c r="E1654" s="14">
        <v>2.06</v>
      </c>
      <c r="F1654" s="14">
        <v>2.06</v>
      </c>
      <c r="G1654" s="14">
        <v>2.2599999999999998</v>
      </c>
    </row>
    <row r="1655" spans="1:7" x14ac:dyDescent="0.25">
      <c r="A1655">
        <v>1653</v>
      </c>
      <c r="B1655" s="14">
        <v>1.26</v>
      </c>
      <c r="C1655" s="14">
        <v>1.42</v>
      </c>
      <c r="D1655" s="14">
        <v>1.66</v>
      </c>
      <c r="E1655" s="14">
        <v>2.06</v>
      </c>
      <c r="F1655" s="14">
        <v>2.06</v>
      </c>
      <c r="G1655" s="14">
        <v>2.2599999999999998</v>
      </c>
    </row>
    <row r="1656" spans="1:7" x14ac:dyDescent="0.25">
      <c r="A1656">
        <v>1654</v>
      </c>
      <c r="B1656" s="14">
        <v>1.26</v>
      </c>
      <c r="C1656" s="14">
        <v>1.42</v>
      </c>
      <c r="D1656" s="14">
        <v>1.66</v>
      </c>
      <c r="E1656" s="14">
        <v>2.06</v>
      </c>
      <c r="F1656" s="14">
        <v>2.06</v>
      </c>
      <c r="G1656" s="14">
        <v>2.2599999999999998</v>
      </c>
    </row>
    <row r="1657" spans="1:7" x14ac:dyDescent="0.25">
      <c r="A1657">
        <v>1655</v>
      </c>
      <c r="B1657" s="14">
        <v>1.26</v>
      </c>
      <c r="C1657" s="14">
        <v>1.42</v>
      </c>
      <c r="D1657" s="14">
        <v>1.66</v>
      </c>
      <c r="E1657" s="14">
        <v>2.06</v>
      </c>
      <c r="F1657" s="14">
        <v>2.06</v>
      </c>
      <c r="G1657" s="14">
        <v>2.2599999999999998</v>
      </c>
    </row>
    <row r="1658" spans="1:7" x14ac:dyDescent="0.25">
      <c r="A1658">
        <v>1656</v>
      </c>
      <c r="B1658" s="14">
        <v>1.26</v>
      </c>
      <c r="C1658" s="14">
        <v>1.42</v>
      </c>
      <c r="D1658" s="14">
        <v>1.66</v>
      </c>
      <c r="E1658" s="14">
        <v>2.06</v>
      </c>
      <c r="F1658" s="14">
        <v>2.06</v>
      </c>
      <c r="G1658" s="14">
        <v>2.2599999999999998</v>
      </c>
    </row>
    <row r="1659" spans="1:7" x14ac:dyDescent="0.25">
      <c r="A1659">
        <v>1657</v>
      </c>
      <c r="B1659" s="14">
        <v>1.26</v>
      </c>
      <c r="C1659" s="14">
        <v>1.42</v>
      </c>
      <c r="D1659" s="14">
        <v>1.66</v>
      </c>
      <c r="E1659" s="14">
        <v>2.06</v>
      </c>
      <c r="F1659" s="14">
        <v>2.06</v>
      </c>
      <c r="G1659" s="14">
        <v>2.2599999999999998</v>
      </c>
    </row>
    <row r="1660" spans="1:7" x14ac:dyDescent="0.25">
      <c r="A1660">
        <v>1658</v>
      </c>
      <c r="B1660" s="14">
        <v>1.26</v>
      </c>
      <c r="C1660" s="14">
        <v>1.42</v>
      </c>
      <c r="D1660" s="14">
        <v>1.66</v>
      </c>
      <c r="E1660" s="14">
        <v>2.06</v>
      </c>
      <c r="F1660" s="14">
        <v>2.06</v>
      </c>
      <c r="G1660" s="14">
        <v>2.2599999999999998</v>
      </c>
    </row>
    <row r="1661" spans="1:7" x14ac:dyDescent="0.25">
      <c r="A1661">
        <v>1659</v>
      </c>
      <c r="B1661" s="14">
        <v>1.26</v>
      </c>
      <c r="C1661" s="14">
        <v>1.42</v>
      </c>
      <c r="D1661" s="14">
        <v>1.66</v>
      </c>
      <c r="E1661" s="14">
        <v>2.06</v>
      </c>
      <c r="F1661" s="14">
        <v>2.06</v>
      </c>
      <c r="G1661" s="14">
        <v>2.2599999999999998</v>
      </c>
    </row>
    <row r="1662" spans="1:7" x14ac:dyDescent="0.25">
      <c r="A1662">
        <v>1660</v>
      </c>
      <c r="B1662" s="14">
        <v>1.26</v>
      </c>
      <c r="C1662" s="14">
        <v>1.42</v>
      </c>
      <c r="D1662" s="14">
        <v>1.66</v>
      </c>
      <c r="E1662" s="14">
        <v>2.06</v>
      </c>
      <c r="F1662" s="14">
        <v>2.06</v>
      </c>
      <c r="G1662" s="14">
        <v>2.2599999999999998</v>
      </c>
    </row>
    <row r="1663" spans="1:7" x14ac:dyDescent="0.25">
      <c r="A1663">
        <v>1661</v>
      </c>
      <c r="B1663" s="14">
        <v>1.26</v>
      </c>
      <c r="C1663" s="14">
        <v>1.42</v>
      </c>
      <c r="D1663" s="14">
        <v>1.66</v>
      </c>
      <c r="E1663" s="14">
        <v>2.06</v>
      </c>
      <c r="F1663" s="14">
        <v>2.06</v>
      </c>
      <c r="G1663" s="14">
        <v>2.2599999999999998</v>
      </c>
    </row>
    <row r="1664" spans="1:7" x14ac:dyDescent="0.25">
      <c r="A1664">
        <v>1662</v>
      </c>
      <c r="B1664" s="14">
        <v>1.26</v>
      </c>
      <c r="C1664" s="14">
        <v>1.42</v>
      </c>
      <c r="D1664" s="14">
        <v>1.66</v>
      </c>
      <c r="E1664" s="14">
        <v>2.06</v>
      </c>
      <c r="F1664" s="14">
        <v>2.06</v>
      </c>
      <c r="G1664" s="14">
        <v>2.2599999999999998</v>
      </c>
    </row>
    <row r="1665" spans="1:7" x14ac:dyDescent="0.25">
      <c r="A1665">
        <v>1663</v>
      </c>
      <c r="B1665" s="14">
        <v>1.26</v>
      </c>
      <c r="C1665" s="14">
        <v>1.42</v>
      </c>
      <c r="D1665" s="14">
        <v>1.66</v>
      </c>
      <c r="E1665" s="14">
        <v>2.06</v>
      </c>
      <c r="F1665" s="14">
        <v>2.06</v>
      </c>
      <c r="G1665" s="14">
        <v>2.2599999999999998</v>
      </c>
    </row>
    <row r="1666" spans="1:7" x14ac:dyDescent="0.25">
      <c r="A1666">
        <v>1664</v>
      </c>
      <c r="B1666" s="14">
        <v>1.26</v>
      </c>
      <c r="C1666" s="14">
        <v>1.42</v>
      </c>
      <c r="D1666" s="14">
        <v>1.66</v>
      </c>
      <c r="E1666" s="14">
        <v>2.06</v>
      </c>
      <c r="F1666" s="14">
        <v>2.06</v>
      </c>
      <c r="G1666" s="14">
        <v>2.2599999999999998</v>
      </c>
    </row>
    <row r="1667" spans="1:7" x14ac:dyDescent="0.25">
      <c r="A1667">
        <v>1665</v>
      </c>
      <c r="B1667" s="14">
        <v>1.26</v>
      </c>
      <c r="C1667" s="14">
        <v>1.42</v>
      </c>
      <c r="D1667" s="14">
        <v>1.66</v>
      </c>
      <c r="E1667" s="14">
        <v>2.06</v>
      </c>
      <c r="F1667" s="14">
        <v>2.06</v>
      </c>
      <c r="G1667" s="14">
        <v>2.2599999999999998</v>
      </c>
    </row>
    <row r="1668" spans="1:7" x14ac:dyDescent="0.25">
      <c r="A1668">
        <v>1666</v>
      </c>
      <c r="B1668" s="14">
        <v>1.26</v>
      </c>
      <c r="C1668" s="14">
        <v>1.42</v>
      </c>
      <c r="D1668" s="14">
        <v>1.66</v>
      </c>
      <c r="E1668" s="14">
        <v>2.06</v>
      </c>
      <c r="F1668" s="14">
        <v>2.06</v>
      </c>
      <c r="G1668" s="14">
        <v>2.2599999999999998</v>
      </c>
    </row>
    <row r="1669" spans="1:7" x14ac:dyDescent="0.25">
      <c r="A1669">
        <v>1667</v>
      </c>
      <c r="B1669" s="14">
        <v>1.26</v>
      </c>
      <c r="C1669" s="14">
        <v>1.42</v>
      </c>
      <c r="D1669" s="14">
        <v>1.66</v>
      </c>
      <c r="E1669" s="14">
        <v>2.06</v>
      </c>
      <c r="F1669" s="14">
        <v>2.06</v>
      </c>
      <c r="G1669" s="14">
        <v>2.2599999999999998</v>
      </c>
    </row>
    <row r="1670" spans="1:7" x14ac:dyDescent="0.25">
      <c r="A1670">
        <v>1668</v>
      </c>
      <c r="B1670" s="14">
        <v>1.26</v>
      </c>
      <c r="C1670" s="14">
        <v>1.42</v>
      </c>
      <c r="D1670" s="14">
        <v>1.66</v>
      </c>
      <c r="E1670" s="14">
        <v>2.06</v>
      </c>
      <c r="F1670" s="14">
        <v>2.06</v>
      </c>
      <c r="G1670" s="14">
        <v>2.2599999999999998</v>
      </c>
    </row>
    <row r="1671" spans="1:7" x14ac:dyDescent="0.25">
      <c r="A1671">
        <v>1669</v>
      </c>
      <c r="B1671" s="14">
        <v>1.26</v>
      </c>
      <c r="C1671" s="14">
        <v>1.42</v>
      </c>
      <c r="D1671" s="14">
        <v>1.66</v>
      </c>
      <c r="E1671" s="14">
        <v>2.06</v>
      </c>
      <c r="F1671" s="14">
        <v>2.06</v>
      </c>
      <c r="G1671" s="14">
        <v>2.2599999999999998</v>
      </c>
    </row>
    <row r="1672" spans="1:7" x14ac:dyDescent="0.25">
      <c r="A1672">
        <v>1670</v>
      </c>
      <c r="B1672" s="14">
        <v>1.26</v>
      </c>
      <c r="C1672" s="14">
        <v>1.42</v>
      </c>
      <c r="D1672" s="14">
        <v>1.66</v>
      </c>
      <c r="E1672" s="14">
        <v>2.06</v>
      </c>
      <c r="F1672" s="14">
        <v>2.06</v>
      </c>
      <c r="G1672" s="14">
        <v>2.2599999999999998</v>
      </c>
    </row>
    <row r="1673" spans="1:7" x14ac:dyDescent="0.25">
      <c r="A1673">
        <v>1671</v>
      </c>
      <c r="B1673" s="14">
        <v>1.26</v>
      </c>
      <c r="C1673" s="14">
        <v>1.42</v>
      </c>
      <c r="D1673" s="14">
        <v>1.66</v>
      </c>
      <c r="E1673" s="14">
        <v>2.06</v>
      </c>
      <c r="F1673" s="14">
        <v>2.06</v>
      </c>
      <c r="G1673" s="14">
        <v>2.2599999999999998</v>
      </c>
    </row>
    <row r="1674" spans="1:7" x14ac:dyDescent="0.25">
      <c r="A1674">
        <v>1672</v>
      </c>
      <c r="B1674" s="14">
        <v>1.26</v>
      </c>
      <c r="C1674" s="14">
        <v>1.42</v>
      </c>
      <c r="D1674" s="14">
        <v>1.66</v>
      </c>
      <c r="E1674" s="14">
        <v>2.06</v>
      </c>
      <c r="F1674" s="14">
        <v>2.06</v>
      </c>
      <c r="G1674" s="14">
        <v>2.2599999999999998</v>
      </c>
    </row>
    <row r="1675" spans="1:7" x14ac:dyDescent="0.25">
      <c r="A1675">
        <v>1673</v>
      </c>
      <c r="B1675" s="14">
        <v>1.26</v>
      </c>
      <c r="C1675" s="14">
        <v>1.42</v>
      </c>
      <c r="D1675" s="14">
        <v>1.66</v>
      </c>
      <c r="E1675" s="14">
        <v>2.06</v>
      </c>
      <c r="F1675" s="14">
        <v>2.06</v>
      </c>
      <c r="G1675" s="14">
        <v>2.2599999999999998</v>
      </c>
    </row>
    <row r="1676" spans="1:7" x14ac:dyDescent="0.25">
      <c r="A1676">
        <v>1674</v>
      </c>
      <c r="B1676" s="14">
        <v>1.26</v>
      </c>
      <c r="C1676" s="14">
        <v>1.42</v>
      </c>
      <c r="D1676" s="14">
        <v>1.66</v>
      </c>
      <c r="E1676" s="14">
        <v>2.06</v>
      </c>
      <c r="F1676" s="14">
        <v>2.06</v>
      </c>
      <c r="G1676" s="14">
        <v>2.2599999999999998</v>
      </c>
    </row>
    <row r="1677" spans="1:7" x14ac:dyDescent="0.25">
      <c r="A1677">
        <v>1675</v>
      </c>
      <c r="B1677" s="14">
        <v>1.26</v>
      </c>
      <c r="C1677" s="14">
        <v>1.42</v>
      </c>
      <c r="D1677" s="14">
        <v>1.66</v>
      </c>
      <c r="E1677" s="14">
        <v>2.06</v>
      </c>
      <c r="F1677" s="14">
        <v>2.06</v>
      </c>
      <c r="G1677" s="14">
        <v>2.2599999999999998</v>
      </c>
    </row>
    <row r="1678" spans="1:7" x14ac:dyDescent="0.25">
      <c r="A1678">
        <v>1676</v>
      </c>
      <c r="B1678" s="14">
        <v>1.26</v>
      </c>
      <c r="C1678" s="14">
        <v>1.42</v>
      </c>
      <c r="D1678" s="14">
        <v>1.66</v>
      </c>
      <c r="E1678" s="14">
        <v>2.06</v>
      </c>
      <c r="F1678" s="14">
        <v>2.06</v>
      </c>
      <c r="G1678" s="14">
        <v>2.2599999999999998</v>
      </c>
    </row>
    <row r="1679" spans="1:7" x14ac:dyDescent="0.25">
      <c r="A1679">
        <v>1677</v>
      </c>
      <c r="B1679" s="14">
        <v>1.26</v>
      </c>
      <c r="C1679" s="14">
        <v>1.42</v>
      </c>
      <c r="D1679" s="14">
        <v>1.66</v>
      </c>
      <c r="E1679" s="14">
        <v>2.06</v>
      </c>
      <c r="F1679" s="14">
        <v>2.06</v>
      </c>
      <c r="G1679" s="14">
        <v>2.2599999999999998</v>
      </c>
    </row>
    <row r="1680" spans="1:7" x14ac:dyDescent="0.25">
      <c r="A1680">
        <v>1678</v>
      </c>
      <c r="B1680" s="14">
        <v>1.26</v>
      </c>
      <c r="C1680" s="14">
        <v>1.42</v>
      </c>
      <c r="D1680" s="14">
        <v>1.66</v>
      </c>
      <c r="E1680" s="14">
        <v>2.06</v>
      </c>
      <c r="F1680" s="14">
        <v>2.06</v>
      </c>
      <c r="G1680" s="14">
        <v>2.2599999999999998</v>
      </c>
    </row>
    <row r="1681" spans="1:7" x14ac:dyDescent="0.25">
      <c r="A1681">
        <v>1679</v>
      </c>
      <c r="B1681" s="14">
        <v>1.26</v>
      </c>
      <c r="C1681" s="14">
        <v>1.42</v>
      </c>
      <c r="D1681" s="14">
        <v>1.66</v>
      </c>
      <c r="E1681" s="14">
        <v>2.06</v>
      </c>
      <c r="F1681" s="14">
        <v>2.06</v>
      </c>
      <c r="G1681" s="14">
        <v>2.2599999999999998</v>
      </c>
    </row>
    <row r="1682" spans="1:7" x14ac:dyDescent="0.25">
      <c r="A1682">
        <v>1680</v>
      </c>
      <c r="B1682" s="14">
        <v>1.26</v>
      </c>
      <c r="C1682" s="14">
        <v>1.42</v>
      </c>
      <c r="D1682" s="14">
        <v>1.66</v>
      </c>
      <c r="E1682" s="14">
        <v>2.06</v>
      </c>
      <c r="F1682" s="14">
        <v>2.06</v>
      </c>
      <c r="G1682" s="14">
        <v>2.2599999999999998</v>
      </c>
    </row>
    <row r="1683" spans="1:7" x14ac:dyDescent="0.25">
      <c r="A1683">
        <v>1681</v>
      </c>
      <c r="B1683" s="14">
        <v>1.26</v>
      </c>
      <c r="C1683" s="14">
        <v>1.42</v>
      </c>
      <c r="D1683" s="14">
        <v>1.66</v>
      </c>
      <c r="E1683" s="14">
        <v>2.06</v>
      </c>
      <c r="F1683" s="14">
        <v>2.06</v>
      </c>
      <c r="G1683" s="14">
        <v>2.2599999999999998</v>
      </c>
    </row>
    <row r="1684" spans="1:7" x14ac:dyDescent="0.25">
      <c r="A1684">
        <v>1682</v>
      </c>
      <c r="B1684" s="14">
        <v>1.26</v>
      </c>
      <c r="C1684" s="14">
        <v>1.42</v>
      </c>
      <c r="D1684" s="14">
        <v>1.66</v>
      </c>
      <c r="E1684" s="14">
        <v>2.06</v>
      </c>
      <c r="F1684" s="14">
        <v>2.06</v>
      </c>
      <c r="G1684" s="14">
        <v>2.2599999999999998</v>
      </c>
    </row>
    <row r="1685" spans="1:7" x14ac:dyDescent="0.25">
      <c r="A1685">
        <v>1683</v>
      </c>
      <c r="B1685" s="14">
        <v>1.26</v>
      </c>
      <c r="C1685" s="14">
        <v>1.42</v>
      </c>
      <c r="D1685" s="14">
        <v>1.66</v>
      </c>
      <c r="E1685" s="14">
        <v>2.06</v>
      </c>
      <c r="F1685" s="14">
        <v>2.06</v>
      </c>
      <c r="G1685" s="14">
        <v>2.2599999999999998</v>
      </c>
    </row>
    <row r="1686" spans="1:7" x14ac:dyDescent="0.25">
      <c r="A1686">
        <v>1684</v>
      </c>
      <c r="B1686" s="14">
        <v>1.26</v>
      </c>
      <c r="C1686" s="14">
        <v>1.42</v>
      </c>
      <c r="D1686" s="14">
        <v>1.66</v>
      </c>
      <c r="E1686" s="14">
        <v>2.06</v>
      </c>
      <c r="F1686" s="14">
        <v>2.06</v>
      </c>
      <c r="G1686" s="14">
        <v>2.2599999999999998</v>
      </c>
    </row>
    <row r="1687" spans="1:7" x14ac:dyDescent="0.25">
      <c r="A1687">
        <v>1685</v>
      </c>
      <c r="B1687" s="14">
        <v>1.26</v>
      </c>
      <c r="C1687" s="14">
        <v>1.42</v>
      </c>
      <c r="D1687" s="14">
        <v>1.66</v>
      </c>
      <c r="E1687" s="14">
        <v>2.06</v>
      </c>
      <c r="F1687" s="14">
        <v>2.06</v>
      </c>
      <c r="G1687" s="14">
        <v>2.2599999999999998</v>
      </c>
    </row>
    <row r="1688" spans="1:7" x14ac:dyDescent="0.25">
      <c r="A1688">
        <v>1686</v>
      </c>
      <c r="B1688" s="14">
        <v>1.26</v>
      </c>
      <c r="C1688" s="14">
        <v>1.42</v>
      </c>
      <c r="D1688" s="14">
        <v>1.66</v>
      </c>
      <c r="E1688" s="14">
        <v>2.06</v>
      </c>
      <c r="F1688" s="14">
        <v>2.06</v>
      </c>
      <c r="G1688" s="14">
        <v>2.2599999999999998</v>
      </c>
    </row>
    <row r="1689" spans="1:7" x14ac:dyDescent="0.25">
      <c r="A1689">
        <v>1687</v>
      </c>
      <c r="B1689" s="14">
        <v>1.26</v>
      </c>
      <c r="C1689" s="14">
        <v>1.42</v>
      </c>
      <c r="D1689" s="14">
        <v>1.66</v>
      </c>
      <c r="E1689" s="14">
        <v>2.06</v>
      </c>
      <c r="F1689" s="14">
        <v>2.06</v>
      </c>
      <c r="G1689" s="14">
        <v>2.2599999999999998</v>
      </c>
    </row>
    <row r="1690" spans="1:7" x14ac:dyDescent="0.25">
      <c r="A1690">
        <v>1688</v>
      </c>
      <c r="B1690" s="14">
        <v>1.26</v>
      </c>
      <c r="C1690" s="14">
        <v>1.42</v>
      </c>
      <c r="D1690" s="14">
        <v>1.66</v>
      </c>
      <c r="E1690" s="14">
        <v>2.06</v>
      </c>
      <c r="F1690" s="14">
        <v>2.06</v>
      </c>
      <c r="G1690" s="14">
        <v>2.2599999999999998</v>
      </c>
    </row>
    <row r="1691" spans="1:7" x14ac:dyDescent="0.25">
      <c r="A1691">
        <v>1689</v>
      </c>
      <c r="B1691" s="14">
        <v>1.26</v>
      </c>
      <c r="C1691" s="14">
        <v>1.42</v>
      </c>
      <c r="D1691" s="14">
        <v>1.66</v>
      </c>
      <c r="E1691" s="14">
        <v>2.06</v>
      </c>
      <c r="F1691" s="14">
        <v>2.06</v>
      </c>
      <c r="G1691" s="14">
        <v>2.2599999999999998</v>
      </c>
    </row>
    <row r="1692" spans="1:7" x14ac:dyDescent="0.25">
      <c r="A1692">
        <v>1690</v>
      </c>
      <c r="B1692" s="14">
        <v>1.26</v>
      </c>
      <c r="C1692" s="14">
        <v>1.42</v>
      </c>
      <c r="D1692" s="14">
        <v>1.66</v>
      </c>
      <c r="E1692" s="14">
        <v>2.06</v>
      </c>
      <c r="F1692" s="14">
        <v>2.06</v>
      </c>
      <c r="G1692" s="14">
        <v>2.2599999999999998</v>
      </c>
    </row>
    <row r="1693" spans="1:7" x14ac:dyDescent="0.25">
      <c r="A1693">
        <v>1691</v>
      </c>
      <c r="B1693" s="14">
        <v>1.26</v>
      </c>
      <c r="C1693" s="14">
        <v>1.42</v>
      </c>
      <c r="D1693" s="14">
        <v>1.66</v>
      </c>
      <c r="E1693" s="14">
        <v>2.06</v>
      </c>
      <c r="F1693" s="14">
        <v>2.06</v>
      </c>
      <c r="G1693" s="14">
        <v>2.2599999999999998</v>
      </c>
    </row>
    <row r="1694" spans="1:7" x14ac:dyDescent="0.25">
      <c r="A1694">
        <v>1692</v>
      </c>
      <c r="B1694" s="14">
        <v>1.26</v>
      </c>
      <c r="C1694" s="14">
        <v>1.42</v>
      </c>
      <c r="D1694" s="14">
        <v>1.66</v>
      </c>
      <c r="E1694" s="14">
        <v>2.06</v>
      </c>
      <c r="F1694" s="14">
        <v>2.06</v>
      </c>
      <c r="G1694" s="14">
        <v>2.2599999999999998</v>
      </c>
    </row>
    <row r="1695" spans="1:7" x14ac:dyDescent="0.25">
      <c r="A1695">
        <v>1693</v>
      </c>
      <c r="B1695" s="14">
        <v>1.26</v>
      </c>
      <c r="C1695" s="14">
        <v>1.42</v>
      </c>
      <c r="D1695" s="14">
        <v>1.66</v>
      </c>
      <c r="E1695" s="14">
        <v>2.06</v>
      </c>
      <c r="F1695" s="14">
        <v>2.06</v>
      </c>
      <c r="G1695" s="14">
        <v>2.2599999999999998</v>
      </c>
    </row>
    <row r="1696" spans="1:7" x14ac:dyDescent="0.25">
      <c r="A1696">
        <v>1694</v>
      </c>
      <c r="B1696" s="14">
        <v>1.26</v>
      </c>
      <c r="C1696" s="14">
        <v>1.42</v>
      </c>
      <c r="D1696" s="14">
        <v>1.66</v>
      </c>
      <c r="E1696" s="14">
        <v>2.06</v>
      </c>
      <c r="F1696" s="14">
        <v>2.06</v>
      </c>
      <c r="G1696" s="14">
        <v>2.2599999999999998</v>
      </c>
    </row>
    <row r="1697" spans="1:7" x14ac:dyDescent="0.25">
      <c r="A1697">
        <v>1695</v>
      </c>
      <c r="B1697" s="14">
        <v>1.26</v>
      </c>
      <c r="C1697" s="14">
        <v>1.42</v>
      </c>
      <c r="D1697" s="14">
        <v>1.66</v>
      </c>
      <c r="E1697" s="14">
        <v>2.06</v>
      </c>
      <c r="F1697" s="14">
        <v>2.06</v>
      </c>
      <c r="G1697" s="14">
        <v>2.2599999999999998</v>
      </c>
    </row>
    <row r="1698" spans="1:7" x14ac:dyDescent="0.25">
      <c r="A1698">
        <v>1696</v>
      </c>
      <c r="B1698" s="14">
        <v>1.26</v>
      </c>
      <c r="C1698" s="14">
        <v>1.42</v>
      </c>
      <c r="D1698" s="14">
        <v>1.66</v>
      </c>
      <c r="E1698" s="14">
        <v>2.06</v>
      </c>
      <c r="F1698" s="14">
        <v>2.06</v>
      </c>
      <c r="G1698" s="14">
        <v>2.2599999999999998</v>
      </c>
    </row>
    <row r="1699" spans="1:7" x14ac:dyDescent="0.25">
      <c r="A1699">
        <v>1697</v>
      </c>
      <c r="B1699" s="14">
        <v>1.26</v>
      </c>
      <c r="C1699" s="14">
        <v>1.42</v>
      </c>
      <c r="D1699" s="14">
        <v>1.66</v>
      </c>
      <c r="E1699" s="14">
        <v>2.06</v>
      </c>
      <c r="F1699" s="14">
        <v>2.06</v>
      </c>
      <c r="G1699" s="14">
        <v>2.2599999999999998</v>
      </c>
    </row>
    <row r="1700" spans="1:7" x14ac:dyDescent="0.25">
      <c r="A1700">
        <v>1698</v>
      </c>
      <c r="B1700" s="14">
        <v>1.26</v>
      </c>
      <c r="C1700" s="14">
        <v>1.42</v>
      </c>
      <c r="D1700" s="14">
        <v>1.66</v>
      </c>
      <c r="E1700" s="14">
        <v>2.06</v>
      </c>
      <c r="F1700" s="14">
        <v>2.06</v>
      </c>
      <c r="G1700" s="14">
        <v>2.2599999999999998</v>
      </c>
    </row>
    <row r="1701" spans="1:7" x14ac:dyDescent="0.25">
      <c r="A1701">
        <v>1699</v>
      </c>
      <c r="B1701" s="14">
        <v>1.26</v>
      </c>
      <c r="C1701" s="14">
        <v>1.42</v>
      </c>
      <c r="D1701" s="14">
        <v>1.66</v>
      </c>
      <c r="E1701" s="14">
        <v>2.06</v>
      </c>
      <c r="F1701" s="14">
        <v>2.06</v>
      </c>
      <c r="G1701" s="14">
        <v>2.2599999999999998</v>
      </c>
    </row>
    <row r="1702" spans="1:7" x14ac:dyDescent="0.25">
      <c r="A1702">
        <v>1700</v>
      </c>
      <c r="B1702" s="14">
        <v>1.26</v>
      </c>
      <c r="C1702" s="14">
        <v>1.42</v>
      </c>
      <c r="D1702" s="14">
        <v>1.66</v>
      </c>
      <c r="E1702" s="14">
        <v>2.06</v>
      </c>
      <c r="F1702" s="14">
        <v>2.06</v>
      </c>
      <c r="G1702" s="14">
        <v>2.2599999999999998</v>
      </c>
    </row>
    <row r="1703" spans="1:7" x14ac:dyDescent="0.25">
      <c r="A1703">
        <v>1701</v>
      </c>
      <c r="B1703" s="14">
        <v>1.26</v>
      </c>
      <c r="C1703" s="14">
        <v>1.42</v>
      </c>
      <c r="D1703" s="14">
        <v>1.66</v>
      </c>
      <c r="E1703" s="14">
        <v>2.06</v>
      </c>
      <c r="F1703" s="14">
        <v>2.06</v>
      </c>
      <c r="G1703" s="14">
        <v>2.2599999999999998</v>
      </c>
    </row>
    <row r="1704" spans="1:7" x14ac:dyDescent="0.25">
      <c r="A1704">
        <v>1702</v>
      </c>
      <c r="B1704" s="14">
        <v>1.26</v>
      </c>
      <c r="C1704" s="14">
        <v>1.42</v>
      </c>
      <c r="D1704" s="14">
        <v>1.66</v>
      </c>
      <c r="E1704" s="14">
        <v>2.06</v>
      </c>
      <c r="F1704" s="14">
        <v>2.06</v>
      </c>
      <c r="G1704" s="14">
        <v>2.2599999999999998</v>
      </c>
    </row>
    <row r="1705" spans="1:7" x14ac:dyDescent="0.25">
      <c r="A1705">
        <v>1703</v>
      </c>
      <c r="B1705" s="14">
        <v>1.26</v>
      </c>
      <c r="C1705" s="14">
        <v>1.42</v>
      </c>
      <c r="D1705" s="14">
        <v>1.66</v>
      </c>
      <c r="E1705" s="14">
        <v>2.06</v>
      </c>
      <c r="F1705" s="14">
        <v>2.06</v>
      </c>
      <c r="G1705" s="14">
        <v>2.2599999999999998</v>
      </c>
    </row>
    <row r="1706" spans="1:7" x14ac:dyDescent="0.25">
      <c r="A1706">
        <v>1704</v>
      </c>
      <c r="B1706" s="14">
        <v>1.26</v>
      </c>
      <c r="C1706" s="14">
        <v>1.42</v>
      </c>
      <c r="D1706" s="14">
        <v>1.66</v>
      </c>
      <c r="E1706" s="14">
        <v>2.06</v>
      </c>
      <c r="F1706" s="14">
        <v>2.06</v>
      </c>
      <c r="G1706" s="14">
        <v>2.2599999999999998</v>
      </c>
    </row>
    <row r="1707" spans="1:7" x14ac:dyDescent="0.25">
      <c r="A1707">
        <v>1705</v>
      </c>
      <c r="B1707" s="14">
        <v>1.26</v>
      </c>
      <c r="C1707" s="14">
        <v>1.42</v>
      </c>
      <c r="D1707" s="14">
        <v>1.66</v>
      </c>
      <c r="E1707" s="14">
        <v>2.06</v>
      </c>
      <c r="F1707" s="14">
        <v>2.06</v>
      </c>
      <c r="G1707" s="14">
        <v>2.2599999999999998</v>
      </c>
    </row>
    <row r="1708" spans="1:7" x14ac:dyDescent="0.25">
      <c r="A1708">
        <v>1706</v>
      </c>
      <c r="B1708" s="14">
        <v>1.26</v>
      </c>
      <c r="C1708" s="14">
        <v>1.42</v>
      </c>
      <c r="D1708" s="14">
        <v>1.66</v>
      </c>
      <c r="E1708" s="14">
        <v>2.06</v>
      </c>
      <c r="F1708" s="14">
        <v>2.06</v>
      </c>
      <c r="G1708" s="14">
        <v>2.2599999999999998</v>
      </c>
    </row>
    <row r="1709" spans="1:7" x14ac:dyDescent="0.25">
      <c r="A1709">
        <v>1707</v>
      </c>
      <c r="B1709" s="14">
        <v>1.26</v>
      </c>
      <c r="C1709" s="14">
        <v>1.42</v>
      </c>
      <c r="D1709" s="14">
        <v>1.66</v>
      </c>
      <c r="E1709" s="14">
        <v>2.06</v>
      </c>
      <c r="F1709" s="14">
        <v>2.06</v>
      </c>
      <c r="G1709" s="14">
        <v>2.2599999999999998</v>
      </c>
    </row>
    <row r="1710" spans="1:7" x14ac:dyDescent="0.25">
      <c r="A1710">
        <v>1708</v>
      </c>
      <c r="B1710" s="14">
        <v>1.26</v>
      </c>
      <c r="C1710" s="14">
        <v>1.42</v>
      </c>
      <c r="D1710" s="14">
        <v>1.66</v>
      </c>
      <c r="E1710" s="14">
        <v>2.06</v>
      </c>
      <c r="F1710" s="14">
        <v>2.06</v>
      </c>
      <c r="G1710" s="14">
        <v>2.2599999999999998</v>
      </c>
    </row>
    <row r="1711" spans="1:7" x14ac:dyDescent="0.25">
      <c r="A1711">
        <v>1709</v>
      </c>
      <c r="B1711" s="14">
        <v>1.26</v>
      </c>
      <c r="C1711" s="14">
        <v>1.42</v>
      </c>
      <c r="D1711" s="14">
        <v>1.66</v>
      </c>
      <c r="E1711" s="14">
        <v>2.06</v>
      </c>
      <c r="F1711" s="14">
        <v>2.06</v>
      </c>
      <c r="G1711" s="14">
        <v>2.2599999999999998</v>
      </c>
    </row>
    <row r="1712" spans="1:7" x14ac:dyDescent="0.25">
      <c r="A1712">
        <v>1710</v>
      </c>
      <c r="B1712" s="14">
        <v>1.26</v>
      </c>
      <c r="C1712" s="14">
        <v>1.42</v>
      </c>
      <c r="D1712" s="14">
        <v>1.66</v>
      </c>
      <c r="E1712" s="14">
        <v>2.06</v>
      </c>
      <c r="F1712" s="14">
        <v>2.06</v>
      </c>
      <c r="G1712" s="14">
        <v>2.2599999999999998</v>
      </c>
    </row>
    <row r="1713" spans="1:7" x14ac:dyDescent="0.25">
      <c r="A1713">
        <v>1711</v>
      </c>
      <c r="B1713" s="14">
        <v>1.26</v>
      </c>
      <c r="C1713" s="14">
        <v>1.42</v>
      </c>
      <c r="D1713" s="14">
        <v>1.66</v>
      </c>
      <c r="E1713" s="14">
        <v>2.06</v>
      </c>
      <c r="F1713" s="14">
        <v>2.06</v>
      </c>
      <c r="G1713" s="14">
        <v>2.2599999999999998</v>
      </c>
    </row>
    <row r="1714" spans="1:7" x14ac:dyDescent="0.25">
      <c r="A1714">
        <v>1712</v>
      </c>
      <c r="B1714" s="14">
        <v>1.26</v>
      </c>
      <c r="C1714" s="14">
        <v>1.42</v>
      </c>
      <c r="D1714" s="14">
        <v>1.66</v>
      </c>
      <c r="E1714" s="14">
        <v>2.06</v>
      </c>
      <c r="F1714" s="14">
        <v>2.06</v>
      </c>
      <c r="G1714" s="14">
        <v>2.2599999999999998</v>
      </c>
    </row>
    <row r="1715" spans="1:7" x14ac:dyDescent="0.25">
      <c r="A1715">
        <v>1713</v>
      </c>
      <c r="B1715" s="14">
        <v>1.26</v>
      </c>
      <c r="C1715" s="14">
        <v>1.42</v>
      </c>
      <c r="D1715" s="14">
        <v>1.66</v>
      </c>
      <c r="E1715" s="14">
        <v>2.06</v>
      </c>
      <c r="F1715" s="14">
        <v>2.06</v>
      </c>
      <c r="G1715" s="14">
        <v>2.2599999999999998</v>
      </c>
    </row>
    <row r="1716" spans="1:7" x14ac:dyDescent="0.25">
      <c r="A1716">
        <v>1714</v>
      </c>
      <c r="B1716" s="14">
        <v>1.26</v>
      </c>
      <c r="C1716" s="14">
        <v>1.42</v>
      </c>
      <c r="D1716" s="14">
        <v>1.66</v>
      </c>
      <c r="E1716" s="14">
        <v>2.06</v>
      </c>
      <c r="F1716" s="14">
        <v>2.06</v>
      </c>
      <c r="G1716" s="14">
        <v>2.2599999999999998</v>
      </c>
    </row>
    <row r="1717" spans="1:7" x14ac:dyDescent="0.25">
      <c r="A1717">
        <v>1715</v>
      </c>
      <c r="B1717" s="14">
        <v>1.26</v>
      </c>
      <c r="C1717" s="14">
        <v>1.42</v>
      </c>
      <c r="D1717" s="14">
        <v>1.66</v>
      </c>
      <c r="E1717" s="14">
        <v>2.06</v>
      </c>
      <c r="F1717" s="14">
        <v>2.06</v>
      </c>
      <c r="G1717" s="14">
        <v>2.2599999999999998</v>
      </c>
    </row>
    <row r="1718" spans="1:7" x14ac:dyDescent="0.25">
      <c r="A1718">
        <v>1716</v>
      </c>
      <c r="B1718" s="14">
        <v>1.26</v>
      </c>
      <c r="C1718" s="14">
        <v>1.42</v>
      </c>
      <c r="D1718" s="14">
        <v>1.66</v>
      </c>
      <c r="E1718" s="14">
        <v>2.06</v>
      </c>
      <c r="F1718" s="14">
        <v>2.06</v>
      </c>
      <c r="G1718" s="14">
        <v>2.2599999999999998</v>
      </c>
    </row>
    <row r="1719" spans="1:7" x14ac:dyDescent="0.25">
      <c r="A1719">
        <v>1717</v>
      </c>
      <c r="B1719" s="14">
        <v>1.26</v>
      </c>
      <c r="C1719" s="14">
        <v>1.42</v>
      </c>
      <c r="D1719" s="14">
        <v>1.66</v>
      </c>
      <c r="E1719" s="14">
        <v>2.06</v>
      </c>
      <c r="F1719" s="14">
        <v>2.06</v>
      </c>
      <c r="G1719" s="14">
        <v>2.2599999999999998</v>
      </c>
    </row>
    <row r="1720" spans="1:7" x14ac:dyDescent="0.25">
      <c r="A1720">
        <v>1718</v>
      </c>
      <c r="B1720" s="14">
        <v>1.26</v>
      </c>
      <c r="C1720" s="14">
        <v>1.42</v>
      </c>
      <c r="D1720" s="14">
        <v>1.66</v>
      </c>
      <c r="E1720" s="14">
        <v>2.06</v>
      </c>
      <c r="F1720" s="14">
        <v>2.06</v>
      </c>
      <c r="G1720" s="14">
        <v>2.2599999999999998</v>
      </c>
    </row>
    <row r="1721" spans="1:7" x14ac:dyDescent="0.25">
      <c r="A1721">
        <v>1719</v>
      </c>
      <c r="B1721" s="14">
        <v>1.26</v>
      </c>
      <c r="C1721" s="14">
        <v>1.42</v>
      </c>
      <c r="D1721" s="14">
        <v>1.66</v>
      </c>
      <c r="E1721" s="14">
        <v>2.06</v>
      </c>
      <c r="F1721" s="14">
        <v>2.06</v>
      </c>
      <c r="G1721" s="14">
        <v>2.2599999999999998</v>
      </c>
    </row>
    <row r="1722" spans="1:7" x14ac:dyDescent="0.25">
      <c r="A1722">
        <v>1720</v>
      </c>
      <c r="B1722" s="14">
        <v>1.26</v>
      </c>
      <c r="C1722" s="14">
        <v>1.42</v>
      </c>
      <c r="D1722" s="14">
        <v>1.66</v>
      </c>
      <c r="E1722" s="14">
        <v>2.06</v>
      </c>
      <c r="F1722" s="14">
        <v>2.06</v>
      </c>
      <c r="G1722" s="14">
        <v>2.2599999999999998</v>
      </c>
    </row>
    <row r="1723" spans="1:7" x14ac:dyDescent="0.25">
      <c r="A1723">
        <v>1721</v>
      </c>
      <c r="B1723" s="14">
        <v>1.26</v>
      </c>
      <c r="C1723" s="14">
        <v>1.42</v>
      </c>
      <c r="D1723" s="14">
        <v>1.66</v>
      </c>
      <c r="E1723" s="14">
        <v>2.06</v>
      </c>
      <c r="F1723" s="14">
        <v>2.06</v>
      </c>
      <c r="G1723" s="14">
        <v>2.2599999999999998</v>
      </c>
    </row>
    <row r="1724" spans="1:7" x14ac:dyDescent="0.25">
      <c r="A1724">
        <v>1722</v>
      </c>
      <c r="B1724" s="14">
        <v>1.26</v>
      </c>
      <c r="C1724" s="14">
        <v>1.42</v>
      </c>
      <c r="D1724" s="14">
        <v>1.66</v>
      </c>
      <c r="E1724" s="14">
        <v>2.06</v>
      </c>
      <c r="F1724" s="14">
        <v>2.06</v>
      </c>
      <c r="G1724" s="14">
        <v>2.2599999999999998</v>
      </c>
    </row>
    <row r="1725" spans="1:7" x14ac:dyDescent="0.25">
      <c r="A1725">
        <v>1723</v>
      </c>
      <c r="B1725" s="14">
        <v>1.26</v>
      </c>
      <c r="C1725" s="14">
        <v>1.42</v>
      </c>
      <c r="D1725" s="14">
        <v>1.66</v>
      </c>
      <c r="E1725" s="14">
        <v>2.06</v>
      </c>
      <c r="F1725" s="14">
        <v>2.06</v>
      </c>
      <c r="G1725" s="14">
        <v>2.2599999999999998</v>
      </c>
    </row>
    <row r="1726" spans="1:7" x14ac:dyDescent="0.25">
      <c r="A1726">
        <v>1724</v>
      </c>
      <c r="B1726" s="14">
        <v>1.26</v>
      </c>
      <c r="C1726" s="14">
        <v>1.42</v>
      </c>
      <c r="D1726" s="14">
        <v>1.66</v>
      </c>
      <c r="E1726" s="14">
        <v>2.06</v>
      </c>
      <c r="F1726" s="14">
        <v>2.06</v>
      </c>
      <c r="G1726" s="14">
        <v>2.2599999999999998</v>
      </c>
    </row>
    <row r="1727" spans="1:7" x14ac:dyDescent="0.25">
      <c r="A1727">
        <v>1725</v>
      </c>
      <c r="B1727" s="14">
        <v>1.26</v>
      </c>
      <c r="C1727" s="14">
        <v>1.42</v>
      </c>
      <c r="D1727" s="14">
        <v>1.66</v>
      </c>
      <c r="E1727" s="14">
        <v>2.06</v>
      </c>
      <c r="F1727" s="14">
        <v>2.06</v>
      </c>
      <c r="G1727" s="14">
        <v>2.2599999999999998</v>
      </c>
    </row>
    <row r="1728" spans="1:7" x14ac:dyDescent="0.25">
      <c r="A1728">
        <v>1726</v>
      </c>
      <c r="B1728" s="14">
        <v>1.26</v>
      </c>
      <c r="C1728" s="14">
        <v>1.42</v>
      </c>
      <c r="D1728" s="14">
        <v>1.66</v>
      </c>
      <c r="E1728" s="14">
        <v>2.06</v>
      </c>
      <c r="F1728" s="14">
        <v>2.06</v>
      </c>
      <c r="G1728" s="14">
        <v>2.2599999999999998</v>
      </c>
    </row>
    <row r="1729" spans="1:7" x14ac:dyDescent="0.25">
      <c r="A1729">
        <v>1727</v>
      </c>
      <c r="B1729" s="14">
        <v>1.26</v>
      </c>
      <c r="C1729" s="14">
        <v>1.42</v>
      </c>
      <c r="D1729" s="14">
        <v>1.66</v>
      </c>
      <c r="E1729" s="14">
        <v>2.06</v>
      </c>
      <c r="F1729" s="14">
        <v>2.06</v>
      </c>
      <c r="G1729" s="14">
        <v>2.2599999999999998</v>
      </c>
    </row>
    <row r="1730" spans="1:7" x14ac:dyDescent="0.25">
      <c r="A1730">
        <v>1728</v>
      </c>
      <c r="B1730" s="14">
        <v>1.26</v>
      </c>
      <c r="C1730" s="14">
        <v>1.42</v>
      </c>
      <c r="D1730" s="14">
        <v>1.66</v>
      </c>
      <c r="E1730" s="14">
        <v>2.06</v>
      </c>
      <c r="F1730" s="14">
        <v>2.06</v>
      </c>
      <c r="G1730" s="14">
        <v>2.2599999999999998</v>
      </c>
    </row>
    <row r="1731" spans="1:7" x14ac:dyDescent="0.25">
      <c r="A1731">
        <v>1729</v>
      </c>
      <c r="B1731" s="14">
        <v>1.26</v>
      </c>
      <c r="C1731" s="14">
        <v>1.42</v>
      </c>
      <c r="D1731" s="14">
        <v>1.66</v>
      </c>
      <c r="E1731" s="14">
        <v>2.06</v>
      </c>
      <c r="F1731" s="14">
        <v>2.06</v>
      </c>
      <c r="G1731" s="14">
        <v>2.2599999999999998</v>
      </c>
    </row>
    <row r="1732" spans="1:7" x14ac:dyDescent="0.25">
      <c r="A1732">
        <v>1730</v>
      </c>
      <c r="B1732" s="14">
        <v>1.26</v>
      </c>
      <c r="C1732" s="14">
        <v>1.42</v>
      </c>
      <c r="D1732" s="14">
        <v>1.66</v>
      </c>
      <c r="E1732" s="14">
        <v>2.06</v>
      </c>
      <c r="F1732" s="14">
        <v>2.06</v>
      </c>
      <c r="G1732" s="14">
        <v>2.2599999999999998</v>
      </c>
    </row>
    <row r="1733" spans="1:7" x14ac:dyDescent="0.25">
      <c r="A1733">
        <v>1731</v>
      </c>
      <c r="B1733" s="14">
        <v>1.26</v>
      </c>
      <c r="C1733" s="14">
        <v>1.42</v>
      </c>
      <c r="D1733" s="14">
        <v>1.66</v>
      </c>
      <c r="E1733" s="14">
        <v>2.06</v>
      </c>
      <c r="F1733" s="14">
        <v>2.06</v>
      </c>
      <c r="G1733" s="14">
        <v>2.2599999999999998</v>
      </c>
    </row>
    <row r="1734" spans="1:7" x14ac:dyDescent="0.25">
      <c r="A1734">
        <v>1732</v>
      </c>
      <c r="B1734" s="14">
        <v>1.26</v>
      </c>
      <c r="C1734" s="14">
        <v>1.42</v>
      </c>
      <c r="D1734" s="14">
        <v>1.66</v>
      </c>
      <c r="E1734" s="14">
        <v>2.06</v>
      </c>
      <c r="F1734" s="14">
        <v>2.06</v>
      </c>
      <c r="G1734" s="14">
        <v>2.2599999999999998</v>
      </c>
    </row>
    <row r="1735" spans="1:7" x14ac:dyDescent="0.25">
      <c r="A1735">
        <v>1733</v>
      </c>
      <c r="B1735" s="14">
        <v>1.26</v>
      </c>
      <c r="C1735" s="14">
        <v>1.42</v>
      </c>
      <c r="D1735" s="14">
        <v>1.66</v>
      </c>
      <c r="E1735" s="14">
        <v>2.06</v>
      </c>
      <c r="F1735" s="14">
        <v>2.06</v>
      </c>
      <c r="G1735" s="14">
        <v>2.2599999999999998</v>
      </c>
    </row>
    <row r="1736" spans="1:7" x14ac:dyDescent="0.25">
      <c r="A1736">
        <v>1734</v>
      </c>
      <c r="B1736" s="14">
        <v>1.26</v>
      </c>
      <c r="C1736" s="14">
        <v>1.42</v>
      </c>
      <c r="D1736" s="14">
        <v>1.66</v>
      </c>
      <c r="E1736" s="14">
        <v>2.06</v>
      </c>
      <c r="F1736" s="14">
        <v>2.06</v>
      </c>
      <c r="G1736" s="14">
        <v>2.2599999999999998</v>
      </c>
    </row>
    <row r="1737" spans="1:7" x14ac:dyDescent="0.25">
      <c r="A1737">
        <v>1735</v>
      </c>
      <c r="B1737" s="14">
        <v>1.26</v>
      </c>
      <c r="C1737" s="14">
        <v>1.42</v>
      </c>
      <c r="D1737" s="14">
        <v>1.66</v>
      </c>
      <c r="E1737" s="14">
        <v>2.06</v>
      </c>
      <c r="F1737" s="14">
        <v>2.06</v>
      </c>
      <c r="G1737" s="14">
        <v>2.2599999999999998</v>
      </c>
    </row>
    <row r="1738" spans="1:7" x14ac:dyDescent="0.25">
      <c r="A1738">
        <v>1736</v>
      </c>
      <c r="B1738" s="14">
        <v>1.26</v>
      </c>
      <c r="C1738" s="14">
        <v>1.42</v>
      </c>
      <c r="D1738" s="14">
        <v>1.66</v>
      </c>
      <c r="E1738" s="14">
        <v>2.06</v>
      </c>
      <c r="F1738" s="14">
        <v>2.06</v>
      </c>
      <c r="G1738" s="14">
        <v>2.2599999999999998</v>
      </c>
    </row>
    <row r="1739" spans="1:7" x14ac:dyDescent="0.25">
      <c r="A1739">
        <v>1737</v>
      </c>
      <c r="B1739" s="14">
        <v>1.26</v>
      </c>
      <c r="C1739" s="14">
        <v>1.42</v>
      </c>
      <c r="D1739" s="14">
        <v>1.66</v>
      </c>
      <c r="E1739" s="14">
        <v>2.06</v>
      </c>
      <c r="F1739" s="14">
        <v>2.06</v>
      </c>
      <c r="G1739" s="14">
        <v>2.2599999999999998</v>
      </c>
    </row>
    <row r="1740" spans="1:7" x14ac:dyDescent="0.25">
      <c r="A1740">
        <v>1738</v>
      </c>
      <c r="B1740" s="14">
        <v>1.26</v>
      </c>
      <c r="C1740" s="14">
        <v>1.42</v>
      </c>
      <c r="D1740" s="14">
        <v>1.66</v>
      </c>
      <c r="E1740" s="14">
        <v>2.06</v>
      </c>
      <c r="F1740" s="14">
        <v>2.06</v>
      </c>
      <c r="G1740" s="14">
        <v>2.2599999999999998</v>
      </c>
    </row>
    <row r="1741" spans="1:7" x14ac:dyDescent="0.25">
      <c r="A1741">
        <v>1739</v>
      </c>
      <c r="B1741" s="14">
        <v>1.26</v>
      </c>
      <c r="C1741" s="14">
        <v>1.42</v>
      </c>
      <c r="D1741" s="14">
        <v>1.66</v>
      </c>
      <c r="E1741" s="14">
        <v>2.06</v>
      </c>
      <c r="F1741" s="14">
        <v>2.06</v>
      </c>
      <c r="G1741" s="14">
        <v>2.2599999999999998</v>
      </c>
    </row>
    <row r="1742" spans="1:7" x14ac:dyDescent="0.25">
      <c r="A1742">
        <v>1740</v>
      </c>
      <c r="B1742" s="14">
        <v>1.26</v>
      </c>
      <c r="C1742" s="14">
        <v>1.42</v>
      </c>
      <c r="D1742" s="14">
        <v>1.66</v>
      </c>
      <c r="E1742" s="14">
        <v>2.06</v>
      </c>
      <c r="F1742" s="14">
        <v>2.06</v>
      </c>
      <c r="G1742" s="14">
        <v>2.2599999999999998</v>
      </c>
    </row>
    <row r="1743" spans="1:7" x14ac:dyDescent="0.25">
      <c r="A1743">
        <v>1741</v>
      </c>
      <c r="B1743" s="14">
        <v>1.26</v>
      </c>
      <c r="C1743" s="14">
        <v>1.42</v>
      </c>
      <c r="D1743" s="14">
        <v>1.66</v>
      </c>
      <c r="E1743" s="14">
        <v>2.06</v>
      </c>
      <c r="F1743" s="14">
        <v>2.06</v>
      </c>
      <c r="G1743" s="14">
        <v>2.2599999999999998</v>
      </c>
    </row>
    <row r="1744" spans="1:7" x14ac:dyDescent="0.25">
      <c r="A1744">
        <v>1742</v>
      </c>
      <c r="B1744" s="14">
        <v>1.26</v>
      </c>
      <c r="C1744" s="14">
        <v>1.42</v>
      </c>
      <c r="D1744" s="14">
        <v>1.66</v>
      </c>
      <c r="E1744" s="14">
        <v>2.06</v>
      </c>
      <c r="F1744" s="14">
        <v>2.06</v>
      </c>
      <c r="G1744" s="14">
        <v>2.2599999999999998</v>
      </c>
    </row>
    <row r="1745" spans="1:7" x14ac:dyDescent="0.25">
      <c r="A1745">
        <v>1743</v>
      </c>
      <c r="B1745" s="14">
        <v>1.26</v>
      </c>
      <c r="C1745" s="14">
        <v>1.42</v>
      </c>
      <c r="D1745" s="14">
        <v>1.66</v>
      </c>
      <c r="E1745" s="14">
        <v>2.06</v>
      </c>
      <c r="F1745" s="14">
        <v>2.06</v>
      </c>
      <c r="G1745" s="14">
        <v>2.2599999999999998</v>
      </c>
    </row>
    <row r="1746" spans="1:7" x14ac:dyDescent="0.25">
      <c r="A1746">
        <v>1744</v>
      </c>
      <c r="B1746" s="14">
        <v>1.26</v>
      </c>
      <c r="C1746" s="14">
        <v>1.42</v>
      </c>
      <c r="D1746" s="14">
        <v>1.66</v>
      </c>
      <c r="E1746" s="14">
        <v>2.06</v>
      </c>
      <c r="F1746" s="14">
        <v>2.06</v>
      </c>
      <c r="G1746" s="14">
        <v>2.2599999999999998</v>
      </c>
    </row>
    <row r="1747" spans="1:7" x14ac:dyDescent="0.25">
      <c r="A1747">
        <v>1745</v>
      </c>
      <c r="B1747" s="14">
        <v>1.26</v>
      </c>
      <c r="C1747" s="14">
        <v>1.42</v>
      </c>
      <c r="D1747" s="14">
        <v>1.66</v>
      </c>
      <c r="E1747" s="14">
        <v>2.06</v>
      </c>
      <c r="F1747" s="14">
        <v>2.06</v>
      </c>
      <c r="G1747" s="14">
        <v>2.2599999999999998</v>
      </c>
    </row>
    <row r="1748" spans="1:7" x14ac:dyDescent="0.25">
      <c r="A1748">
        <v>1746</v>
      </c>
      <c r="B1748" s="14">
        <v>1.26</v>
      </c>
      <c r="C1748" s="14">
        <v>1.42</v>
      </c>
      <c r="D1748" s="14">
        <v>1.66</v>
      </c>
      <c r="E1748" s="14">
        <v>2.06</v>
      </c>
      <c r="F1748" s="14">
        <v>2.06</v>
      </c>
      <c r="G1748" s="14">
        <v>2.2599999999999998</v>
      </c>
    </row>
    <row r="1749" spans="1:7" x14ac:dyDescent="0.25">
      <c r="A1749">
        <v>1747</v>
      </c>
      <c r="B1749" s="14">
        <v>1.26</v>
      </c>
      <c r="C1749" s="14">
        <v>1.42</v>
      </c>
      <c r="D1749" s="14">
        <v>1.66</v>
      </c>
      <c r="E1749" s="14">
        <v>2.06</v>
      </c>
      <c r="F1749" s="14">
        <v>2.06</v>
      </c>
      <c r="G1749" s="14">
        <v>2.2599999999999998</v>
      </c>
    </row>
    <row r="1750" spans="1:7" x14ac:dyDescent="0.25">
      <c r="A1750">
        <v>1748</v>
      </c>
      <c r="B1750" s="14">
        <v>1.26</v>
      </c>
      <c r="C1750" s="14">
        <v>1.42</v>
      </c>
      <c r="D1750" s="14">
        <v>1.66</v>
      </c>
      <c r="E1750" s="14">
        <v>2.06</v>
      </c>
      <c r="F1750" s="14">
        <v>2.06</v>
      </c>
      <c r="G1750" s="14">
        <v>2.2599999999999998</v>
      </c>
    </row>
    <row r="1751" spans="1:7" x14ac:dyDescent="0.25">
      <c r="A1751">
        <v>1749</v>
      </c>
      <c r="B1751" s="14">
        <v>1.26</v>
      </c>
      <c r="C1751" s="14">
        <v>1.42</v>
      </c>
      <c r="D1751" s="14">
        <v>1.66</v>
      </c>
      <c r="E1751" s="14">
        <v>2.06</v>
      </c>
      <c r="F1751" s="14">
        <v>2.06</v>
      </c>
      <c r="G1751" s="14">
        <v>2.2599999999999998</v>
      </c>
    </row>
    <row r="1752" spans="1:7" x14ac:dyDescent="0.25">
      <c r="A1752">
        <v>1750</v>
      </c>
      <c r="B1752" s="14">
        <v>1.26</v>
      </c>
      <c r="C1752" s="14">
        <v>1.42</v>
      </c>
      <c r="D1752" s="14">
        <v>1.66</v>
      </c>
      <c r="E1752" s="14">
        <v>2.06</v>
      </c>
      <c r="F1752" s="14">
        <v>2.06</v>
      </c>
      <c r="G1752" s="14">
        <v>2.2599999999999998</v>
      </c>
    </row>
    <row r="1753" spans="1:7" x14ac:dyDescent="0.25">
      <c r="A1753">
        <v>1751</v>
      </c>
      <c r="B1753" s="14">
        <v>1.26</v>
      </c>
      <c r="C1753" s="14">
        <v>1.42</v>
      </c>
      <c r="D1753" s="14">
        <v>1.66</v>
      </c>
      <c r="E1753" s="14">
        <v>2.06</v>
      </c>
      <c r="F1753" s="14">
        <v>2.06</v>
      </c>
      <c r="G1753" s="14">
        <v>2.2599999999999998</v>
      </c>
    </row>
    <row r="1754" spans="1:7" x14ac:dyDescent="0.25">
      <c r="A1754">
        <v>1752</v>
      </c>
      <c r="B1754" s="14">
        <v>1.26</v>
      </c>
      <c r="C1754" s="14">
        <v>1.42</v>
      </c>
      <c r="D1754" s="14">
        <v>1.66</v>
      </c>
      <c r="E1754" s="14">
        <v>2.06</v>
      </c>
      <c r="F1754" s="14">
        <v>2.06</v>
      </c>
      <c r="G1754" s="14">
        <v>2.2599999999999998</v>
      </c>
    </row>
    <row r="1755" spans="1:7" x14ac:dyDescent="0.25">
      <c r="A1755">
        <v>1753</v>
      </c>
      <c r="B1755" s="14">
        <v>1.26</v>
      </c>
      <c r="C1755" s="14">
        <v>1.42</v>
      </c>
      <c r="D1755" s="14">
        <v>1.66</v>
      </c>
      <c r="E1755" s="14">
        <v>2.06</v>
      </c>
      <c r="F1755" s="14">
        <v>2.06</v>
      </c>
      <c r="G1755" s="14">
        <v>2.2599999999999998</v>
      </c>
    </row>
    <row r="1756" spans="1:7" x14ac:dyDescent="0.25">
      <c r="A1756">
        <v>1754</v>
      </c>
      <c r="B1756" s="14">
        <v>1.26</v>
      </c>
      <c r="C1756" s="14">
        <v>1.42</v>
      </c>
      <c r="D1756" s="14">
        <v>1.66</v>
      </c>
      <c r="E1756" s="14">
        <v>2.06</v>
      </c>
      <c r="F1756" s="14">
        <v>2.06</v>
      </c>
      <c r="G1756" s="14">
        <v>2.2599999999999998</v>
      </c>
    </row>
    <row r="1757" spans="1:7" x14ac:dyDescent="0.25">
      <c r="A1757">
        <v>1755</v>
      </c>
      <c r="B1757" s="14">
        <v>1.26</v>
      </c>
      <c r="C1757" s="14">
        <v>1.42</v>
      </c>
      <c r="D1757" s="14">
        <v>1.66</v>
      </c>
      <c r="E1757" s="14">
        <v>2.06</v>
      </c>
      <c r="F1757" s="14">
        <v>2.06</v>
      </c>
      <c r="G1757" s="14">
        <v>2.2599999999999998</v>
      </c>
    </row>
    <row r="1758" spans="1:7" x14ac:dyDescent="0.25">
      <c r="A1758">
        <v>1756</v>
      </c>
      <c r="B1758" s="14">
        <v>1.26</v>
      </c>
      <c r="C1758" s="14">
        <v>1.42</v>
      </c>
      <c r="D1758" s="14">
        <v>1.66</v>
      </c>
      <c r="E1758" s="14">
        <v>2.06</v>
      </c>
      <c r="F1758" s="14">
        <v>2.06</v>
      </c>
      <c r="G1758" s="14">
        <v>2.2599999999999998</v>
      </c>
    </row>
    <row r="1759" spans="1:7" x14ac:dyDescent="0.25">
      <c r="A1759">
        <v>1757</v>
      </c>
      <c r="B1759" s="14">
        <v>1.26</v>
      </c>
      <c r="C1759" s="14">
        <v>1.42</v>
      </c>
      <c r="D1759" s="14">
        <v>1.66</v>
      </c>
      <c r="E1759" s="14">
        <v>2.06</v>
      </c>
      <c r="F1759" s="14">
        <v>2.06</v>
      </c>
      <c r="G1759" s="14">
        <v>2.2599999999999998</v>
      </c>
    </row>
    <row r="1760" spans="1:7" x14ac:dyDescent="0.25">
      <c r="A1760">
        <v>1758</v>
      </c>
      <c r="B1760" s="14">
        <v>1.26</v>
      </c>
      <c r="C1760" s="14">
        <v>1.42</v>
      </c>
      <c r="D1760" s="14">
        <v>1.66</v>
      </c>
      <c r="E1760" s="14">
        <v>2.06</v>
      </c>
      <c r="F1760" s="14">
        <v>2.06</v>
      </c>
      <c r="G1760" s="14">
        <v>2.2599999999999998</v>
      </c>
    </row>
    <row r="1761" spans="1:7" x14ac:dyDescent="0.25">
      <c r="A1761">
        <v>1759</v>
      </c>
      <c r="B1761" s="14">
        <v>1.26</v>
      </c>
      <c r="C1761" s="14">
        <v>1.42</v>
      </c>
      <c r="D1761" s="14">
        <v>1.66</v>
      </c>
      <c r="E1761" s="14">
        <v>2.06</v>
      </c>
      <c r="F1761" s="14">
        <v>2.06</v>
      </c>
      <c r="G1761" s="14">
        <v>2.2599999999999998</v>
      </c>
    </row>
    <row r="1762" spans="1:7" x14ac:dyDescent="0.25">
      <c r="A1762">
        <v>1760</v>
      </c>
      <c r="B1762" s="14">
        <v>1.26</v>
      </c>
      <c r="C1762" s="14">
        <v>1.42</v>
      </c>
      <c r="D1762" s="14">
        <v>1.66</v>
      </c>
      <c r="E1762" s="14">
        <v>2.06</v>
      </c>
      <c r="F1762" s="14">
        <v>2.06</v>
      </c>
      <c r="G1762" s="14">
        <v>2.2599999999999998</v>
      </c>
    </row>
    <row r="1763" spans="1:7" x14ac:dyDescent="0.25">
      <c r="A1763">
        <v>1761</v>
      </c>
      <c r="B1763" s="14">
        <v>1.26</v>
      </c>
      <c r="C1763" s="14">
        <v>1.42</v>
      </c>
      <c r="D1763" s="14">
        <v>1.66</v>
      </c>
      <c r="E1763" s="14">
        <v>2.06</v>
      </c>
      <c r="F1763" s="14">
        <v>2.06</v>
      </c>
      <c r="G1763" s="14">
        <v>2.2599999999999998</v>
      </c>
    </row>
    <row r="1764" spans="1:7" x14ac:dyDescent="0.25">
      <c r="A1764">
        <v>1762</v>
      </c>
      <c r="B1764" s="14">
        <v>1.26</v>
      </c>
      <c r="C1764" s="14">
        <v>1.42</v>
      </c>
      <c r="D1764" s="14">
        <v>1.66</v>
      </c>
      <c r="E1764" s="14">
        <v>2.06</v>
      </c>
      <c r="F1764" s="14">
        <v>2.06</v>
      </c>
      <c r="G1764" s="14">
        <v>2.2599999999999998</v>
      </c>
    </row>
    <row r="1765" spans="1:7" x14ac:dyDescent="0.25">
      <c r="A1765">
        <v>1763</v>
      </c>
      <c r="B1765" s="14">
        <v>1.26</v>
      </c>
      <c r="C1765" s="14">
        <v>1.42</v>
      </c>
      <c r="D1765" s="14">
        <v>1.66</v>
      </c>
      <c r="E1765" s="14">
        <v>2.06</v>
      </c>
      <c r="F1765" s="14">
        <v>2.06</v>
      </c>
      <c r="G1765" s="14">
        <v>2.2599999999999998</v>
      </c>
    </row>
    <row r="1766" spans="1:7" x14ac:dyDescent="0.25">
      <c r="A1766">
        <v>1764</v>
      </c>
      <c r="B1766" s="14">
        <v>1.26</v>
      </c>
      <c r="C1766" s="14">
        <v>1.42</v>
      </c>
      <c r="D1766" s="14">
        <v>1.66</v>
      </c>
      <c r="E1766" s="14">
        <v>2.06</v>
      </c>
      <c r="F1766" s="14">
        <v>2.06</v>
      </c>
      <c r="G1766" s="14">
        <v>2.2599999999999998</v>
      </c>
    </row>
    <row r="1767" spans="1:7" x14ac:dyDescent="0.25">
      <c r="A1767">
        <v>1765</v>
      </c>
      <c r="B1767" s="14">
        <v>1.26</v>
      </c>
      <c r="C1767" s="14">
        <v>1.42</v>
      </c>
      <c r="D1767" s="14">
        <v>1.66</v>
      </c>
      <c r="E1767" s="14">
        <v>2.06</v>
      </c>
      <c r="F1767" s="14">
        <v>2.06</v>
      </c>
      <c r="G1767" s="14">
        <v>2.2599999999999998</v>
      </c>
    </row>
    <row r="1768" spans="1:7" x14ac:dyDescent="0.25">
      <c r="A1768">
        <v>1766</v>
      </c>
      <c r="B1768" s="14">
        <v>1.26</v>
      </c>
      <c r="C1768" s="14">
        <v>1.42</v>
      </c>
      <c r="D1768" s="14">
        <v>1.66</v>
      </c>
      <c r="E1768" s="14">
        <v>2.06</v>
      </c>
      <c r="F1768" s="14">
        <v>2.06</v>
      </c>
      <c r="G1768" s="14">
        <v>2.2599999999999998</v>
      </c>
    </row>
    <row r="1769" spans="1:7" x14ac:dyDescent="0.25">
      <c r="A1769">
        <v>1767</v>
      </c>
      <c r="B1769" s="14">
        <v>1.26</v>
      </c>
      <c r="C1769" s="14">
        <v>1.42</v>
      </c>
      <c r="D1769" s="14">
        <v>1.66</v>
      </c>
      <c r="E1769" s="14">
        <v>2.06</v>
      </c>
      <c r="F1769" s="14">
        <v>2.06</v>
      </c>
      <c r="G1769" s="14">
        <v>2.2599999999999998</v>
      </c>
    </row>
    <row r="1770" spans="1:7" x14ac:dyDescent="0.25">
      <c r="A1770">
        <v>1768</v>
      </c>
      <c r="B1770" s="14">
        <v>1.26</v>
      </c>
      <c r="C1770" s="14">
        <v>1.42</v>
      </c>
      <c r="D1770" s="14">
        <v>1.66</v>
      </c>
      <c r="E1770" s="14">
        <v>2.06</v>
      </c>
      <c r="F1770" s="14">
        <v>2.06</v>
      </c>
      <c r="G1770" s="14">
        <v>2.2599999999999998</v>
      </c>
    </row>
    <row r="1771" spans="1:7" x14ac:dyDescent="0.25">
      <c r="A1771">
        <v>1769</v>
      </c>
      <c r="B1771" s="14">
        <v>1.26</v>
      </c>
      <c r="C1771" s="14">
        <v>1.42</v>
      </c>
      <c r="D1771" s="14">
        <v>1.66</v>
      </c>
      <c r="E1771" s="14">
        <v>2.06</v>
      </c>
      <c r="F1771" s="14">
        <v>2.06</v>
      </c>
      <c r="G1771" s="14">
        <v>2.2599999999999998</v>
      </c>
    </row>
    <row r="1772" spans="1:7" x14ac:dyDescent="0.25">
      <c r="A1772">
        <v>1770</v>
      </c>
      <c r="B1772" s="14">
        <v>1.26</v>
      </c>
      <c r="C1772" s="14">
        <v>1.42</v>
      </c>
      <c r="D1772" s="14">
        <v>1.66</v>
      </c>
      <c r="E1772" s="14">
        <v>2.06</v>
      </c>
      <c r="F1772" s="14">
        <v>2.06</v>
      </c>
      <c r="G1772" s="14">
        <v>2.2599999999999998</v>
      </c>
    </row>
    <row r="1773" spans="1:7" x14ac:dyDescent="0.25">
      <c r="A1773">
        <v>1771</v>
      </c>
      <c r="B1773" s="14">
        <v>1.26</v>
      </c>
      <c r="C1773" s="14">
        <v>1.42</v>
      </c>
      <c r="D1773" s="14">
        <v>1.66</v>
      </c>
      <c r="E1773" s="14">
        <v>2.06</v>
      </c>
      <c r="F1773" s="14">
        <v>2.06</v>
      </c>
      <c r="G1773" s="14">
        <v>2.2599999999999998</v>
      </c>
    </row>
    <row r="1774" spans="1:7" x14ac:dyDescent="0.25">
      <c r="A1774">
        <v>1772</v>
      </c>
      <c r="B1774" s="14">
        <v>1.26</v>
      </c>
      <c r="C1774" s="14">
        <v>1.42</v>
      </c>
      <c r="D1774" s="14">
        <v>1.66</v>
      </c>
      <c r="E1774" s="14">
        <v>2.06</v>
      </c>
      <c r="F1774" s="14">
        <v>2.06</v>
      </c>
      <c r="G1774" s="14">
        <v>2.2599999999999998</v>
      </c>
    </row>
    <row r="1775" spans="1:7" x14ac:dyDescent="0.25">
      <c r="A1775">
        <v>1773</v>
      </c>
      <c r="B1775" s="14">
        <v>1.26</v>
      </c>
      <c r="C1775" s="14">
        <v>1.42</v>
      </c>
      <c r="D1775" s="14">
        <v>1.66</v>
      </c>
      <c r="E1775" s="14">
        <v>2.06</v>
      </c>
      <c r="F1775" s="14">
        <v>2.06</v>
      </c>
      <c r="G1775" s="14">
        <v>2.2599999999999998</v>
      </c>
    </row>
    <row r="1776" spans="1:7" x14ac:dyDescent="0.25">
      <c r="A1776">
        <v>1774</v>
      </c>
      <c r="B1776" s="14">
        <v>1.26</v>
      </c>
      <c r="C1776" s="14">
        <v>1.42</v>
      </c>
      <c r="D1776" s="14">
        <v>1.66</v>
      </c>
      <c r="E1776" s="14">
        <v>2.06</v>
      </c>
      <c r="F1776" s="14">
        <v>2.06</v>
      </c>
      <c r="G1776" s="14">
        <v>2.2599999999999998</v>
      </c>
    </row>
    <row r="1777" spans="1:7" x14ac:dyDescent="0.25">
      <c r="A1777">
        <v>1775</v>
      </c>
      <c r="B1777" s="14">
        <v>1.26</v>
      </c>
      <c r="C1777" s="14">
        <v>1.42</v>
      </c>
      <c r="D1777" s="14">
        <v>1.66</v>
      </c>
      <c r="E1777" s="14">
        <v>2.06</v>
      </c>
      <c r="F1777" s="14">
        <v>2.06</v>
      </c>
      <c r="G1777" s="14">
        <v>2.2599999999999998</v>
      </c>
    </row>
    <row r="1778" spans="1:7" x14ac:dyDescent="0.25">
      <c r="A1778">
        <v>1776</v>
      </c>
      <c r="B1778" s="14">
        <v>1.26</v>
      </c>
      <c r="C1778" s="14">
        <v>1.42</v>
      </c>
      <c r="D1778" s="14">
        <v>1.66</v>
      </c>
      <c r="E1778" s="14">
        <v>2.06</v>
      </c>
      <c r="F1778" s="14">
        <v>2.06</v>
      </c>
      <c r="G1778" s="14">
        <v>2.2599999999999998</v>
      </c>
    </row>
    <row r="1779" spans="1:7" x14ac:dyDescent="0.25">
      <c r="A1779">
        <v>1777</v>
      </c>
      <c r="B1779" s="14">
        <v>1.26</v>
      </c>
      <c r="C1779" s="14">
        <v>1.42</v>
      </c>
      <c r="D1779" s="14">
        <v>1.66</v>
      </c>
      <c r="E1779" s="14">
        <v>2.06</v>
      </c>
      <c r="F1779" s="14">
        <v>2.06</v>
      </c>
      <c r="G1779" s="14">
        <v>2.2599999999999998</v>
      </c>
    </row>
    <row r="1780" spans="1:7" x14ac:dyDescent="0.25">
      <c r="A1780">
        <v>1778</v>
      </c>
      <c r="B1780" s="14">
        <v>1.26</v>
      </c>
      <c r="C1780" s="14">
        <v>1.42</v>
      </c>
      <c r="D1780" s="14">
        <v>1.66</v>
      </c>
      <c r="E1780" s="14">
        <v>2.06</v>
      </c>
      <c r="F1780" s="14">
        <v>2.06</v>
      </c>
      <c r="G1780" s="14">
        <v>2.2599999999999998</v>
      </c>
    </row>
    <row r="1781" spans="1:7" x14ac:dyDescent="0.25">
      <c r="A1781">
        <v>1779</v>
      </c>
      <c r="B1781" s="14">
        <v>1.26</v>
      </c>
      <c r="C1781" s="14">
        <v>1.42</v>
      </c>
      <c r="D1781" s="14">
        <v>1.66</v>
      </c>
      <c r="E1781" s="14">
        <v>2.06</v>
      </c>
      <c r="F1781" s="14">
        <v>2.06</v>
      </c>
      <c r="G1781" s="14">
        <v>2.2599999999999998</v>
      </c>
    </row>
    <row r="1782" spans="1:7" x14ac:dyDescent="0.25">
      <c r="A1782">
        <v>1780</v>
      </c>
      <c r="B1782" s="14">
        <v>1.26</v>
      </c>
      <c r="C1782" s="14">
        <v>1.42</v>
      </c>
      <c r="D1782" s="14">
        <v>1.66</v>
      </c>
      <c r="E1782" s="14">
        <v>2.06</v>
      </c>
      <c r="F1782" s="14">
        <v>2.06</v>
      </c>
      <c r="G1782" s="14">
        <v>2.2599999999999998</v>
      </c>
    </row>
    <row r="1783" spans="1:7" x14ac:dyDescent="0.25">
      <c r="A1783">
        <v>1781</v>
      </c>
      <c r="B1783" s="14">
        <v>1.26</v>
      </c>
      <c r="C1783" s="14">
        <v>1.42</v>
      </c>
      <c r="D1783" s="14">
        <v>1.66</v>
      </c>
      <c r="E1783" s="14">
        <v>2.06</v>
      </c>
      <c r="F1783" s="14">
        <v>2.06</v>
      </c>
      <c r="G1783" s="14">
        <v>2.2599999999999998</v>
      </c>
    </row>
    <row r="1784" spans="1:7" x14ac:dyDescent="0.25">
      <c r="A1784">
        <v>1782</v>
      </c>
      <c r="B1784" s="14">
        <v>1.26</v>
      </c>
      <c r="C1784" s="14">
        <v>1.42</v>
      </c>
      <c r="D1784" s="14">
        <v>1.66</v>
      </c>
      <c r="E1784" s="14">
        <v>2.06</v>
      </c>
      <c r="F1784" s="14">
        <v>2.06</v>
      </c>
      <c r="G1784" s="14">
        <v>2.2599999999999998</v>
      </c>
    </row>
    <row r="1785" spans="1:7" x14ac:dyDescent="0.25">
      <c r="A1785">
        <v>1783</v>
      </c>
      <c r="B1785" s="14">
        <v>1.26</v>
      </c>
      <c r="C1785" s="14">
        <v>1.42</v>
      </c>
      <c r="D1785" s="14">
        <v>1.66</v>
      </c>
      <c r="E1785" s="14">
        <v>2.06</v>
      </c>
      <c r="F1785" s="14">
        <v>2.06</v>
      </c>
      <c r="G1785" s="14">
        <v>2.2599999999999998</v>
      </c>
    </row>
    <row r="1786" spans="1:7" x14ac:dyDescent="0.25">
      <c r="A1786">
        <v>1784</v>
      </c>
      <c r="B1786" s="14">
        <v>1.26</v>
      </c>
      <c r="C1786" s="14">
        <v>1.42</v>
      </c>
      <c r="D1786" s="14">
        <v>1.66</v>
      </c>
      <c r="E1786" s="14">
        <v>2.06</v>
      </c>
      <c r="F1786" s="14">
        <v>2.06</v>
      </c>
      <c r="G1786" s="14">
        <v>2.2599999999999998</v>
      </c>
    </row>
    <row r="1787" spans="1:7" x14ac:dyDescent="0.25">
      <c r="A1787">
        <v>1785</v>
      </c>
      <c r="B1787" s="14">
        <v>1.26</v>
      </c>
      <c r="C1787" s="14">
        <v>1.42</v>
      </c>
      <c r="D1787" s="14">
        <v>1.66</v>
      </c>
      <c r="E1787" s="14">
        <v>2.06</v>
      </c>
      <c r="F1787" s="14">
        <v>2.06</v>
      </c>
      <c r="G1787" s="14">
        <v>2.2599999999999998</v>
      </c>
    </row>
    <row r="1788" spans="1:7" x14ac:dyDescent="0.25">
      <c r="A1788">
        <v>1786</v>
      </c>
      <c r="B1788" s="14">
        <v>1.26</v>
      </c>
      <c r="C1788" s="14">
        <v>1.42</v>
      </c>
      <c r="D1788" s="14">
        <v>1.66</v>
      </c>
      <c r="E1788" s="14">
        <v>2.06</v>
      </c>
      <c r="F1788" s="14">
        <v>2.06</v>
      </c>
      <c r="G1788" s="14">
        <v>2.2599999999999998</v>
      </c>
    </row>
    <row r="1789" spans="1:7" x14ac:dyDescent="0.25">
      <c r="A1789">
        <v>1787</v>
      </c>
      <c r="B1789" s="14">
        <v>1.26</v>
      </c>
      <c r="C1789" s="14">
        <v>1.42</v>
      </c>
      <c r="D1789" s="14">
        <v>1.66</v>
      </c>
      <c r="E1789" s="14">
        <v>2.06</v>
      </c>
      <c r="F1789" s="14">
        <v>2.06</v>
      </c>
      <c r="G1789" s="14">
        <v>2.2599999999999998</v>
      </c>
    </row>
    <row r="1790" spans="1:7" x14ac:dyDescent="0.25">
      <c r="A1790">
        <v>1788</v>
      </c>
      <c r="B1790" s="14">
        <v>1.26</v>
      </c>
      <c r="C1790" s="14">
        <v>1.42</v>
      </c>
      <c r="D1790" s="14">
        <v>1.66</v>
      </c>
      <c r="E1790" s="14">
        <v>2.06</v>
      </c>
      <c r="F1790" s="14">
        <v>2.06</v>
      </c>
      <c r="G1790" s="14">
        <v>2.2599999999999998</v>
      </c>
    </row>
    <row r="1791" spans="1:7" x14ac:dyDescent="0.25">
      <c r="A1791">
        <v>1789</v>
      </c>
      <c r="B1791" s="14">
        <v>1.26</v>
      </c>
      <c r="C1791" s="14">
        <v>1.42</v>
      </c>
      <c r="D1791" s="14">
        <v>1.66</v>
      </c>
      <c r="E1791" s="14">
        <v>2.06</v>
      </c>
      <c r="F1791" s="14">
        <v>2.06</v>
      </c>
      <c r="G1791" s="14">
        <v>2.2599999999999998</v>
      </c>
    </row>
    <row r="1792" spans="1:7" x14ac:dyDescent="0.25">
      <c r="A1792">
        <v>1790</v>
      </c>
      <c r="B1792" s="14">
        <v>1.26</v>
      </c>
      <c r="C1792" s="14">
        <v>1.42</v>
      </c>
      <c r="D1792" s="14">
        <v>1.66</v>
      </c>
      <c r="E1792" s="14">
        <v>2.06</v>
      </c>
      <c r="F1792" s="14">
        <v>2.06</v>
      </c>
      <c r="G1792" s="14">
        <v>2.2599999999999998</v>
      </c>
    </row>
    <row r="1793" spans="1:7" x14ac:dyDescent="0.25">
      <c r="A1793">
        <v>1791</v>
      </c>
      <c r="B1793" s="14">
        <v>1.26</v>
      </c>
      <c r="C1793" s="14">
        <v>1.42</v>
      </c>
      <c r="D1793" s="14">
        <v>1.66</v>
      </c>
      <c r="E1793" s="14">
        <v>2.06</v>
      </c>
      <c r="F1793" s="14">
        <v>2.06</v>
      </c>
      <c r="G1793" s="14">
        <v>2.2599999999999998</v>
      </c>
    </row>
    <row r="1794" spans="1:7" x14ac:dyDescent="0.25">
      <c r="A1794">
        <v>1792</v>
      </c>
      <c r="B1794" s="14">
        <v>1.26</v>
      </c>
      <c r="C1794" s="14">
        <v>1.42</v>
      </c>
      <c r="D1794" s="14">
        <v>1.66</v>
      </c>
      <c r="E1794" s="14">
        <v>2.06</v>
      </c>
      <c r="F1794" s="14">
        <v>2.06</v>
      </c>
      <c r="G1794" s="14">
        <v>2.2599999999999998</v>
      </c>
    </row>
    <row r="1795" spans="1:7" x14ac:dyDescent="0.25">
      <c r="A1795">
        <v>1793</v>
      </c>
      <c r="B1795" s="14">
        <v>1.26</v>
      </c>
      <c r="C1795" s="14">
        <v>1.42</v>
      </c>
      <c r="D1795" s="14">
        <v>1.66</v>
      </c>
      <c r="E1795" s="14">
        <v>2.06</v>
      </c>
      <c r="F1795" s="14">
        <v>2.06</v>
      </c>
      <c r="G1795" s="14">
        <v>2.2599999999999998</v>
      </c>
    </row>
    <row r="1796" spans="1:7" x14ac:dyDescent="0.25">
      <c r="A1796">
        <v>1794</v>
      </c>
      <c r="B1796" s="14">
        <v>1.26</v>
      </c>
      <c r="C1796" s="14">
        <v>1.42</v>
      </c>
      <c r="D1796" s="14">
        <v>1.66</v>
      </c>
      <c r="E1796" s="14">
        <v>2.06</v>
      </c>
      <c r="F1796" s="14">
        <v>2.06</v>
      </c>
      <c r="G1796" s="14">
        <v>2.2599999999999998</v>
      </c>
    </row>
    <row r="1797" spans="1:7" x14ac:dyDescent="0.25">
      <c r="A1797">
        <v>1795</v>
      </c>
      <c r="B1797" s="14">
        <v>1.26</v>
      </c>
      <c r="C1797" s="14">
        <v>1.42</v>
      </c>
      <c r="D1797" s="14">
        <v>1.66</v>
      </c>
      <c r="E1797" s="14">
        <v>2.06</v>
      </c>
      <c r="F1797" s="14">
        <v>2.06</v>
      </c>
      <c r="G1797" s="14">
        <v>2.2599999999999998</v>
      </c>
    </row>
    <row r="1798" spans="1:7" x14ac:dyDescent="0.25">
      <c r="A1798">
        <v>1796</v>
      </c>
      <c r="B1798" s="14">
        <v>1.26</v>
      </c>
      <c r="C1798" s="14">
        <v>1.42</v>
      </c>
      <c r="D1798" s="14">
        <v>1.66</v>
      </c>
      <c r="E1798" s="14">
        <v>2.06</v>
      </c>
      <c r="F1798" s="14">
        <v>2.06</v>
      </c>
      <c r="G1798" s="14">
        <v>2.2599999999999998</v>
      </c>
    </row>
    <row r="1799" spans="1:7" x14ac:dyDescent="0.25">
      <c r="A1799">
        <v>1797</v>
      </c>
      <c r="B1799" s="14">
        <v>1.26</v>
      </c>
      <c r="C1799" s="14">
        <v>1.42</v>
      </c>
      <c r="D1799" s="14">
        <v>1.66</v>
      </c>
      <c r="E1799" s="14">
        <v>2.06</v>
      </c>
      <c r="F1799" s="14">
        <v>2.06</v>
      </c>
      <c r="G1799" s="14">
        <v>2.2599999999999998</v>
      </c>
    </row>
    <row r="1800" spans="1:7" x14ac:dyDescent="0.25">
      <c r="A1800">
        <v>1798</v>
      </c>
      <c r="B1800" s="14">
        <v>1.26</v>
      </c>
      <c r="C1800" s="14">
        <v>1.42</v>
      </c>
      <c r="D1800" s="14">
        <v>1.66</v>
      </c>
      <c r="E1800" s="14">
        <v>2.06</v>
      </c>
      <c r="F1800" s="14">
        <v>2.06</v>
      </c>
      <c r="G1800" s="14">
        <v>2.2599999999999998</v>
      </c>
    </row>
    <row r="1801" spans="1:7" x14ac:dyDescent="0.25">
      <c r="A1801">
        <v>1799</v>
      </c>
      <c r="B1801" s="14">
        <v>1.26</v>
      </c>
      <c r="C1801" s="14">
        <v>1.42</v>
      </c>
      <c r="D1801" s="14">
        <v>1.66</v>
      </c>
      <c r="E1801" s="14">
        <v>2.06</v>
      </c>
      <c r="F1801" s="14">
        <v>2.06</v>
      </c>
      <c r="G1801" s="14">
        <v>2.2599999999999998</v>
      </c>
    </row>
    <row r="1802" spans="1:7" x14ac:dyDescent="0.25">
      <c r="A1802">
        <v>1800</v>
      </c>
      <c r="B1802" s="14">
        <v>1.26</v>
      </c>
      <c r="C1802" s="14">
        <v>1.42</v>
      </c>
      <c r="D1802" s="14">
        <v>1.66</v>
      </c>
      <c r="E1802" s="14">
        <v>2.06</v>
      </c>
      <c r="F1802" s="14">
        <v>2.06</v>
      </c>
      <c r="G1802" s="14">
        <v>2.2599999999999998</v>
      </c>
    </row>
    <row r="1803" spans="1:7" x14ac:dyDescent="0.25">
      <c r="A1803">
        <v>1801</v>
      </c>
      <c r="B1803" s="14">
        <v>1.26</v>
      </c>
      <c r="C1803" s="14">
        <v>1.42</v>
      </c>
      <c r="D1803" s="14">
        <v>1.66</v>
      </c>
      <c r="E1803" s="14">
        <v>2.06</v>
      </c>
      <c r="F1803" s="14">
        <v>2.06</v>
      </c>
      <c r="G1803" s="14">
        <v>2.2599999999999998</v>
      </c>
    </row>
    <row r="1804" spans="1:7" x14ac:dyDescent="0.25">
      <c r="A1804">
        <v>1802</v>
      </c>
      <c r="B1804" s="14">
        <v>1.26</v>
      </c>
      <c r="C1804" s="14">
        <v>1.42</v>
      </c>
      <c r="D1804" s="14">
        <v>1.66</v>
      </c>
      <c r="E1804" s="14">
        <v>2.06</v>
      </c>
      <c r="F1804" s="14">
        <v>2.06</v>
      </c>
      <c r="G1804" s="14">
        <v>2.2599999999999998</v>
      </c>
    </row>
    <row r="1805" spans="1:7" x14ac:dyDescent="0.25">
      <c r="A1805">
        <v>1803</v>
      </c>
      <c r="B1805" s="14">
        <v>1.26</v>
      </c>
      <c r="C1805" s="14">
        <v>1.42</v>
      </c>
      <c r="D1805" s="14">
        <v>1.66</v>
      </c>
      <c r="E1805" s="14">
        <v>2.06</v>
      </c>
      <c r="F1805" s="14">
        <v>2.06</v>
      </c>
      <c r="G1805" s="14">
        <v>2.2599999999999998</v>
      </c>
    </row>
    <row r="1806" spans="1:7" x14ac:dyDescent="0.25">
      <c r="A1806">
        <v>1804</v>
      </c>
      <c r="B1806" s="14">
        <v>1.26</v>
      </c>
      <c r="C1806" s="14">
        <v>1.42</v>
      </c>
      <c r="D1806" s="14">
        <v>1.66</v>
      </c>
      <c r="E1806" s="14">
        <v>2.06</v>
      </c>
      <c r="F1806" s="14">
        <v>2.06</v>
      </c>
      <c r="G1806" s="14">
        <v>2.2599999999999998</v>
      </c>
    </row>
    <row r="1807" spans="1:7" x14ac:dyDescent="0.25">
      <c r="A1807">
        <v>1805</v>
      </c>
      <c r="B1807" s="14">
        <v>1.26</v>
      </c>
      <c r="C1807" s="14">
        <v>1.42</v>
      </c>
      <c r="D1807" s="14">
        <v>1.66</v>
      </c>
      <c r="E1807" s="14">
        <v>2.06</v>
      </c>
      <c r="F1807" s="14">
        <v>2.06</v>
      </c>
      <c r="G1807" s="14">
        <v>2.2599999999999998</v>
      </c>
    </row>
    <row r="1808" spans="1:7" x14ac:dyDescent="0.25">
      <c r="A1808">
        <v>1806</v>
      </c>
      <c r="B1808" s="14">
        <v>1.26</v>
      </c>
      <c r="C1808" s="14">
        <v>1.42</v>
      </c>
      <c r="D1808" s="14">
        <v>1.66</v>
      </c>
      <c r="E1808" s="14">
        <v>2.06</v>
      </c>
      <c r="F1808" s="14">
        <v>2.06</v>
      </c>
      <c r="G1808" s="14">
        <v>2.2599999999999998</v>
      </c>
    </row>
    <row r="1809" spans="1:7" x14ac:dyDescent="0.25">
      <c r="A1809">
        <v>1807</v>
      </c>
      <c r="B1809" s="14">
        <v>1.26</v>
      </c>
      <c r="C1809" s="14">
        <v>1.42</v>
      </c>
      <c r="D1809" s="14">
        <v>1.66</v>
      </c>
      <c r="E1809" s="14">
        <v>2.06</v>
      </c>
      <c r="F1809" s="14">
        <v>2.06</v>
      </c>
      <c r="G1809" s="14">
        <v>2.2599999999999998</v>
      </c>
    </row>
    <row r="1810" spans="1:7" x14ac:dyDescent="0.25">
      <c r="A1810">
        <v>1808</v>
      </c>
      <c r="B1810" s="14">
        <v>1.26</v>
      </c>
      <c r="C1810" s="14">
        <v>1.42</v>
      </c>
      <c r="D1810" s="14">
        <v>1.66</v>
      </c>
      <c r="E1810" s="14">
        <v>2.06</v>
      </c>
      <c r="F1810" s="14">
        <v>2.06</v>
      </c>
      <c r="G1810" s="14">
        <v>2.2599999999999998</v>
      </c>
    </row>
    <row r="1811" spans="1:7" x14ac:dyDescent="0.25">
      <c r="A1811">
        <v>1809</v>
      </c>
      <c r="B1811" s="14">
        <v>1.26</v>
      </c>
      <c r="C1811" s="14">
        <v>1.42</v>
      </c>
      <c r="D1811" s="14">
        <v>1.66</v>
      </c>
      <c r="E1811" s="14">
        <v>2.06</v>
      </c>
      <c r="F1811" s="14">
        <v>2.06</v>
      </c>
      <c r="G1811" s="14">
        <v>2.2599999999999998</v>
      </c>
    </row>
    <row r="1812" spans="1:7" x14ac:dyDescent="0.25">
      <c r="A1812">
        <v>1810</v>
      </c>
      <c r="B1812" s="14">
        <v>1.26</v>
      </c>
      <c r="C1812" s="14">
        <v>1.42</v>
      </c>
      <c r="D1812" s="14">
        <v>1.66</v>
      </c>
      <c r="E1812" s="14">
        <v>2.06</v>
      </c>
      <c r="F1812" s="14">
        <v>2.06</v>
      </c>
      <c r="G1812" s="14">
        <v>2.2599999999999998</v>
      </c>
    </row>
    <row r="1813" spans="1:7" x14ac:dyDescent="0.25">
      <c r="A1813">
        <v>1811</v>
      </c>
      <c r="B1813" s="14">
        <v>1.26</v>
      </c>
      <c r="C1813" s="14">
        <v>1.42</v>
      </c>
      <c r="D1813" s="14">
        <v>1.66</v>
      </c>
      <c r="E1813" s="14">
        <v>2.06</v>
      </c>
      <c r="F1813" s="14">
        <v>2.06</v>
      </c>
      <c r="G1813" s="14">
        <v>2.2599999999999998</v>
      </c>
    </row>
    <row r="1814" spans="1:7" x14ac:dyDescent="0.25">
      <c r="A1814">
        <v>1812</v>
      </c>
      <c r="B1814" s="14">
        <v>1.26</v>
      </c>
      <c r="C1814" s="14">
        <v>1.42</v>
      </c>
      <c r="D1814" s="14">
        <v>1.66</v>
      </c>
      <c r="E1814" s="14">
        <v>2.06</v>
      </c>
      <c r="F1814" s="14">
        <v>2.06</v>
      </c>
      <c r="G1814" s="14">
        <v>2.2599999999999998</v>
      </c>
    </row>
    <row r="1815" spans="1:7" x14ac:dyDescent="0.25">
      <c r="A1815">
        <v>1813</v>
      </c>
      <c r="B1815" s="14">
        <v>1.26</v>
      </c>
      <c r="C1815" s="14">
        <v>1.42</v>
      </c>
      <c r="D1815" s="14">
        <v>1.66</v>
      </c>
      <c r="E1815" s="14">
        <v>2.06</v>
      </c>
      <c r="F1815" s="14">
        <v>2.06</v>
      </c>
      <c r="G1815" s="14">
        <v>2.2599999999999998</v>
      </c>
    </row>
    <row r="1816" spans="1:7" x14ac:dyDescent="0.25">
      <c r="A1816">
        <v>1814</v>
      </c>
      <c r="B1816" s="14">
        <v>1.26</v>
      </c>
      <c r="C1816" s="14">
        <v>1.42</v>
      </c>
      <c r="D1816" s="14">
        <v>1.66</v>
      </c>
      <c r="E1816" s="14">
        <v>2.06</v>
      </c>
      <c r="F1816" s="14">
        <v>2.06</v>
      </c>
      <c r="G1816" s="14">
        <v>2.2599999999999998</v>
      </c>
    </row>
    <row r="1817" spans="1:7" x14ac:dyDescent="0.25">
      <c r="A1817">
        <v>1815</v>
      </c>
      <c r="B1817" s="14">
        <v>1.26</v>
      </c>
      <c r="C1817" s="14">
        <v>1.42</v>
      </c>
      <c r="D1817" s="14">
        <v>1.66</v>
      </c>
      <c r="E1817" s="14">
        <v>2.06</v>
      </c>
      <c r="F1817" s="14">
        <v>2.06</v>
      </c>
      <c r="G1817" s="14">
        <v>2.2599999999999998</v>
      </c>
    </row>
    <row r="1818" spans="1:7" x14ac:dyDescent="0.25">
      <c r="A1818">
        <v>1816</v>
      </c>
      <c r="B1818" s="14">
        <v>1.26</v>
      </c>
      <c r="C1818" s="14">
        <v>1.42</v>
      </c>
      <c r="D1818" s="14">
        <v>1.66</v>
      </c>
      <c r="E1818" s="14">
        <v>2.06</v>
      </c>
      <c r="F1818" s="14">
        <v>2.06</v>
      </c>
      <c r="G1818" s="14">
        <v>2.2599999999999998</v>
      </c>
    </row>
    <row r="1819" spans="1:7" x14ac:dyDescent="0.25">
      <c r="A1819">
        <v>1817</v>
      </c>
      <c r="B1819" s="14">
        <v>1.26</v>
      </c>
      <c r="C1819" s="14">
        <v>1.42</v>
      </c>
      <c r="D1819" s="14">
        <v>1.66</v>
      </c>
      <c r="E1819" s="14">
        <v>2.06</v>
      </c>
      <c r="F1819" s="14">
        <v>2.06</v>
      </c>
      <c r="G1819" s="14">
        <v>2.2599999999999998</v>
      </c>
    </row>
    <row r="1820" spans="1:7" x14ac:dyDescent="0.25">
      <c r="A1820">
        <v>1818</v>
      </c>
      <c r="B1820" s="14">
        <v>1.26</v>
      </c>
      <c r="C1820" s="14">
        <v>1.42</v>
      </c>
      <c r="D1820" s="14">
        <v>1.66</v>
      </c>
      <c r="E1820" s="14">
        <v>2.06</v>
      </c>
      <c r="F1820" s="14">
        <v>2.06</v>
      </c>
      <c r="G1820" s="14">
        <v>2.2599999999999998</v>
      </c>
    </row>
    <row r="1821" spans="1:7" x14ac:dyDescent="0.25">
      <c r="A1821">
        <v>1819</v>
      </c>
      <c r="B1821" s="14">
        <v>1.26</v>
      </c>
      <c r="C1821" s="14">
        <v>1.42</v>
      </c>
      <c r="D1821" s="14">
        <v>1.66</v>
      </c>
      <c r="E1821" s="14">
        <v>2.06</v>
      </c>
      <c r="F1821" s="14">
        <v>2.06</v>
      </c>
      <c r="G1821" s="14">
        <v>2.2599999999999998</v>
      </c>
    </row>
    <row r="1822" spans="1:7" x14ac:dyDescent="0.25">
      <c r="A1822">
        <v>1820</v>
      </c>
      <c r="B1822" s="14">
        <v>1.26</v>
      </c>
      <c r="C1822" s="14">
        <v>1.42</v>
      </c>
      <c r="D1822" s="14">
        <v>1.66</v>
      </c>
      <c r="E1822" s="14">
        <v>2.06</v>
      </c>
      <c r="F1822" s="14">
        <v>2.06</v>
      </c>
      <c r="G1822" s="14">
        <v>2.2599999999999998</v>
      </c>
    </row>
    <row r="1823" spans="1:7" x14ac:dyDescent="0.25">
      <c r="A1823">
        <v>1821</v>
      </c>
      <c r="B1823" s="14">
        <v>1.26</v>
      </c>
      <c r="C1823" s="14">
        <v>1.42</v>
      </c>
      <c r="D1823" s="14">
        <v>1.66</v>
      </c>
      <c r="E1823" s="14">
        <v>2.06</v>
      </c>
      <c r="F1823" s="14">
        <v>2.06</v>
      </c>
      <c r="G1823" s="14">
        <v>2.2599999999999998</v>
      </c>
    </row>
    <row r="1824" spans="1:7" x14ac:dyDescent="0.25">
      <c r="A1824">
        <v>1822</v>
      </c>
      <c r="B1824" s="14">
        <v>1.26</v>
      </c>
      <c r="C1824" s="14">
        <v>1.42</v>
      </c>
      <c r="D1824" s="14">
        <v>1.66</v>
      </c>
      <c r="E1824" s="14">
        <v>2.06</v>
      </c>
      <c r="F1824" s="14">
        <v>2.06</v>
      </c>
      <c r="G1824" s="14">
        <v>2.2599999999999998</v>
      </c>
    </row>
    <row r="1825" spans="1:7" x14ac:dyDescent="0.25">
      <c r="A1825">
        <v>1823</v>
      </c>
      <c r="B1825" s="14">
        <v>1.26</v>
      </c>
      <c r="C1825" s="14">
        <v>1.42</v>
      </c>
      <c r="D1825" s="14">
        <v>1.66</v>
      </c>
      <c r="E1825" s="14">
        <v>2.06</v>
      </c>
      <c r="F1825" s="14">
        <v>2.06</v>
      </c>
      <c r="G1825" s="14">
        <v>2.2599999999999998</v>
      </c>
    </row>
    <row r="1826" spans="1:7" x14ac:dyDescent="0.25">
      <c r="A1826">
        <v>1824</v>
      </c>
      <c r="B1826" s="14">
        <v>1.26</v>
      </c>
      <c r="C1826" s="14">
        <v>1.42</v>
      </c>
      <c r="D1826" s="14">
        <v>1.66</v>
      </c>
      <c r="E1826" s="14">
        <v>2.06</v>
      </c>
      <c r="F1826" s="14">
        <v>2.06</v>
      </c>
      <c r="G1826" s="14">
        <v>2.2599999999999998</v>
      </c>
    </row>
    <row r="1827" spans="1:7" x14ac:dyDescent="0.25">
      <c r="A1827">
        <v>1825</v>
      </c>
      <c r="B1827" s="14">
        <v>1.26</v>
      </c>
      <c r="C1827" s="14">
        <v>1.42</v>
      </c>
      <c r="D1827" s="14">
        <v>1.66</v>
      </c>
      <c r="E1827" s="14">
        <v>2.06</v>
      </c>
      <c r="F1827" s="14">
        <v>2.06</v>
      </c>
      <c r="G1827" s="14">
        <v>2.2599999999999998</v>
      </c>
    </row>
    <row r="1828" spans="1:7" x14ac:dyDescent="0.25">
      <c r="A1828">
        <v>1826</v>
      </c>
      <c r="B1828" s="14">
        <v>1.26</v>
      </c>
      <c r="C1828" s="14">
        <v>1.42</v>
      </c>
      <c r="D1828" s="14">
        <v>1.66</v>
      </c>
      <c r="E1828" s="14">
        <v>2.06</v>
      </c>
      <c r="F1828" s="14">
        <v>2.06</v>
      </c>
      <c r="G1828" s="14">
        <v>2.2599999999999998</v>
      </c>
    </row>
    <row r="1829" spans="1:7" x14ac:dyDescent="0.25">
      <c r="A1829">
        <v>1827</v>
      </c>
      <c r="B1829" s="14">
        <v>1.26</v>
      </c>
      <c r="C1829" s="14">
        <v>1.42</v>
      </c>
      <c r="D1829" s="14">
        <v>1.66</v>
      </c>
      <c r="E1829" s="14">
        <v>2.06</v>
      </c>
      <c r="F1829" s="14">
        <v>2.06</v>
      </c>
      <c r="G1829" s="14">
        <v>2.2599999999999998</v>
      </c>
    </row>
    <row r="1830" spans="1:7" x14ac:dyDescent="0.25">
      <c r="A1830">
        <v>1828</v>
      </c>
      <c r="B1830" s="14">
        <v>1.26</v>
      </c>
      <c r="C1830" s="14">
        <v>1.42</v>
      </c>
      <c r="D1830" s="14">
        <v>1.66</v>
      </c>
      <c r="E1830" s="14">
        <v>2.06</v>
      </c>
      <c r="F1830" s="14">
        <v>2.06</v>
      </c>
      <c r="G1830" s="14">
        <v>2.2599999999999998</v>
      </c>
    </row>
    <row r="1831" spans="1:7" x14ac:dyDescent="0.25">
      <c r="A1831">
        <v>1829</v>
      </c>
      <c r="B1831" s="14">
        <v>1.26</v>
      </c>
      <c r="C1831" s="14">
        <v>1.42</v>
      </c>
      <c r="D1831" s="14">
        <v>1.66</v>
      </c>
      <c r="E1831" s="14">
        <v>2.06</v>
      </c>
      <c r="F1831" s="14">
        <v>2.06</v>
      </c>
      <c r="G1831" s="14">
        <v>2.2599999999999998</v>
      </c>
    </row>
    <row r="1832" spans="1:7" x14ac:dyDescent="0.25">
      <c r="A1832">
        <v>1830</v>
      </c>
      <c r="B1832" s="14">
        <v>1.26</v>
      </c>
      <c r="C1832" s="14">
        <v>1.42</v>
      </c>
      <c r="D1832" s="14">
        <v>1.66</v>
      </c>
      <c r="E1832" s="14">
        <v>2.06</v>
      </c>
      <c r="F1832" s="14">
        <v>2.06</v>
      </c>
      <c r="G1832" s="14">
        <v>2.2599999999999998</v>
      </c>
    </row>
    <row r="1833" spans="1:7" x14ac:dyDescent="0.25">
      <c r="A1833">
        <v>1831</v>
      </c>
      <c r="B1833" s="14">
        <v>1.26</v>
      </c>
      <c r="C1833" s="14">
        <v>1.42</v>
      </c>
      <c r="D1833" s="14">
        <v>1.66</v>
      </c>
      <c r="E1833" s="14">
        <v>2.06</v>
      </c>
      <c r="F1833" s="14">
        <v>2.06</v>
      </c>
      <c r="G1833" s="14">
        <v>2.2599999999999998</v>
      </c>
    </row>
    <row r="1834" spans="1:7" x14ac:dyDescent="0.25">
      <c r="A1834">
        <v>1832</v>
      </c>
      <c r="B1834" s="14">
        <v>1.26</v>
      </c>
      <c r="C1834" s="14">
        <v>1.42</v>
      </c>
      <c r="D1834" s="14">
        <v>1.66</v>
      </c>
      <c r="E1834" s="14">
        <v>2.06</v>
      </c>
      <c r="F1834" s="14">
        <v>2.06</v>
      </c>
      <c r="G1834" s="14">
        <v>2.2599999999999998</v>
      </c>
    </row>
    <row r="1835" spans="1:7" x14ac:dyDescent="0.25">
      <c r="A1835">
        <v>1833</v>
      </c>
      <c r="B1835" s="14">
        <v>1.26</v>
      </c>
      <c r="C1835" s="14">
        <v>1.42</v>
      </c>
      <c r="D1835" s="14">
        <v>1.66</v>
      </c>
      <c r="E1835" s="14">
        <v>2.06</v>
      </c>
      <c r="F1835" s="14">
        <v>2.06</v>
      </c>
      <c r="G1835" s="14">
        <v>2.2599999999999998</v>
      </c>
    </row>
    <row r="1836" spans="1:7" x14ac:dyDescent="0.25">
      <c r="A1836">
        <v>1834</v>
      </c>
      <c r="B1836" s="14">
        <v>1.26</v>
      </c>
      <c r="C1836" s="14">
        <v>1.42</v>
      </c>
      <c r="D1836" s="14">
        <v>1.66</v>
      </c>
      <c r="E1836" s="14">
        <v>2.06</v>
      </c>
      <c r="F1836" s="14">
        <v>2.06</v>
      </c>
      <c r="G1836" s="14">
        <v>2.2599999999999998</v>
      </c>
    </row>
    <row r="1837" spans="1:7" x14ac:dyDescent="0.25">
      <c r="A1837">
        <v>1835</v>
      </c>
      <c r="B1837" s="14">
        <v>1.26</v>
      </c>
      <c r="C1837" s="14">
        <v>1.42</v>
      </c>
      <c r="D1837" s="14">
        <v>1.66</v>
      </c>
      <c r="E1837" s="14">
        <v>2.06</v>
      </c>
      <c r="F1837" s="14">
        <v>2.06</v>
      </c>
      <c r="G1837" s="14">
        <v>2.2599999999999998</v>
      </c>
    </row>
    <row r="1838" spans="1:7" x14ac:dyDescent="0.25">
      <c r="A1838">
        <v>1836</v>
      </c>
      <c r="B1838" s="14">
        <v>1.26</v>
      </c>
      <c r="C1838" s="14">
        <v>1.42</v>
      </c>
      <c r="D1838" s="14">
        <v>1.66</v>
      </c>
      <c r="E1838" s="14">
        <v>2.06</v>
      </c>
      <c r="F1838" s="14">
        <v>2.06</v>
      </c>
      <c r="G1838" s="14">
        <v>2.2599999999999998</v>
      </c>
    </row>
    <row r="1839" spans="1:7" x14ac:dyDescent="0.25">
      <c r="A1839">
        <v>1837</v>
      </c>
      <c r="B1839" s="14">
        <v>1.26</v>
      </c>
      <c r="C1839" s="14">
        <v>1.42</v>
      </c>
      <c r="D1839" s="14">
        <v>1.66</v>
      </c>
      <c r="E1839" s="14">
        <v>2.06</v>
      </c>
      <c r="F1839" s="14">
        <v>2.06</v>
      </c>
      <c r="G1839" s="14">
        <v>2.2599999999999998</v>
      </c>
    </row>
    <row r="1840" spans="1:7" x14ac:dyDescent="0.25">
      <c r="A1840">
        <v>1838</v>
      </c>
      <c r="B1840" s="14">
        <v>1.26</v>
      </c>
      <c r="C1840" s="14">
        <v>1.42</v>
      </c>
      <c r="D1840" s="14">
        <v>1.66</v>
      </c>
      <c r="E1840" s="14">
        <v>2.06</v>
      </c>
      <c r="F1840" s="14">
        <v>2.06</v>
      </c>
      <c r="G1840" s="14">
        <v>2.2599999999999998</v>
      </c>
    </row>
    <row r="1841" spans="1:7" x14ac:dyDescent="0.25">
      <c r="A1841">
        <v>1839</v>
      </c>
      <c r="B1841" s="14">
        <v>1.26</v>
      </c>
      <c r="C1841" s="14">
        <v>1.42</v>
      </c>
      <c r="D1841" s="14">
        <v>1.66</v>
      </c>
      <c r="E1841" s="14">
        <v>2.06</v>
      </c>
      <c r="F1841" s="14">
        <v>2.06</v>
      </c>
      <c r="G1841" s="14">
        <v>2.2599999999999998</v>
      </c>
    </row>
    <row r="1842" spans="1:7" x14ac:dyDescent="0.25">
      <c r="A1842">
        <v>1840</v>
      </c>
      <c r="B1842" s="14">
        <v>1.26</v>
      </c>
      <c r="C1842" s="14">
        <v>1.42</v>
      </c>
      <c r="D1842" s="14">
        <v>1.66</v>
      </c>
      <c r="E1842" s="14">
        <v>2.06</v>
      </c>
      <c r="F1842" s="14">
        <v>2.06</v>
      </c>
      <c r="G1842" s="14">
        <v>2.2599999999999998</v>
      </c>
    </row>
    <row r="1843" spans="1:7" x14ac:dyDescent="0.25">
      <c r="A1843">
        <v>1841</v>
      </c>
      <c r="B1843" s="14">
        <v>1.26</v>
      </c>
      <c r="C1843" s="14">
        <v>1.42</v>
      </c>
      <c r="D1843" s="14">
        <v>1.66</v>
      </c>
      <c r="E1843" s="14">
        <v>2.06</v>
      </c>
      <c r="F1843" s="14">
        <v>2.06</v>
      </c>
      <c r="G1843" s="14">
        <v>2.2599999999999998</v>
      </c>
    </row>
    <row r="1844" spans="1:7" x14ac:dyDescent="0.25">
      <c r="A1844">
        <v>1842</v>
      </c>
      <c r="B1844" s="14">
        <v>1.26</v>
      </c>
      <c r="C1844" s="14">
        <v>1.42</v>
      </c>
      <c r="D1844" s="14">
        <v>1.66</v>
      </c>
      <c r="E1844" s="14">
        <v>2.06</v>
      </c>
      <c r="F1844" s="14">
        <v>2.06</v>
      </c>
      <c r="G1844" s="14">
        <v>2.2599999999999998</v>
      </c>
    </row>
    <row r="1845" spans="1:7" x14ac:dyDescent="0.25">
      <c r="A1845">
        <v>1843</v>
      </c>
      <c r="B1845" s="14">
        <v>1.26</v>
      </c>
      <c r="C1845" s="14">
        <v>1.42</v>
      </c>
      <c r="D1845" s="14">
        <v>1.66</v>
      </c>
      <c r="E1845" s="14">
        <v>2.06</v>
      </c>
      <c r="F1845" s="14">
        <v>2.06</v>
      </c>
      <c r="G1845" s="14">
        <v>2.2599999999999998</v>
      </c>
    </row>
    <row r="1846" spans="1:7" x14ac:dyDescent="0.25">
      <c r="A1846">
        <v>1844</v>
      </c>
      <c r="B1846" s="14">
        <v>1.26</v>
      </c>
      <c r="C1846" s="14">
        <v>1.42</v>
      </c>
      <c r="D1846" s="14">
        <v>1.66</v>
      </c>
      <c r="E1846" s="14">
        <v>2.06</v>
      </c>
      <c r="F1846" s="14">
        <v>2.06</v>
      </c>
      <c r="G1846" s="14">
        <v>2.2599999999999998</v>
      </c>
    </row>
    <row r="1847" spans="1:7" x14ac:dyDescent="0.25">
      <c r="A1847">
        <v>1845</v>
      </c>
      <c r="B1847" s="14">
        <v>1.26</v>
      </c>
      <c r="C1847" s="14">
        <v>1.42</v>
      </c>
      <c r="D1847" s="14">
        <v>1.66</v>
      </c>
      <c r="E1847" s="14">
        <v>2.06</v>
      </c>
      <c r="F1847" s="14">
        <v>2.06</v>
      </c>
      <c r="G1847" s="14">
        <v>2.2599999999999998</v>
      </c>
    </row>
    <row r="1848" spans="1:7" x14ac:dyDescent="0.25">
      <c r="A1848">
        <v>1846</v>
      </c>
      <c r="B1848" s="14">
        <v>1.26</v>
      </c>
      <c r="C1848" s="14">
        <v>1.42</v>
      </c>
      <c r="D1848" s="14">
        <v>1.66</v>
      </c>
      <c r="E1848" s="14">
        <v>2.06</v>
      </c>
      <c r="F1848" s="14">
        <v>2.06</v>
      </c>
      <c r="G1848" s="14">
        <v>2.2599999999999998</v>
      </c>
    </row>
    <row r="1849" spans="1:7" x14ac:dyDescent="0.25">
      <c r="A1849">
        <v>1847</v>
      </c>
      <c r="B1849" s="14">
        <v>1.26</v>
      </c>
      <c r="C1849" s="14">
        <v>1.42</v>
      </c>
      <c r="D1849" s="14">
        <v>1.66</v>
      </c>
      <c r="E1849" s="14">
        <v>2.06</v>
      </c>
      <c r="F1849" s="14">
        <v>2.06</v>
      </c>
      <c r="G1849" s="14">
        <v>2.2599999999999998</v>
      </c>
    </row>
    <row r="1850" spans="1:7" x14ac:dyDescent="0.25">
      <c r="A1850">
        <v>1848</v>
      </c>
      <c r="B1850" s="14">
        <v>1.26</v>
      </c>
      <c r="C1850" s="14">
        <v>1.42</v>
      </c>
      <c r="D1850" s="14">
        <v>1.66</v>
      </c>
      <c r="E1850" s="14">
        <v>2.06</v>
      </c>
      <c r="F1850" s="14">
        <v>2.06</v>
      </c>
      <c r="G1850" s="14">
        <v>2.2599999999999998</v>
      </c>
    </row>
    <row r="1851" spans="1:7" x14ac:dyDescent="0.25">
      <c r="A1851">
        <v>1849</v>
      </c>
      <c r="B1851" s="14">
        <v>1.26</v>
      </c>
      <c r="C1851" s="14">
        <v>1.42</v>
      </c>
      <c r="D1851" s="14">
        <v>1.66</v>
      </c>
      <c r="E1851" s="14">
        <v>2.06</v>
      </c>
      <c r="F1851" s="14">
        <v>2.06</v>
      </c>
      <c r="G1851" s="14">
        <v>2.2599999999999998</v>
      </c>
    </row>
    <row r="1852" spans="1:7" x14ac:dyDescent="0.25">
      <c r="A1852">
        <v>1850</v>
      </c>
      <c r="B1852" s="14">
        <v>1.26</v>
      </c>
      <c r="C1852" s="14">
        <v>1.42</v>
      </c>
      <c r="D1852" s="14">
        <v>1.66</v>
      </c>
      <c r="E1852" s="14">
        <v>2.06</v>
      </c>
      <c r="F1852" s="14">
        <v>2.06</v>
      </c>
      <c r="G1852" s="14">
        <v>2.2599999999999998</v>
      </c>
    </row>
    <row r="1853" spans="1:7" x14ac:dyDescent="0.25">
      <c r="A1853">
        <v>1851</v>
      </c>
      <c r="B1853" s="14">
        <v>1.26</v>
      </c>
      <c r="C1853" s="14">
        <v>1.42</v>
      </c>
      <c r="D1853" s="14">
        <v>1.66</v>
      </c>
      <c r="E1853" s="14">
        <v>2.06</v>
      </c>
      <c r="F1853" s="14">
        <v>2.06</v>
      </c>
      <c r="G1853" s="14">
        <v>2.2599999999999998</v>
      </c>
    </row>
    <row r="1854" spans="1:7" x14ac:dyDescent="0.25">
      <c r="A1854">
        <v>1852</v>
      </c>
      <c r="B1854" s="14">
        <v>1.26</v>
      </c>
      <c r="C1854" s="14">
        <v>1.42</v>
      </c>
      <c r="D1854" s="14">
        <v>1.66</v>
      </c>
      <c r="E1854" s="14">
        <v>2.06</v>
      </c>
      <c r="F1854" s="14">
        <v>2.06</v>
      </c>
      <c r="G1854" s="14">
        <v>2.2599999999999998</v>
      </c>
    </row>
    <row r="1855" spans="1:7" x14ac:dyDescent="0.25">
      <c r="A1855">
        <v>1853</v>
      </c>
      <c r="B1855" s="14">
        <v>1.26</v>
      </c>
      <c r="C1855" s="14">
        <v>1.42</v>
      </c>
      <c r="D1855" s="14">
        <v>1.66</v>
      </c>
      <c r="E1855" s="14">
        <v>2.06</v>
      </c>
      <c r="F1855" s="14">
        <v>2.06</v>
      </c>
      <c r="G1855" s="14">
        <v>2.2599999999999998</v>
      </c>
    </row>
    <row r="1856" spans="1:7" x14ac:dyDescent="0.25">
      <c r="A1856">
        <v>1854</v>
      </c>
      <c r="B1856" s="14">
        <v>1.26</v>
      </c>
      <c r="C1856" s="14">
        <v>1.42</v>
      </c>
      <c r="D1856" s="14">
        <v>1.66</v>
      </c>
      <c r="E1856" s="14">
        <v>2.06</v>
      </c>
      <c r="F1856" s="14">
        <v>2.06</v>
      </c>
      <c r="G1856" s="14">
        <v>2.2599999999999998</v>
      </c>
    </row>
    <row r="1857" spans="1:7" x14ac:dyDescent="0.25">
      <c r="A1857">
        <v>1855</v>
      </c>
      <c r="B1857" s="14">
        <v>1.26</v>
      </c>
      <c r="C1857" s="14">
        <v>1.42</v>
      </c>
      <c r="D1857" s="14">
        <v>1.66</v>
      </c>
      <c r="E1857" s="14">
        <v>2.06</v>
      </c>
      <c r="F1857" s="14">
        <v>2.06</v>
      </c>
      <c r="G1857" s="14">
        <v>2.2599999999999998</v>
      </c>
    </row>
    <row r="1858" spans="1:7" x14ac:dyDescent="0.25">
      <c r="A1858">
        <v>1856</v>
      </c>
      <c r="B1858" s="14">
        <v>1.26</v>
      </c>
      <c r="C1858" s="14">
        <v>1.42</v>
      </c>
      <c r="D1858" s="14">
        <v>1.66</v>
      </c>
      <c r="E1858" s="14">
        <v>2.06</v>
      </c>
      <c r="F1858" s="14">
        <v>2.06</v>
      </c>
      <c r="G1858" s="14">
        <v>2.2599999999999998</v>
      </c>
    </row>
    <row r="1859" spans="1:7" x14ac:dyDescent="0.25">
      <c r="A1859">
        <v>1857</v>
      </c>
      <c r="B1859" s="14">
        <v>1.26</v>
      </c>
      <c r="C1859" s="14">
        <v>1.42</v>
      </c>
      <c r="D1859" s="14">
        <v>1.66</v>
      </c>
      <c r="E1859" s="14">
        <v>2.06</v>
      </c>
      <c r="F1859" s="14">
        <v>2.06</v>
      </c>
      <c r="G1859" s="14">
        <v>2.2599999999999998</v>
      </c>
    </row>
    <row r="1860" spans="1:7" x14ac:dyDescent="0.25">
      <c r="A1860">
        <v>1858</v>
      </c>
      <c r="B1860" s="14">
        <v>1.26</v>
      </c>
      <c r="C1860" s="14">
        <v>1.42</v>
      </c>
      <c r="D1860" s="14">
        <v>1.66</v>
      </c>
      <c r="E1860" s="14">
        <v>2.06</v>
      </c>
      <c r="F1860" s="14">
        <v>2.06</v>
      </c>
      <c r="G1860" s="14">
        <v>2.2599999999999998</v>
      </c>
    </row>
    <row r="1861" spans="1:7" x14ac:dyDescent="0.25">
      <c r="A1861">
        <v>1859</v>
      </c>
      <c r="B1861" s="14">
        <v>1.26</v>
      </c>
      <c r="C1861" s="14">
        <v>1.42</v>
      </c>
      <c r="D1861" s="14">
        <v>1.66</v>
      </c>
      <c r="E1861" s="14">
        <v>2.06</v>
      </c>
      <c r="F1861" s="14">
        <v>2.06</v>
      </c>
      <c r="G1861" s="14">
        <v>2.2599999999999998</v>
      </c>
    </row>
    <row r="1862" spans="1:7" x14ac:dyDescent="0.25">
      <c r="A1862">
        <v>1860</v>
      </c>
      <c r="B1862" s="14">
        <v>1.26</v>
      </c>
      <c r="C1862" s="14">
        <v>1.42</v>
      </c>
      <c r="D1862" s="14">
        <v>1.66</v>
      </c>
      <c r="E1862" s="14">
        <v>2.06</v>
      </c>
      <c r="F1862" s="14">
        <v>2.06</v>
      </c>
      <c r="G1862" s="14">
        <v>2.2599999999999998</v>
      </c>
    </row>
    <row r="1863" spans="1:7" x14ac:dyDescent="0.25">
      <c r="A1863">
        <v>1861</v>
      </c>
      <c r="B1863" s="14">
        <v>1.26</v>
      </c>
      <c r="C1863" s="14">
        <v>1.42</v>
      </c>
      <c r="D1863" s="14">
        <v>1.66</v>
      </c>
      <c r="E1863" s="14">
        <v>2.06</v>
      </c>
      <c r="F1863" s="14">
        <v>2.06</v>
      </c>
      <c r="G1863" s="14">
        <v>2.2599999999999998</v>
      </c>
    </row>
    <row r="1864" spans="1:7" x14ac:dyDescent="0.25">
      <c r="A1864">
        <v>1862</v>
      </c>
      <c r="B1864" s="14">
        <v>1.26</v>
      </c>
      <c r="C1864" s="14">
        <v>1.42</v>
      </c>
      <c r="D1864" s="14">
        <v>1.66</v>
      </c>
      <c r="E1864" s="14">
        <v>2.06</v>
      </c>
      <c r="F1864" s="14">
        <v>2.06</v>
      </c>
      <c r="G1864" s="14">
        <v>2.2599999999999998</v>
      </c>
    </row>
    <row r="1865" spans="1:7" x14ac:dyDescent="0.25">
      <c r="A1865">
        <v>1863</v>
      </c>
      <c r="B1865" s="14">
        <v>1.26</v>
      </c>
      <c r="C1865" s="14">
        <v>1.42</v>
      </c>
      <c r="D1865" s="14">
        <v>1.66</v>
      </c>
      <c r="E1865" s="14">
        <v>2.06</v>
      </c>
      <c r="F1865" s="14">
        <v>2.06</v>
      </c>
      <c r="G1865" s="14">
        <v>2.2599999999999998</v>
      </c>
    </row>
    <row r="1866" spans="1:7" x14ac:dyDescent="0.25">
      <c r="A1866">
        <v>1864</v>
      </c>
      <c r="B1866" s="14">
        <v>1.26</v>
      </c>
      <c r="C1866" s="14">
        <v>1.42</v>
      </c>
      <c r="D1866" s="14">
        <v>1.66</v>
      </c>
      <c r="E1866" s="14">
        <v>2.06</v>
      </c>
      <c r="F1866" s="14">
        <v>2.06</v>
      </c>
      <c r="G1866" s="14">
        <v>2.2599999999999998</v>
      </c>
    </row>
    <row r="1867" spans="1:7" x14ac:dyDescent="0.25">
      <c r="A1867">
        <v>1865</v>
      </c>
      <c r="B1867" s="14">
        <v>1.26</v>
      </c>
      <c r="C1867" s="14">
        <v>1.42</v>
      </c>
      <c r="D1867" s="14">
        <v>1.66</v>
      </c>
      <c r="E1867" s="14">
        <v>2.06</v>
      </c>
      <c r="F1867" s="14">
        <v>2.06</v>
      </c>
      <c r="G1867" s="14">
        <v>2.2599999999999998</v>
      </c>
    </row>
    <row r="1868" spans="1:7" x14ac:dyDescent="0.25">
      <c r="A1868">
        <v>1866</v>
      </c>
      <c r="B1868" s="14">
        <v>1.26</v>
      </c>
      <c r="C1868" s="14">
        <v>1.42</v>
      </c>
      <c r="D1868" s="14">
        <v>1.66</v>
      </c>
      <c r="E1868" s="14">
        <v>2.06</v>
      </c>
      <c r="F1868" s="14">
        <v>2.06</v>
      </c>
      <c r="G1868" s="14">
        <v>2.2599999999999998</v>
      </c>
    </row>
    <row r="1869" spans="1:7" x14ac:dyDescent="0.25">
      <c r="A1869">
        <v>1867</v>
      </c>
      <c r="B1869" s="14">
        <v>1.26</v>
      </c>
      <c r="C1869" s="14">
        <v>1.42</v>
      </c>
      <c r="D1869" s="14">
        <v>1.66</v>
      </c>
      <c r="E1869" s="14">
        <v>2.06</v>
      </c>
      <c r="F1869" s="14">
        <v>2.06</v>
      </c>
      <c r="G1869" s="14">
        <v>2.2599999999999998</v>
      </c>
    </row>
    <row r="1870" spans="1:7" x14ac:dyDescent="0.25">
      <c r="A1870">
        <v>1868</v>
      </c>
      <c r="B1870" s="14">
        <v>1.26</v>
      </c>
      <c r="C1870" s="14">
        <v>1.42</v>
      </c>
      <c r="D1870" s="14">
        <v>1.66</v>
      </c>
      <c r="E1870" s="14">
        <v>2.06</v>
      </c>
      <c r="F1870" s="14">
        <v>2.06</v>
      </c>
      <c r="G1870" s="14">
        <v>2.2599999999999998</v>
      </c>
    </row>
    <row r="1871" spans="1:7" x14ac:dyDescent="0.25">
      <c r="A1871">
        <v>1869</v>
      </c>
      <c r="B1871" s="14">
        <v>1.26</v>
      </c>
      <c r="C1871" s="14">
        <v>1.42</v>
      </c>
      <c r="D1871" s="14">
        <v>1.66</v>
      </c>
      <c r="E1871" s="14">
        <v>2.06</v>
      </c>
      <c r="F1871" s="14">
        <v>2.06</v>
      </c>
      <c r="G1871" s="14">
        <v>2.2599999999999998</v>
      </c>
    </row>
    <row r="1872" spans="1:7" x14ac:dyDescent="0.25">
      <c r="A1872">
        <v>1870</v>
      </c>
      <c r="B1872" s="14">
        <v>1.26</v>
      </c>
      <c r="C1872" s="14">
        <v>1.42</v>
      </c>
      <c r="D1872" s="14">
        <v>1.66</v>
      </c>
      <c r="E1872" s="14">
        <v>2.06</v>
      </c>
      <c r="F1872" s="14">
        <v>2.06</v>
      </c>
      <c r="G1872" s="14">
        <v>2.2599999999999998</v>
      </c>
    </row>
    <row r="1873" spans="1:7" x14ac:dyDescent="0.25">
      <c r="A1873">
        <v>1871</v>
      </c>
      <c r="B1873" s="14">
        <v>1.26</v>
      </c>
      <c r="C1873" s="14">
        <v>1.42</v>
      </c>
      <c r="D1873" s="14">
        <v>1.66</v>
      </c>
      <c r="E1873" s="14">
        <v>2.06</v>
      </c>
      <c r="F1873" s="14">
        <v>2.06</v>
      </c>
      <c r="G1873" s="14">
        <v>2.2599999999999998</v>
      </c>
    </row>
    <row r="1874" spans="1:7" x14ac:dyDescent="0.25">
      <c r="A1874">
        <v>1872</v>
      </c>
      <c r="B1874" s="14">
        <v>1.26</v>
      </c>
      <c r="C1874" s="14">
        <v>1.42</v>
      </c>
      <c r="D1874" s="14">
        <v>1.66</v>
      </c>
      <c r="E1874" s="14">
        <v>2.06</v>
      </c>
      <c r="F1874" s="14">
        <v>2.06</v>
      </c>
      <c r="G1874" s="14">
        <v>2.2599999999999998</v>
      </c>
    </row>
    <row r="1875" spans="1:7" x14ac:dyDescent="0.25">
      <c r="A1875">
        <v>1873</v>
      </c>
      <c r="B1875" s="14">
        <v>1.26</v>
      </c>
      <c r="C1875" s="14">
        <v>1.42</v>
      </c>
      <c r="D1875" s="14">
        <v>1.66</v>
      </c>
      <c r="E1875" s="14">
        <v>2.06</v>
      </c>
      <c r="F1875" s="14">
        <v>2.06</v>
      </c>
      <c r="G1875" s="14">
        <v>2.2599999999999998</v>
      </c>
    </row>
    <row r="1876" spans="1:7" x14ac:dyDescent="0.25">
      <c r="A1876">
        <v>1874</v>
      </c>
      <c r="B1876" s="14">
        <v>1.26</v>
      </c>
      <c r="C1876" s="14">
        <v>1.42</v>
      </c>
      <c r="D1876" s="14">
        <v>1.66</v>
      </c>
      <c r="E1876" s="14">
        <v>2.06</v>
      </c>
      <c r="F1876" s="14">
        <v>2.06</v>
      </c>
      <c r="G1876" s="14">
        <v>2.2599999999999998</v>
      </c>
    </row>
    <row r="1877" spans="1:7" x14ac:dyDescent="0.25">
      <c r="A1877">
        <v>1875</v>
      </c>
      <c r="B1877" s="14">
        <v>1.26</v>
      </c>
      <c r="C1877" s="14">
        <v>1.42</v>
      </c>
      <c r="D1877" s="14">
        <v>1.66</v>
      </c>
      <c r="E1877" s="14">
        <v>2.06</v>
      </c>
      <c r="F1877" s="14">
        <v>2.06</v>
      </c>
      <c r="G1877" s="14">
        <v>2.2599999999999998</v>
      </c>
    </row>
    <row r="1878" spans="1:7" x14ac:dyDescent="0.25">
      <c r="A1878">
        <v>1876</v>
      </c>
      <c r="B1878" s="14">
        <v>1.26</v>
      </c>
      <c r="C1878" s="14">
        <v>1.42</v>
      </c>
      <c r="D1878" s="14">
        <v>1.66</v>
      </c>
      <c r="E1878" s="14">
        <v>2.06</v>
      </c>
      <c r="F1878" s="14">
        <v>2.06</v>
      </c>
      <c r="G1878" s="14">
        <v>2.2599999999999998</v>
      </c>
    </row>
    <row r="1879" spans="1:7" x14ac:dyDescent="0.25">
      <c r="A1879">
        <v>1877</v>
      </c>
      <c r="B1879" s="14">
        <v>1.26</v>
      </c>
      <c r="C1879" s="14">
        <v>1.42</v>
      </c>
      <c r="D1879" s="14">
        <v>1.66</v>
      </c>
      <c r="E1879" s="14">
        <v>2.06</v>
      </c>
      <c r="F1879" s="14">
        <v>2.06</v>
      </c>
      <c r="G1879" s="14">
        <v>2.2599999999999998</v>
      </c>
    </row>
    <row r="1880" spans="1:7" x14ac:dyDescent="0.25">
      <c r="A1880">
        <v>1878</v>
      </c>
      <c r="B1880" s="14">
        <v>1.26</v>
      </c>
      <c r="C1880" s="14">
        <v>1.42</v>
      </c>
      <c r="D1880" s="14">
        <v>1.66</v>
      </c>
      <c r="E1880" s="14">
        <v>2.06</v>
      </c>
      <c r="F1880" s="14">
        <v>2.06</v>
      </c>
      <c r="G1880" s="14">
        <v>2.2599999999999998</v>
      </c>
    </row>
    <row r="1881" spans="1:7" x14ac:dyDescent="0.25">
      <c r="A1881">
        <v>1879</v>
      </c>
      <c r="B1881" s="14">
        <v>1.26</v>
      </c>
      <c r="C1881" s="14">
        <v>1.42</v>
      </c>
      <c r="D1881" s="14">
        <v>1.66</v>
      </c>
      <c r="E1881" s="14">
        <v>2.06</v>
      </c>
      <c r="F1881" s="14">
        <v>2.06</v>
      </c>
      <c r="G1881" s="14">
        <v>2.2599999999999998</v>
      </c>
    </row>
    <row r="1882" spans="1:7" x14ac:dyDescent="0.25">
      <c r="A1882">
        <v>1880</v>
      </c>
      <c r="B1882" s="14">
        <v>1.26</v>
      </c>
      <c r="C1882" s="14">
        <v>1.42</v>
      </c>
      <c r="D1882" s="14">
        <v>1.66</v>
      </c>
      <c r="E1882" s="14">
        <v>2.06</v>
      </c>
      <c r="F1882" s="14">
        <v>2.06</v>
      </c>
      <c r="G1882" s="14">
        <v>2.2599999999999998</v>
      </c>
    </row>
    <row r="1883" spans="1:7" x14ac:dyDescent="0.25">
      <c r="A1883">
        <v>1881</v>
      </c>
      <c r="B1883" s="14">
        <v>1.26</v>
      </c>
      <c r="C1883" s="14">
        <v>1.42</v>
      </c>
      <c r="D1883" s="14">
        <v>1.66</v>
      </c>
      <c r="E1883" s="14">
        <v>2.06</v>
      </c>
      <c r="F1883" s="14">
        <v>2.06</v>
      </c>
      <c r="G1883" s="14">
        <v>2.2599999999999998</v>
      </c>
    </row>
    <row r="1884" spans="1:7" x14ac:dyDescent="0.25">
      <c r="A1884">
        <v>1882</v>
      </c>
      <c r="B1884" s="14">
        <v>1.26</v>
      </c>
      <c r="C1884" s="14">
        <v>1.42</v>
      </c>
      <c r="D1884" s="14">
        <v>1.66</v>
      </c>
      <c r="E1884" s="14">
        <v>2.06</v>
      </c>
      <c r="F1884" s="14">
        <v>2.06</v>
      </c>
      <c r="G1884" s="14">
        <v>2.2599999999999998</v>
      </c>
    </row>
    <row r="1885" spans="1:7" x14ac:dyDescent="0.25">
      <c r="A1885">
        <v>1883</v>
      </c>
      <c r="B1885" s="14">
        <v>1.26</v>
      </c>
      <c r="C1885" s="14">
        <v>1.42</v>
      </c>
      <c r="D1885" s="14">
        <v>1.66</v>
      </c>
      <c r="E1885" s="14">
        <v>2.06</v>
      </c>
      <c r="F1885" s="14">
        <v>2.06</v>
      </c>
      <c r="G1885" s="14">
        <v>2.2599999999999998</v>
      </c>
    </row>
    <row r="1886" spans="1:7" x14ac:dyDescent="0.25">
      <c r="A1886">
        <v>1884</v>
      </c>
      <c r="B1886" s="14">
        <v>1.26</v>
      </c>
      <c r="C1886" s="14">
        <v>1.42</v>
      </c>
      <c r="D1886" s="14">
        <v>1.66</v>
      </c>
      <c r="E1886" s="14">
        <v>2.06</v>
      </c>
      <c r="F1886" s="14">
        <v>2.06</v>
      </c>
      <c r="G1886" s="14">
        <v>2.2599999999999998</v>
      </c>
    </row>
    <row r="1887" spans="1:7" x14ac:dyDescent="0.25">
      <c r="A1887">
        <v>1885</v>
      </c>
      <c r="B1887" s="14">
        <v>1.26</v>
      </c>
      <c r="C1887" s="14">
        <v>1.42</v>
      </c>
      <c r="D1887" s="14">
        <v>1.66</v>
      </c>
      <c r="E1887" s="14">
        <v>2.06</v>
      </c>
      <c r="F1887" s="14">
        <v>2.06</v>
      </c>
      <c r="G1887" s="14">
        <v>2.2599999999999998</v>
      </c>
    </row>
    <row r="1888" spans="1:7" x14ac:dyDescent="0.25">
      <c r="A1888">
        <v>1886</v>
      </c>
      <c r="B1888" s="14">
        <v>1.26</v>
      </c>
      <c r="C1888" s="14">
        <v>1.42</v>
      </c>
      <c r="D1888" s="14">
        <v>1.66</v>
      </c>
      <c r="E1888" s="14">
        <v>2.06</v>
      </c>
      <c r="F1888" s="14">
        <v>2.06</v>
      </c>
      <c r="G1888" s="14">
        <v>2.2599999999999998</v>
      </c>
    </row>
    <row r="1889" spans="1:7" x14ac:dyDescent="0.25">
      <c r="A1889">
        <v>1887</v>
      </c>
      <c r="B1889" s="14">
        <v>1.26</v>
      </c>
      <c r="C1889" s="14">
        <v>1.42</v>
      </c>
      <c r="D1889" s="14">
        <v>1.66</v>
      </c>
      <c r="E1889" s="14">
        <v>2.06</v>
      </c>
      <c r="F1889" s="14">
        <v>2.06</v>
      </c>
      <c r="G1889" s="14">
        <v>2.2599999999999998</v>
      </c>
    </row>
    <row r="1890" spans="1:7" x14ac:dyDescent="0.25">
      <c r="A1890">
        <v>1888</v>
      </c>
      <c r="B1890" s="14">
        <v>1.26</v>
      </c>
      <c r="C1890" s="14">
        <v>1.42</v>
      </c>
      <c r="D1890" s="14">
        <v>1.66</v>
      </c>
      <c r="E1890" s="14">
        <v>2.06</v>
      </c>
      <c r="F1890" s="14">
        <v>2.06</v>
      </c>
      <c r="G1890" s="14">
        <v>2.2599999999999998</v>
      </c>
    </row>
    <row r="1891" spans="1:7" x14ac:dyDescent="0.25">
      <c r="A1891">
        <v>1889</v>
      </c>
      <c r="B1891" s="14">
        <v>1.26</v>
      </c>
      <c r="C1891" s="14">
        <v>1.42</v>
      </c>
      <c r="D1891" s="14">
        <v>1.66</v>
      </c>
      <c r="E1891" s="14">
        <v>2.06</v>
      </c>
      <c r="F1891" s="14">
        <v>2.06</v>
      </c>
      <c r="G1891" s="14">
        <v>2.2599999999999998</v>
      </c>
    </row>
    <row r="1892" spans="1:7" x14ac:dyDescent="0.25">
      <c r="A1892">
        <v>1890</v>
      </c>
      <c r="B1892" s="14">
        <v>1.26</v>
      </c>
      <c r="C1892" s="14">
        <v>1.42</v>
      </c>
      <c r="D1892" s="14">
        <v>1.66</v>
      </c>
      <c r="E1892" s="14">
        <v>2.06</v>
      </c>
      <c r="F1892" s="14">
        <v>2.06</v>
      </c>
      <c r="G1892" s="14">
        <v>2.2599999999999998</v>
      </c>
    </row>
    <row r="1893" spans="1:7" x14ac:dyDescent="0.25">
      <c r="A1893">
        <v>1891</v>
      </c>
      <c r="B1893" s="14">
        <v>1.26</v>
      </c>
      <c r="C1893" s="14">
        <v>1.42</v>
      </c>
      <c r="D1893" s="14">
        <v>1.66</v>
      </c>
      <c r="E1893" s="14">
        <v>2.06</v>
      </c>
      <c r="F1893" s="14">
        <v>2.06</v>
      </c>
      <c r="G1893" s="14">
        <v>2.2599999999999998</v>
      </c>
    </row>
    <row r="1894" spans="1:7" x14ac:dyDescent="0.25">
      <c r="A1894">
        <v>1892</v>
      </c>
      <c r="B1894" s="14">
        <v>1.26</v>
      </c>
      <c r="C1894" s="14">
        <v>1.42</v>
      </c>
      <c r="D1894" s="14">
        <v>1.66</v>
      </c>
      <c r="E1894" s="14">
        <v>2.06</v>
      </c>
      <c r="F1894" s="14">
        <v>2.06</v>
      </c>
      <c r="G1894" s="14">
        <v>2.2599999999999998</v>
      </c>
    </row>
    <row r="1895" spans="1:7" x14ac:dyDescent="0.25">
      <c r="A1895">
        <v>1893</v>
      </c>
      <c r="B1895" s="14">
        <v>1.26</v>
      </c>
      <c r="C1895" s="14">
        <v>1.42</v>
      </c>
      <c r="D1895" s="14">
        <v>1.66</v>
      </c>
      <c r="E1895" s="14">
        <v>2.06</v>
      </c>
      <c r="F1895" s="14">
        <v>2.06</v>
      </c>
      <c r="G1895" s="14">
        <v>2.2599999999999998</v>
      </c>
    </row>
    <row r="1896" spans="1:7" x14ac:dyDescent="0.25">
      <c r="A1896">
        <v>1894</v>
      </c>
      <c r="B1896" s="14">
        <v>1.26</v>
      </c>
      <c r="C1896" s="14">
        <v>1.42</v>
      </c>
      <c r="D1896" s="14">
        <v>1.66</v>
      </c>
      <c r="E1896" s="14">
        <v>2.06</v>
      </c>
      <c r="F1896" s="14">
        <v>2.06</v>
      </c>
      <c r="G1896" s="14">
        <v>2.2599999999999998</v>
      </c>
    </row>
    <row r="1897" spans="1:7" x14ac:dyDescent="0.25">
      <c r="A1897">
        <v>1895</v>
      </c>
      <c r="B1897" s="14">
        <v>1.26</v>
      </c>
      <c r="C1897" s="14">
        <v>1.42</v>
      </c>
      <c r="D1897" s="14">
        <v>1.66</v>
      </c>
      <c r="E1897" s="14">
        <v>2.06</v>
      </c>
      <c r="F1897" s="14">
        <v>2.06</v>
      </c>
      <c r="G1897" s="14">
        <v>2.2599999999999998</v>
      </c>
    </row>
    <row r="1898" spans="1:7" x14ac:dyDescent="0.25">
      <c r="A1898">
        <v>1896</v>
      </c>
      <c r="B1898" s="14">
        <v>1.26</v>
      </c>
      <c r="C1898" s="14">
        <v>1.42</v>
      </c>
      <c r="D1898" s="14">
        <v>1.66</v>
      </c>
      <c r="E1898" s="14">
        <v>2.06</v>
      </c>
      <c r="F1898" s="14">
        <v>2.06</v>
      </c>
      <c r="G1898" s="14">
        <v>2.2599999999999998</v>
      </c>
    </row>
    <row r="1899" spans="1:7" x14ac:dyDescent="0.25">
      <c r="A1899">
        <v>1897</v>
      </c>
      <c r="B1899" s="14">
        <v>1.26</v>
      </c>
      <c r="C1899" s="14">
        <v>1.42</v>
      </c>
      <c r="D1899" s="14">
        <v>1.66</v>
      </c>
      <c r="E1899" s="14">
        <v>2.06</v>
      </c>
      <c r="F1899" s="14">
        <v>2.06</v>
      </c>
      <c r="G1899" s="14">
        <v>2.2599999999999998</v>
      </c>
    </row>
    <row r="1900" spans="1:7" x14ac:dyDescent="0.25">
      <c r="A1900">
        <v>1898</v>
      </c>
      <c r="B1900" s="14">
        <v>1.26</v>
      </c>
      <c r="C1900" s="14">
        <v>1.42</v>
      </c>
      <c r="D1900" s="14">
        <v>1.66</v>
      </c>
      <c r="E1900" s="14">
        <v>2.06</v>
      </c>
      <c r="F1900" s="14">
        <v>2.06</v>
      </c>
      <c r="G1900" s="14">
        <v>2.2599999999999998</v>
      </c>
    </row>
    <row r="1901" spans="1:7" x14ac:dyDescent="0.25">
      <c r="A1901">
        <v>1899</v>
      </c>
      <c r="B1901" s="14">
        <v>1.26</v>
      </c>
      <c r="C1901" s="14">
        <v>1.42</v>
      </c>
      <c r="D1901" s="14">
        <v>1.66</v>
      </c>
      <c r="E1901" s="14">
        <v>2.06</v>
      </c>
      <c r="F1901" s="14">
        <v>2.06</v>
      </c>
      <c r="G1901" s="14">
        <v>2.2599999999999998</v>
      </c>
    </row>
    <row r="1902" spans="1:7" x14ac:dyDescent="0.25">
      <c r="A1902">
        <v>1900</v>
      </c>
      <c r="B1902" s="14">
        <v>1.26</v>
      </c>
      <c r="C1902" s="14">
        <v>1.42</v>
      </c>
      <c r="D1902" s="14">
        <v>1.66</v>
      </c>
      <c r="E1902" s="14">
        <v>2.06</v>
      </c>
      <c r="F1902" s="14">
        <v>2.06</v>
      </c>
      <c r="G1902" s="14">
        <v>2.2599999999999998</v>
      </c>
    </row>
    <row r="1903" spans="1:7" x14ac:dyDescent="0.25">
      <c r="A1903">
        <v>1901</v>
      </c>
      <c r="B1903" s="14">
        <v>1.26</v>
      </c>
      <c r="C1903" s="14">
        <v>1.42</v>
      </c>
      <c r="D1903" s="14">
        <v>1.66</v>
      </c>
      <c r="E1903" s="14">
        <v>2.06</v>
      </c>
      <c r="F1903" s="14">
        <v>2.06</v>
      </c>
      <c r="G1903" s="14">
        <v>2.2599999999999998</v>
      </c>
    </row>
    <row r="1904" spans="1:7" x14ac:dyDescent="0.25">
      <c r="A1904">
        <v>1902</v>
      </c>
      <c r="B1904" s="14">
        <v>1.26</v>
      </c>
      <c r="C1904" s="14">
        <v>1.42</v>
      </c>
      <c r="D1904" s="14">
        <v>1.66</v>
      </c>
      <c r="E1904" s="14">
        <v>2.06</v>
      </c>
      <c r="F1904" s="14">
        <v>2.06</v>
      </c>
      <c r="G1904" s="14">
        <v>2.2599999999999998</v>
      </c>
    </row>
    <row r="1905" spans="1:7" x14ac:dyDescent="0.25">
      <c r="A1905">
        <v>1903</v>
      </c>
      <c r="B1905" s="14">
        <v>1.26</v>
      </c>
      <c r="C1905" s="14">
        <v>1.42</v>
      </c>
      <c r="D1905" s="14">
        <v>1.66</v>
      </c>
      <c r="E1905" s="14">
        <v>2.06</v>
      </c>
      <c r="F1905" s="14">
        <v>2.06</v>
      </c>
      <c r="G1905" s="14">
        <v>2.2599999999999998</v>
      </c>
    </row>
    <row r="1906" spans="1:7" x14ac:dyDescent="0.25">
      <c r="A1906">
        <v>1904</v>
      </c>
      <c r="B1906" s="14">
        <v>1.26</v>
      </c>
      <c r="C1906" s="14">
        <v>1.42</v>
      </c>
      <c r="D1906" s="14">
        <v>1.66</v>
      </c>
      <c r="E1906" s="14">
        <v>2.06</v>
      </c>
      <c r="F1906" s="14">
        <v>2.06</v>
      </c>
      <c r="G1906" s="14">
        <v>2.2599999999999998</v>
      </c>
    </row>
    <row r="1907" spans="1:7" x14ac:dyDescent="0.25">
      <c r="A1907">
        <v>1905</v>
      </c>
      <c r="B1907" s="14">
        <v>1.26</v>
      </c>
      <c r="C1907" s="14">
        <v>1.42</v>
      </c>
      <c r="D1907" s="14">
        <v>1.66</v>
      </c>
      <c r="E1907" s="14">
        <v>2.06</v>
      </c>
      <c r="F1907" s="14">
        <v>2.06</v>
      </c>
      <c r="G1907" s="14">
        <v>2.2599999999999998</v>
      </c>
    </row>
    <row r="1908" spans="1:7" x14ac:dyDescent="0.25">
      <c r="A1908">
        <v>1906</v>
      </c>
      <c r="B1908" s="14">
        <v>1.26</v>
      </c>
      <c r="C1908" s="14">
        <v>1.42</v>
      </c>
      <c r="D1908" s="14">
        <v>1.66</v>
      </c>
      <c r="E1908" s="14">
        <v>2.06</v>
      </c>
      <c r="F1908" s="14">
        <v>2.06</v>
      </c>
      <c r="G1908" s="14">
        <v>2.2599999999999998</v>
      </c>
    </row>
    <row r="1909" spans="1:7" x14ac:dyDescent="0.25">
      <c r="A1909">
        <v>1907</v>
      </c>
      <c r="B1909" s="14">
        <v>1.26</v>
      </c>
      <c r="C1909" s="14">
        <v>1.42</v>
      </c>
      <c r="D1909" s="14">
        <v>1.66</v>
      </c>
      <c r="E1909" s="14">
        <v>2.06</v>
      </c>
      <c r="F1909" s="14">
        <v>2.06</v>
      </c>
      <c r="G1909" s="14">
        <v>2.2599999999999998</v>
      </c>
    </row>
    <row r="1910" spans="1:7" x14ac:dyDescent="0.25">
      <c r="A1910">
        <v>1908</v>
      </c>
      <c r="B1910" s="14">
        <v>1.26</v>
      </c>
      <c r="C1910" s="14">
        <v>1.42</v>
      </c>
      <c r="D1910" s="14">
        <v>1.66</v>
      </c>
      <c r="E1910" s="14">
        <v>2.06</v>
      </c>
      <c r="F1910" s="14">
        <v>2.06</v>
      </c>
      <c r="G1910" s="14">
        <v>2.2599999999999998</v>
      </c>
    </row>
    <row r="1911" spans="1:7" x14ac:dyDescent="0.25">
      <c r="A1911">
        <v>1909</v>
      </c>
      <c r="B1911" s="14">
        <v>1.26</v>
      </c>
      <c r="C1911" s="14">
        <v>1.42</v>
      </c>
      <c r="D1911" s="14">
        <v>1.66</v>
      </c>
      <c r="E1911" s="14">
        <v>2.06</v>
      </c>
      <c r="F1911" s="14">
        <v>2.06</v>
      </c>
      <c r="G1911" s="14">
        <v>2.2599999999999998</v>
      </c>
    </row>
    <row r="1912" spans="1:7" x14ac:dyDescent="0.25">
      <c r="A1912">
        <v>1910</v>
      </c>
      <c r="B1912" s="14">
        <v>1.26</v>
      </c>
      <c r="C1912" s="14">
        <v>1.42</v>
      </c>
      <c r="D1912" s="14">
        <v>1.66</v>
      </c>
      <c r="E1912" s="14">
        <v>2.06</v>
      </c>
      <c r="F1912" s="14">
        <v>2.06</v>
      </c>
      <c r="G1912" s="14">
        <v>2.2599999999999998</v>
      </c>
    </row>
    <row r="1913" spans="1:7" x14ac:dyDescent="0.25">
      <c r="A1913">
        <v>1911</v>
      </c>
      <c r="B1913" s="14">
        <v>1.26</v>
      </c>
      <c r="C1913" s="14">
        <v>1.42</v>
      </c>
      <c r="D1913" s="14">
        <v>1.66</v>
      </c>
      <c r="E1913" s="14">
        <v>2.06</v>
      </c>
      <c r="F1913" s="14">
        <v>2.06</v>
      </c>
      <c r="G1913" s="14">
        <v>2.2599999999999998</v>
      </c>
    </row>
    <row r="1914" spans="1:7" x14ac:dyDescent="0.25">
      <c r="A1914">
        <v>1912</v>
      </c>
      <c r="B1914" s="14">
        <v>1.26</v>
      </c>
      <c r="C1914" s="14">
        <v>1.42</v>
      </c>
      <c r="D1914" s="14">
        <v>1.66</v>
      </c>
      <c r="E1914" s="14">
        <v>2.06</v>
      </c>
      <c r="F1914" s="14">
        <v>2.06</v>
      </c>
      <c r="G1914" s="14">
        <v>2.2599999999999998</v>
      </c>
    </row>
    <row r="1915" spans="1:7" x14ac:dyDescent="0.25">
      <c r="A1915">
        <v>1913</v>
      </c>
      <c r="B1915" s="14">
        <v>1.26</v>
      </c>
      <c r="C1915" s="14">
        <v>1.42</v>
      </c>
      <c r="D1915" s="14">
        <v>1.66</v>
      </c>
      <c r="E1915" s="14">
        <v>2.06</v>
      </c>
      <c r="F1915" s="14">
        <v>2.06</v>
      </c>
      <c r="G1915" s="14">
        <v>2.2599999999999998</v>
      </c>
    </row>
    <row r="1916" spans="1:7" x14ac:dyDescent="0.25">
      <c r="A1916">
        <v>1914</v>
      </c>
      <c r="B1916" s="14">
        <v>1.26</v>
      </c>
      <c r="C1916" s="14">
        <v>1.42</v>
      </c>
      <c r="D1916" s="14">
        <v>1.66</v>
      </c>
      <c r="E1916" s="14">
        <v>2.06</v>
      </c>
      <c r="F1916" s="14">
        <v>2.06</v>
      </c>
      <c r="G1916" s="14">
        <v>2.2599999999999998</v>
      </c>
    </row>
    <row r="1917" spans="1:7" x14ac:dyDescent="0.25">
      <c r="A1917">
        <v>1915</v>
      </c>
      <c r="B1917" s="14">
        <v>1.26</v>
      </c>
      <c r="C1917" s="14">
        <v>1.42</v>
      </c>
      <c r="D1917" s="14">
        <v>1.66</v>
      </c>
      <c r="E1917" s="14">
        <v>2.06</v>
      </c>
      <c r="F1917" s="14">
        <v>2.06</v>
      </c>
      <c r="G1917" s="14">
        <v>2.2599999999999998</v>
      </c>
    </row>
    <row r="1918" spans="1:7" x14ac:dyDescent="0.25">
      <c r="A1918">
        <v>1916</v>
      </c>
      <c r="B1918" s="14">
        <v>1.26</v>
      </c>
      <c r="C1918" s="14">
        <v>1.42</v>
      </c>
      <c r="D1918" s="14">
        <v>1.66</v>
      </c>
      <c r="E1918" s="14">
        <v>2.06</v>
      </c>
      <c r="F1918" s="14">
        <v>2.06</v>
      </c>
      <c r="G1918" s="14">
        <v>2.2599999999999998</v>
      </c>
    </row>
    <row r="1919" spans="1:7" x14ac:dyDescent="0.25">
      <c r="A1919">
        <v>1917</v>
      </c>
      <c r="B1919" s="14">
        <v>1.26</v>
      </c>
      <c r="C1919" s="14">
        <v>1.42</v>
      </c>
      <c r="D1919" s="14">
        <v>1.66</v>
      </c>
      <c r="E1919" s="14">
        <v>2.06</v>
      </c>
      <c r="F1919" s="14">
        <v>2.06</v>
      </c>
      <c r="G1919" s="14">
        <v>2.2599999999999998</v>
      </c>
    </row>
    <row r="1920" spans="1:7" x14ac:dyDescent="0.25">
      <c r="A1920">
        <v>1918</v>
      </c>
      <c r="B1920" s="14">
        <v>1.26</v>
      </c>
      <c r="C1920" s="14">
        <v>1.42</v>
      </c>
      <c r="D1920" s="14">
        <v>1.66</v>
      </c>
      <c r="E1920" s="14">
        <v>2.06</v>
      </c>
      <c r="F1920" s="14">
        <v>2.06</v>
      </c>
      <c r="G1920" s="14">
        <v>2.2599999999999998</v>
      </c>
    </row>
    <row r="1921" spans="1:7" x14ac:dyDescent="0.25">
      <c r="A1921">
        <v>1919</v>
      </c>
      <c r="B1921" s="14">
        <v>1.26</v>
      </c>
      <c r="C1921" s="14">
        <v>1.42</v>
      </c>
      <c r="D1921" s="14">
        <v>1.66</v>
      </c>
      <c r="E1921" s="14">
        <v>2.06</v>
      </c>
      <c r="F1921" s="14">
        <v>2.06</v>
      </c>
      <c r="G1921" s="14">
        <v>2.2599999999999998</v>
      </c>
    </row>
    <row r="1922" spans="1:7" x14ac:dyDescent="0.25">
      <c r="A1922">
        <v>1920</v>
      </c>
      <c r="B1922" s="14">
        <v>1.26</v>
      </c>
      <c r="C1922" s="14">
        <v>1.42</v>
      </c>
      <c r="D1922" s="14">
        <v>1.66</v>
      </c>
      <c r="E1922" s="14">
        <v>2.06</v>
      </c>
      <c r="F1922" s="14">
        <v>2.06</v>
      </c>
      <c r="G1922" s="14">
        <v>2.2599999999999998</v>
      </c>
    </row>
    <row r="1923" spans="1:7" x14ac:dyDescent="0.25">
      <c r="A1923">
        <v>1921</v>
      </c>
      <c r="B1923" s="14">
        <v>1.26</v>
      </c>
      <c r="C1923" s="14">
        <v>1.42</v>
      </c>
      <c r="D1923" s="14">
        <v>1.66</v>
      </c>
      <c r="E1923" s="14">
        <v>2.06</v>
      </c>
      <c r="F1923" s="14">
        <v>2.06</v>
      </c>
      <c r="G1923" s="14">
        <v>2.2599999999999998</v>
      </c>
    </row>
    <row r="1924" spans="1:7" x14ac:dyDescent="0.25">
      <c r="A1924">
        <v>1922</v>
      </c>
      <c r="B1924" s="14">
        <v>1.26</v>
      </c>
      <c r="C1924" s="14">
        <v>1.42</v>
      </c>
      <c r="D1924" s="14">
        <v>1.66</v>
      </c>
      <c r="E1924" s="14">
        <v>2.06</v>
      </c>
      <c r="F1924" s="14">
        <v>2.06</v>
      </c>
      <c r="G1924" s="14">
        <v>2.2599999999999998</v>
      </c>
    </row>
    <row r="1925" spans="1:7" x14ac:dyDescent="0.25">
      <c r="A1925">
        <v>1923</v>
      </c>
      <c r="B1925" s="14">
        <v>1.26</v>
      </c>
      <c r="C1925" s="14">
        <v>1.42</v>
      </c>
      <c r="D1925" s="14">
        <v>1.66</v>
      </c>
      <c r="E1925" s="14">
        <v>2.06</v>
      </c>
      <c r="F1925" s="14">
        <v>2.06</v>
      </c>
      <c r="G1925" s="14">
        <v>2.2599999999999998</v>
      </c>
    </row>
    <row r="1926" spans="1:7" x14ac:dyDescent="0.25">
      <c r="A1926">
        <v>1924</v>
      </c>
      <c r="B1926" s="14">
        <v>1.26</v>
      </c>
      <c r="C1926" s="14">
        <v>1.42</v>
      </c>
      <c r="D1926" s="14">
        <v>1.66</v>
      </c>
      <c r="E1926" s="14">
        <v>2.06</v>
      </c>
      <c r="F1926" s="14">
        <v>2.06</v>
      </c>
      <c r="G1926" s="14">
        <v>2.2599999999999998</v>
      </c>
    </row>
    <row r="1927" spans="1:7" x14ac:dyDescent="0.25">
      <c r="A1927">
        <v>1925</v>
      </c>
      <c r="B1927" s="14">
        <v>1.26</v>
      </c>
      <c r="C1927" s="14">
        <v>1.42</v>
      </c>
      <c r="D1927" s="14">
        <v>1.66</v>
      </c>
      <c r="E1927" s="14">
        <v>2.06</v>
      </c>
      <c r="F1927" s="14">
        <v>2.06</v>
      </c>
      <c r="G1927" s="14">
        <v>2.2599999999999998</v>
      </c>
    </row>
    <row r="1928" spans="1:7" x14ac:dyDescent="0.25">
      <c r="A1928">
        <v>1926</v>
      </c>
      <c r="B1928" s="14">
        <v>1.26</v>
      </c>
      <c r="C1928" s="14">
        <v>1.42</v>
      </c>
      <c r="D1928" s="14">
        <v>1.66</v>
      </c>
      <c r="E1928" s="14">
        <v>2.06</v>
      </c>
      <c r="F1928" s="14">
        <v>2.06</v>
      </c>
      <c r="G1928" s="14">
        <v>2.2599999999999998</v>
      </c>
    </row>
    <row r="1929" spans="1:7" x14ac:dyDescent="0.25">
      <c r="A1929">
        <v>1927</v>
      </c>
      <c r="B1929" s="14">
        <v>1.26</v>
      </c>
      <c r="C1929" s="14">
        <v>1.42</v>
      </c>
      <c r="D1929" s="14">
        <v>1.66</v>
      </c>
      <c r="E1929" s="14">
        <v>2.06</v>
      </c>
      <c r="F1929" s="14">
        <v>2.06</v>
      </c>
      <c r="G1929" s="14">
        <v>2.2599999999999998</v>
      </c>
    </row>
    <row r="1930" spans="1:7" x14ac:dyDescent="0.25">
      <c r="A1930">
        <v>1928</v>
      </c>
      <c r="B1930" s="14">
        <v>1.26</v>
      </c>
      <c r="C1930" s="14">
        <v>1.42</v>
      </c>
      <c r="D1930" s="14">
        <v>1.66</v>
      </c>
      <c r="E1930" s="14">
        <v>2.06</v>
      </c>
      <c r="F1930" s="14">
        <v>2.06</v>
      </c>
      <c r="G1930" s="14">
        <v>2.2599999999999998</v>
      </c>
    </row>
    <row r="1931" spans="1:7" x14ac:dyDescent="0.25">
      <c r="A1931">
        <v>1929</v>
      </c>
      <c r="B1931" s="14">
        <v>1.26</v>
      </c>
      <c r="C1931" s="14">
        <v>1.42</v>
      </c>
      <c r="D1931" s="14">
        <v>1.66</v>
      </c>
      <c r="E1931" s="14">
        <v>2.06</v>
      </c>
      <c r="F1931" s="14">
        <v>2.06</v>
      </c>
      <c r="G1931" s="14">
        <v>2.2599999999999998</v>
      </c>
    </row>
    <row r="1932" spans="1:7" x14ac:dyDescent="0.25">
      <c r="A1932">
        <v>1930</v>
      </c>
      <c r="B1932" s="14">
        <v>1.26</v>
      </c>
      <c r="C1932" s="14">
        <v>1.42</v>
      </c>
      <c r="D1932" s="14">
        <v>1.66</v>
      </c>
      <c r="E1932" s="14">
        <v>2.06</v>
      </c>
      <c r="F1932" s="14">
        <v>2.06</v>
      </c>
      <c r="G1932" s="14">
        <v>2.2599999999999998</v>
      </c>
    </row>
    <row r="1933" spans="1:7" x14ac:dyDescent="0.25">
      <c r="A1933">
        <v>1931</v>
      </c>
      <c r="B1933" s="14">
        <v>1.26</v>
      </c>
      <c r="C1933" s="14">
        <v>1.42</v>
      </c>
      <c r="D1933" s="14">
        <v>1.66</v>
      </c>
      <c r="E1933" s="14">
        <v>2.06</v>
      </c>
      <c r="F1933" s="14">
        <v>2.06</v>
      </c>
      <c r="G1933" s="14">
        <v>2.2599999999999998</v>
      </c>
    </row>
    <row r="1934" spans="1:7" x14ac:dyDescent="0.25">
      <c r="A1934">
        <v>1932</v>
      </c>
      <c r="B1934" s="14">
        <v>1.26</v>
      </c>
      <c r="C1934" s="14">
        <v>1.42</v>
      </c>
      <c r="D1934" s="14">
        <v>1.66</v>
      </c>
      <c r="E1934" s="14">
        <v>2.06</v>
      </c>
      <c r="F1934" s="14">
        <v>2.06</v>
      </c>
      <c r="G1934" s="14">
        <v>2.2599999999999998</v>
      </c>
    </row>
    <row r="1935" spans="1:7" x14ac:dyDescent="0.25">
      <c r="A1935">
        <v>1933</v>
      </c>
      <c r="B1935" s="14">
        <v>1.26</v>
      </c>
      <c r="C1935" s="14">
        <v>1.42</v>
      </c>
      <c r="D1935" s="14">
        <v>1.66</v>
      </c>
      <c r="E1935" s="14">
        <v>2.06</v>
      </c>
      <c r="F1935" s="14">
        <v>2.06</v>
      </c>
      <c r="G1935" s="14">
        <v>2.2599999999999998</v>
      </c>
    </row>
    <row r="1936" spans="1:7" x14ac:dyDescent="0.25">
      <c r="A1936">
        <v>1934</v>
      </c>
      <c r="B1936" s="14">
        <v>1.26</v>
      </c>
      <c r="C1936" s="14">
        <v>1.42</v>
      </c>
      <c r="D1936" s="14">
        <v>1.66</v>
      </c>
      <c r="E1936" s="14">
        <v>2.06</v>
      </c>
      <c r="F1936" s="14">
        <v>2.06</v>
      </c>
      <c r="G1936" s="14">
        <v>2.2599999999999998</v>
      </c>
    </row>
    <row r="1937" spans="1:7" x14ac:dyDescent="0.25">
      <c r="A1937">
        <v>1935</v>
      </c>
      <c r="B1937" s="14">
        <v>1.26</v>
      </c>
      <c r="C1937" s="14">
        <v>1.42</v>
      </c>
      <c r="D1937" s="14">
        <v>1.66</v>
      </c>
      <c r="E1937" s="14">
        <v>2.06</v>
      </c>
      <c r="F1937" s="14">
        <v>2.06</v>
      </c>
      <c r="G1937" s="14">
        <v>2.2599999999999998</v>
      </c>
    </row>
    <row r="1938" spans="1:7" x14ac:dyDescent="0.25">
      <c r="A1938">
        <v>1936</v>
      </c>
      <c r="B1938" s="14">
        <v>1.26</v>
      </c>
      <c r="C1938" s="14">
        <v>1.42</v>
      </c>
      <c r="D1938" s="14">
        <v>1.66</v>
      </c>
      <c r="E1938" s="14">
        <v>2.06</v>
      </c>
      <c r="F1938" s="14">
        <v>2.06</v>
      </c>
      <c r="G1938" s="14">
        <v>2.2599999999999998</v>
      </c>
    </row>
    <row r="1939" spans="1:7" x14ac:dyDescent="0.25">
      <c r="A1939">
        <v>1937</v>
      </c>
      <c r="B1939" s="14">
        <v>1.26</v>
      </c>
      <c r="C1939" s="14">
        <v>1.42</v>
      </c>
      <c r="D1939" s="14">
        <v>1.66</v>
      </c>
      <c r="E1939" s="14">
        <v>2.06</v>
      </c>
      <c r="F1939" s="14">
        <v>2.06</v>
      </c>
      <c r="G1939" s="14">
        <v>2.2599999999999998</v>
      </c>
    </row>
    <row r="1940" spans="1:7" x14ac:dyDescent="0.25">
      <c r="A1940">
        <v>1938</v>
      </c>
      <c r="B1940" s="14">
        <v>1.26</v>
      </c>
      <c r="C1940" s="14">
        <v>1.42</v>
      </c>
      <c r="D1940" s="14">
        <v>1.66</v>
      </c>
      <c r="E1940" s="14">
        <v>2.06</v>
      </c>
      <c r="F1940" s="14">
        <v>2.06</v>
      </c>
      <c r="G1940" s="14">
        <v>2.2599999999999998</v>
      </c>
    </row>
    <row r="1941" spans="1:7" x14ac:dyDescent="0.25">
      <c r="A1941">
        <v>1939</v>
      </c>
      <c r="B1941" s="14">
        <v>1.26</v>
      </c>
      <c r="C1941" s="14">
        <v>1.42</v>
      </c>
      <c r="D1941" s="14">
        <v>1.66</v>
      </c>
      <c r="E1941" s="14">
        <v>2.06</v>
      </c>
      <c r="F1941" s="14">
        <v>2.06</v>
      </c>
      <c r="G1941" s="14">
        <v>2.2599999999999998</v>
      </c>
    </row>
    <row r="1942" spans="1:7" x14ac:dyDescent="0.25">
      <c r="A1942">
        <v>1940</v>
      </c>
      <c r="B1942" s="14">
        <v>1.26</v>
      </c>
      <c r="C1942" s="14">
        <v>1.42</v>
      </c>
      <c r="D1942" s="14">
        <v>1.66</v>
      </c>
      <c r="E1942" s="14">
        <v>2.06</v>
      </c>
      <c r="F1942" s="14">
        <v>2.06</v>
      </c>
      <c r="G1942" s="14">
        <v>2.2599999999999998</v>
      </c>
    </row>
    <row r="1943" spans="1:7" x14ac:dyDescent="0.25">
      <c r="A1943">
        <v>1941</v>
      </c>
      <c r="B1943" s="14">
        <v>1.26</v>
      </c>
      <c r="C1943" s="14">
        <v>1.42</v>
      </c>
      <c r="D1943" s="14">
        <v>1.66</v>
      </c>
      <c r="E1943" s="14">
        <v>2.06</v>
      </c>
      <c r="F1943" s="14">
        <v>2.06</v>
      </c>
      <c r="G1943" s="14">
        <v>2.2599999999999998</v>
      </c>
    </row>
    <row r="1944" spans="1:7" x14ac:dyDescent="0.25">
      <c r="A1944">
        <v>1942</v>
      </c>
      <c r="B1944" s="14">
        <v>1.26</v>
      </c>
      <c r="C1944" s="14">
        <v>1.42</v>
      </c>
      <c r="D1944" s="14">
        <v>1.66</v>
      </c>
      <c r="E1944" s="14">
        <v>2.06</v>
      </c>
      <c r="F1944" s="14">
        <v>2.06</v>
      </c>
      <c r="G1944" s="14">
        <v>2.2599999999999998</v>
      </c>
    </row>
    <row r="1945" spans="1:7" x14ac:dyDescent="0.25">
      <c r="A1945">
        <v>1943</v>
      </c>
      <c r="B1945" s="14">
        <v>1.26</v>
      </c>
      <c r="C1945" s="14">
        <v>1.42</v>
      </c>
      <c r="D1945" s="14">
        <v>1.66</v>
      </c>
      <c r="E1945" s="14">
        <v>2.06</v>
      </c>
      <c r="F1945" s="14">
        <v>2.06</v>
      </c>
      <c r="G1945" s="14">
        <v>2.2599999999999998</v>
      </c>
    </row>
    <row r="1946" spans="1:7" x14ac:dyDescent="0.25">
      <c r="A1946">
        <v>1944</v>
      </c>
      <c r="B1946" s="14">
        <v>1.26</v>
      </c>
      <c r="C1946" s="14">
        <v>1.42</v>
      </c>
      <c r="D1946" s="14">
        <v>1.66</v>
      </c>
      <c r="E1946" s="14">
        <v>2.06</v>
      </c>
      <c r="F1946" s="14">
        <v>2.06</v>
      </c>
      <c r="G1946" s="14">
        <v>2.2599999999999998</v>
      </c>
    </row>
    <row r="1947" spans="1:7" x14ac:dyDescent="0.25">
      <c r="A1947">
        <v>1945</v>
      </c>
      <c r="B1947" s="14">
        <v>1.26</v>
      </c>
      <c r="C1947" s="14">
        <v>1.42</v>
      </c>
      <c r="D1947" s="14">
        <v>1.66</v>
      </c>
      <c r="E1947" s="14">
        <v>2.06</v>
      </c>
      <c r="F1947" s="14">
        <v>2.06</v>
      </c>
      <c r="G1947" s="14">
        <v>2.2599999999999998</v>
      </c>
    </row>
    <row r="1948" spans="1:7" x14ac:dyDescent="0.25">
      <c r="A1948">
        <v>1946</v>
      </c>
      <c r="B1948" s="14">
        <v>1.26</v>
      </c>
      <c r="C1948" s="14">
        <v>1.42</v>
      </c>
      <c r="D1948" s="14">
        <v>1.66</v>
      </c>
      <c r="E1948" s="14">
        <v>2.06</v>
      </c>
      <c r="F1948" s="14">
        <v>2.06</v>
      </c>
      <c r="G1948" s="14">
        <v>2.2599999999999998</v>
      </c>
    </row>
    <row r="1949" spans="1:7" x14ac:dyDescent="0.25">
      <c r="A1949">
        <v>1947</v>
      </c>
      <c r="B1949" s="14">
        <v>1.26</v>
      </c>
      <c r="C1949" s="14">
        <v>1.42</v>
      </c>
      <c r="D1949" s="14">
        <v>1.66</v>
      </c>
      <c r="E1949" s="14">
        <v>2.06</v>
      </c>
      <c r="F1949" s="14">
        <v>2.06</v>
      </c>
      <c r="G1949" s="14">
        <v>2.2599999999999998</v>
      </c>
    </row>
    <row r="1950" spans="1:7" x14ac:dyDescent="0.25">
      <c r="A1950">
        <v>1948</v>
      </c>
      <c r="B1950" s="14">
        <v>1.26</v>
      </c>
      <c r="C1950" s="14">
        <v>1.42</v>
      </c>
      <c r="D1950" s="14">
        <v>1.66</v>
      </c>
      <c r="E1950" s="14">
        <v>2.06</v>
      </c>
      <c r="F1950" s="14">
        <v>2.06</v>
      </c>
      <c r="G1950" s="14">
        <v>2.2599999999999998</v>
      </c>
    </row>
    <row r="1951" spans="1:7" x14ac:dyDescent="0.25">
      <c r="A1951">
        <v>1949</v>
      </c>
      <c r="B1951" s="14">
        <v>1.26</v>
      </c>
      <c r="C1951" s="14">
        <v>1.42</v>
      </c>
      <c r="D1951" s="14">
        <v>1.66</v>
      </c>
      <c r="E1951" s="14">
        <v>2.06</v>
      </c>
      <c r="F1951" s="14">
        <v>2.06</v>
      </c>
      <c r="G1951" s="14">
        <v>2.2599999999999998</v>
      </c>
    </row>
    <row r="1952" spans="1:7" x14ac:dyDescent="0.25">
      <c r="A1952">
        <v>1950</v>
      </c>
      <c r="B1952" s="14">
        <v>1.26</v>
      </c>
      <c r="C1952" s="14">
        <v>1.42</v>
      </c>
      <c r="D1952" s="14">
        <v>1.66</v>
      </c>
      <c r="E1952" s="14">
        <v>2.06</v>
      </c>
      <c r="F1952" s="14">
        <v>2.06</v>
      </c>
      <c r="G1952" s="14">
        <v>2.2599999999999998</v>
      </c>
    </row>
    <row r="1953" spans="1:7" x14ac:dyDescent="0.25">
      <c r="A1953">
        <v>1951</v>
      </c>
      <c r="B1953" s="14">
        <v>1.26</v>
      </c>
      <c r="C1953" s="14">
        <v>1.42</v>
      </c>
      <c r="D1953" s="14">
        <v>1.66</v>
      </c>
      <c r="E1953" s="14">
        <v>2.06</v>
      </c>
      <c r="F1953" s="14">
        <v>2.06</v>
      </c>
      <c r="G1953" s="14">
        <v>2.2599999999999998</v>
      </c>
    </row>
    <row r="1954" spans="1:7" x14ac:dyDescent="0.25">
      <c r="A1954">
        <v>1952</v>
      </c>
      <c r="B1954" s="14">
        <v>1.26</v>
      </c>
      <c r="C1954" s="14">
        <v>1.42</v>
      </c>
      <c r="D1954" s="14">
        <v>1.66</v>
      </c>
      <c r="E1954" s="14">
        <v>2.06</v>
      </c>
      <c r="F1954" s="14">
        <v>2.06</v>
      </c>
      <c r="G1954" s="14">
        <v>2.2599999999999998</v>
      </c>
    </row>
    <row r="1955" spans="1:7" x14ac:dyDescent="0.25">
      <c r="A1955">
        <v>1953</v>
      </c>
      <c r="B1955" s="14">
        <v>1.26</v>
      </c>
      <c r="C1955" s="14">
        <v>1.42</v>
      </c>
      <c r="D1955" s="14">
        <v>1.66</v>
      </c>
      <c r="E1955" s="14">
        <v>2.06</v>
      </c>
      <c r="F1955" s="14">
        <v>2.06</v>
      </c>
      <c r="G1955" s="14">
        <v>2.2599999999999998</v>
      </c>
    </row>
    <row r="1956" spans="1:7" x14ac:dyDescent="0.25">
      <c r="A1956">
        <v>1954</v>
      </c>
      <c r="B1956" s="14">
        <v>1.26</v>
      </c>
      <c r="C1956" s="14">
        <v>1.42</v>
      </c>
      <c r="D1956" s="14">
        <v>1.66</v>
      </c>
      <c r="E1956" s="14">
        <v>2.06</v>
      </c>
      <c r="F1956" s="14">
        <v>2.06</v>
      </c>
      <c r="G1956" s="14">
        <v>2.2599999999999998</v>
      </c>
    </row>
    <row r="1957" spans="1:7" x14ac:dyDescent="0.25">
      <c r="A1957">
        <v>1955</v>
      </c>
      <c r="B1957" s="14">
        <v>1.26</v>
      </c>
      <c r="C1957" s="14">
        <v>1.42</v>
      </c>
      <c r="D1957" s="14">
        <v>1.66</v>
      </c>
      <c r="E1957" s="14">
        <v>2.06</v>
      </c>
      <c r="F1957" s="14">
        <v>2.06</v>
      </c>
      <c r="G1957" s="14">
        <v>2.2599999999999998</v>
      </c>
    </row>
    <row r="1958" spans="1:7" x14ac:dyDescent="0.25">
      <c r="A1958">
        <v>1956</v>
      </c>
      <c r="B1958" s="14">
        <v>1.26</v>
      </c>
      <c r="C1958" s="14">
        <v>1.42</v>
      </c>
      <c r="D1958" s="14">
        <v>1.66</v>
      </c>
      <c r="E1958" s="14">
        <v>2.06</v>
      </c>
      <c r="F1958" s="14">
        <v>2.06</v>
      </c>
      <c r="G1958" s="14">
        <v>2.2599999999999998</v>
      </c>
    </row>
    <row r="1959" spans="1:7" x14ac:dyDescent="0.25">
      <c r="A1959">
        <v>1957</v>
      </c>
      <c r="B1959" s="14">
        <v>1.26</v>
      </c>
      <c r="C1959" s="14">
        <v>1.42</v>
      </c>
      <c r="D1959" s="14">
        <v>1.66</v>
      </c>
      <c r="E1959" s="14">
        <v>2.06</v>
      </c>
      <c r="F1959" s="14">
        <v>2.06</v>
      </c>
      <c r="G1959" s="14">
        <v>2.2599999999999998</v>
      </c>
    </row>
    <row r="1960" spans="1:7" x14ac:dyDescent="0.25">
      <c r="A1960">
        <v>1958</v>
      </c>
      <c r="B1960" s="14">
        <v>1.26</v>
      </c>
      <c r="C1960" s="14">
        <v>1.42</v>
      </c>
      <c r="D1960" s="14">
        <v>1.66</v>
      </c>
      <c r="E1960" s="14">
        <v>2.06</v>
      </c>
      <c r="F1960" s="14">
        <v>2.06</v>
      </c>
      <c r="G1960" s="14">
        <v>2.2599999999999998</v>
      </c>
    </row>
    <row r="1961" spans="1:7" x14ac:dyDescent="0.25">
      <c r="A1961">
        <v>1959</v>
      </c>
      <c r="B1961" s="14">
        <v>1.26</v>
      </c>
      <c r="C1961" s="14">
        <v>1.42</v>
      </c>
      <c r="D1961" s="14">
        <v>1.66</v>
      </c>
      <c r="E1961" s="14">
        <v>2.06</v>
      </c>
      <c r="F1961" s="14">
        <v>2.06</v>
      </c>
      <c r="G1961" s="14">
        <v>2.2599999999999998</v>
      </c>
    </row>
    <row r="1962" spans="1:7" x14ac:dyDescent="0.25">
      <c r="A1962">
        <v>1960</v>
      </c>
      <c r="B1962" s="14">
        <v>1.26</v>
      </c>
      <c r="C1962" s="14">
        <v>1.42</v>
      </c>
      <c r="D1962" s="14">
        <v>1.66</v>
      </c>
      <c r="E1962" s="14">
        <v>2.06</v>
      </c>
      <c r="F1962" s="14">
        <v>2.06</v>
      </c>
      <c r="G1962" s="14">
        <v>2.2599999999999998</v>
      </c>
    </row>
    <row r="1963" spans="1:7" x14ac:dyDescent="0.25">
      <c r="A1963">
        <v>1961</v>
      </c>
      <c r="B1963" s="14">
        <v>1.26</v>
      </c>
      <c r="C1963" s="14">
        <v>1.42</v>
      </c>
      <c r="D1963" s="14">
        <v>1.66</v>
      </c>
      <c r="E1963" s="14">
        <v>2.06</v>
      </c>
      <c r="F1963" s="14">
        <v>2.06</v>
      </c>
      <c r="G1963" s="14">
        <v>2.2599999999999998</v>
      </c>
    </row>
    <row r="1964" spans="1:7" x14ac:dyDescent="0.25">
      <c r="A1964">
        <v>1962</v>
      </c>
      <c r="B1964" s="14">
        <v>1.26</v>
      </c>
      <c r="C1964" s="14">
        <v>1.42</v>
      </c>
      <c r="D1964" s="14">
        <v>1.66</v>
      </c>
      <c r="E1964" s="14">
        <v>2.06</v>
      </c>
      <c r="F1964" s="14">
        <v>2.06</v>
      </c>
      <c r="G1964" s="14">
        <v>2.2599999999999998</v>
      </c>
    </row>
    <row r="1965" spans="1:7" x14ac:dyDescent="0.25">
      <c r="A1965">
        <v>1963</v>
      </c>
      <c r="B1965" s="14">
        <v>1.26</v>
      </c>
      <c r="C1965" s="14">
        <v>1.42</v>
      </c>
      <c r="D1965" s="14">
        <v>1.66</v>
      </c>
      <c r="E1965" s="14">
        <v>2.06</v>
      </c>
      <c r="F1965" s="14">
        <v>2.06</v>
      </c>
      <c r="G1965" s="14">
        <v>2.2599999999999998</v>
      </c>
    </row>
    <row r="1966" spans="1:7" x14ac:dyDescent="0.25">
      <c r="A1966">
        <v>1964</v>
      </c>
      <c r="B1966" s="14">
        <v>1.26</v>
      </c>
      <c r="C1966" s="14">
        <v>1.42</v>
      </c>
      <c r="D1966" s="14">
        <v>1.66</v>
      </c>
      <c r="E1966" s="14">
        <v>2.06</v>
      </c>
      <c r="F1966" s="14">
        <v>2.06</v>
      </c>
      <c r="G1966" s="14">
        <v>2.2599999999999998</v>
      </c>
    </row>
    <row r="1967" spans="1:7" x14ac:dyDescent="0.25">
      <c r="A1967">
        <v>1965</v>
      </c>
      <c r="B1967" s="14">
        <v>1.26</v>
      </c>
      <c r="C1967" s="14">
        <v>1.42</v>
      </c>
      <c r="D1967" s="14">
        <v>1.66</v>
      </c>
      <c r="E1967" s="14">
        <v>2.06</v>
      </c>
      <c r="F1967" s="14">
        <v>2.06</v>
      </c>
      <c r="G1967" s="14">
        <v>2.2599999999999998</v>
      </c>
    </row>
    <row r="1968" spans="1:7" x14ac:dyDescent="0.25">
      <c r="A1968">
        <v>1966</v>
      </c>
      <c r="B1968" s="14">
        <v>1.26</v>
      </c>
      <c r="C1968" s="14">
        <v>1.42</v>
      </c>
      <c r="D1968" s="14">
        <v>1.66</v>
      </c>
      <c r="E1968" s="14">
        <v>2.06</v>
      </c>
      <c r="F1968" s="14">
        <v>2.06</v>
      </c>
      <c r="G1968" s="14">
        <v>2.2599999999999998</v>
      </c>
    </row>
    <row r="1969" spans="1:7" x14ac:dyDescent="0.25">
      <c r="A1969">
        <v>1967</v>
      </c>
      <c r="B1969" s="14">
        <v>1.26</v>
      </c>
      <c r="C1969" s="14">
        <v>1.42</v>
      </c>
      <c r="D1969" s="14">
        <v>1.66</v>
      </c>
      <c r="E1969" s="14">
        <v>2.06</v>
      </c>
      <c r="F1969" s="14">
        <v>2.06</v>
      </c>
      <c r="G1969" s="14">
        <v>2.2599999999999998</v>
      </c>
    </row>
    <row r="1970" spans="1:7" x14ac:dyDescent="0.25">
      <c r="A1970">
        <v>1968</v>
      </c>
      <c r="B1970" s="14">
        <v>1.26</v>
      </c>
      <c r="C1970" s="14">
        <v>1.42</v>
      </c>
      <c r="D1970" s="14">
        <v>1.66</v>
      </c>
      <c r="E1970" s="14">
        <v>2.06</v>
      </c>
      <c r="F1970" s="14">
        <v>2.06</v>
      </c>
      <c r="G1970" s="14">
        <v>2.2599999999999998</v>
      </c>
    </row>
    <row r="1971" spans="1:7" x14ac:dyDescent="0.25">
      <c r="A1971">
        <v>1969</v>
      </c>
      <c r="B1971" s="14">
        <v>1.26</v>
      </c>
      <c r="C1971" s="14">
        <v>1.42</v>
      </c>
      <c r="D1971" s="14">
        <v>1.66</v>
      </c>
      <c r="E1971" s="14">
        <v>2.06</v>
      </c>
      <c r="F1971" s="14">
        <v>2.06</v>
      </c>
      <c r="G1971" s="14">
        <v>2.2599999999999998</v>
      </c>
    </row>
    <row r="1972" spans="1:7" x14ac:dyDescent="0.25">
      <c r="A1972">
        <v>1970</v>
      </c>
      <c r="B1972" s="14">
        <v>1.26</v>
      </c>
      <c r="C1972" s="14">
        <v>1.42</v>
      </c>
      <c r="D1972" s="14">
        <v>1.66</v>
      </c>
      <c r="E1972" s="14">
        <v>2.06</v>
      </c>
      <c r="F1972" s="14">
        <v>2.06</v>
      </c>
      <c r="G1972" s="14">
        <v>2.2599999999999998</v>
      </c>
    </row>
    <row r="1973" spans="1:7" x14ac:dyDescent="0.25">
      <c r="A1973">
        <v>1971</v>
      </c>
      <c r="B1973" s="14">
        <v>1.26</v>
      </c>
      <c r="C1973" s="14">
        <v>1.42</v>
      </c>
      <c r="D1973" s="14">
        <v>1.66</v>
      </c>
      <c r="E1973" s="14">
        <v>2.06</v>
      </c>
      <c r="F1973" s="14">
        <v>2.06</v>
      </c>
      <c r="G1973" s="14">
        <v>2.2599999999999998</v>
      </c>
    </row>
    <row r="1974" spans="1:7" x14ac:dyDescent="0.25">
      <c r="A1974">
        <v>1972</v>
      </c>
      <c r="B1974" s="14">
        <v>1.26</v>
      </c>
      <c r="C1974" s="14">
        <v>1.42</v>
      </c>
      <c r="D1974" s="14">
        <v>1.66</v>
      </c>
      <c r="E1974" s="14">
        <v>2.06</v>
      </c>
      <c r="F1974" s="14">
        <v>2.06</v>
      </c>
      <c r="G1974" s="14">
        <v>2.2599999999999998</v>
      </c>
    </row>
    <row r="1975" spans="1:7" x14ac:dyDescent="0.25">
      <c r="A1975">
        <v>1973</v>
      </c>
      <c r="B1975" s="14">
        <v>1.26</v>
      </c>
      <c r="C1975" s="14">
        <v>1.42</v>
      </c>
      <c r="D1975" s="14">
        <v>1.66</v>
      </c>
      <c r="E1975" s="14">
        <v>2.06</v>
      </c>
      <c r="F1975" s="14">
        <v>2.06</v>
      </c>
      <c r="G1975" s="14">
        <v>2.2599999999999998</v>
      </c>
    </row>
    <row r="1976" spans="1:7" x14ac:dyDescent="0.25">
      <c r="A1976">
        <v>1974</v>
      </c>
      <c r="B1976" s="14">
        <v>1.26</v>
      </c>
      <c r="C1976" s="14">
        <v>1.42</v>
      </c>
      <c r="D1976" s="14">
        <v>1.66</v>
      </c>
      <c r="E1976" s="14">
        <v>2.06</v>
      </c>
      <c r="F1976" s="14">
        <v>2.06</v>
      </c>
      <c r="G1976" s="14">
        <v>2.2599999999999998</v>
      </c>
    </row>
    <row r="1977" spans="1:7" x14ac:dyDescent="0.25">
      <c r="A1977">
        <v>1975</v>
      </c>
      <c r="B1977" s="14">
        <v>1.26</v>
      </c>
      <c r="C1977" s="14">
        <v>1.42</v>
      </c>
      <c r="D1977" s="14">
        <v>1.66</v>
      </c>
      <c r="E1977" s="14">
        <v>2.06</v>
      </c>
      <c r="F1977" s="14">
        <v>2.06</v>
      </c>
      <c r="G1977" s="14">
        <v>2.2599999999999998</v>
      </c>
    </row>
    <row r="1978" spans="1:7" x14ac:dyDescent="0.25">
      <c r="A1978">
        <v>1976</v>
      </c>
      <c r="B1978" s="14">
        <v>1.26</v>
      </c>
      <c r="C1978" s="14">
        <v>1.42</v>
      </c>
      <c r="D1978" s="14">
        <v>1.66</v>
      </c>
      <c r="E1978" s="14">
        <v>2.06</v>
      </c>
      <c r="F1978" s="14">
        <v>2.06</v>
      </c>
      <c r="G1978" s="14">
        <v>2.2599999999999998</v>
      </c>
    </row>
    <row r="1979" spans="1:7" x14ac:dyDescent="0.25">
      <c r="A1979">
        <v>1977</v>
      </c>
      <c r="B1979" s="14">
        <v>1.26</v>
      </c>
      <c r="C1979" s="14">
        <v>1.42</v>
      </c>
      <c r="D1979" s="14">
        <v>1.66</v>
      </c>
      <c r="E1979" s="14">
        <v>2.06</v>
      </c>
      <c r="F1979" s="14">
        <v>2.06</v>
      </c>
      <c r="G1979" s="14">
        <v>2.2599999999999998</v>
      </c>
    </row>
    <row r="1980" spans="1:7" x14ac:dyDescent="0.25">
      <c r="A1980">
        <v>1978</v>
      </c>
      <c r="B1980" s="14">
        <v>1.26</v>
      </c>
      <c r="C1980" s="14">
        <v>1.42</v>
      </c>
      <c r="D1980" s="14">
        <v>1.66</v>
      </c>
      <c r="E1980" s="14">
        <v>2.06</v>
      </c>
      <c r="F1980" s="14">
        <v>2.06</v>
      </c>
      <c r="G1980" s="14">
        <v>2.2599999999999998</v>
      </c>
    </row>
    <row r="1981" spans="1:7" x14ac:dyDescent="0.25">
      <c r="A1981">
        <v>1979</v>
      </c>
      <c r="B1981" s="14">
        <v>1.26</v>
      </c>
      <c r="C1981" s="14">
        <v>1.42</v>
      </c>
      <c r="D1981" s="14">
        <v>1.66</v>
      </c>
      <c r="E1981" s="14">
        <v>2.06</v>
      </c>
      <c r="F1981" s="14">
        <v>2.06</v>
      </c>
      <c r="G1981" s="14">
        <v>2.2599999999999998</v>
      </c>
    </row>
    <row r="1982" spans="1:7" x14ac:dyDescent="0.25">
      <c r="A1982">
        <v>1980</v>
      </c>
      <c r="B1982" s="14">
        <v>1.26</v>
      </c>
      <c r="C1982" s="14">
        <v>1.42</v>
      </c>
      <c r="D1982" s="14">
        <v>1.66</v>
      </c>
      <c r="E1982" s="14">
        <v>2.06</v>
      </c>
      <c r="F1982" s="14">
        <v>2.06</v>
      </c>
      <c r="G1982" s="14">
        <v>2.2599999999999998</v>
      </c>
    </row>
    <row r="1983" spans="1:7" x14ac:dyDescent="0.25">
      <c r="A1983">
        <v>1981</v>
      </c>
      <c r="B1983" s="14">
        <v>1.26</v>
      </c>
      <c r="C1983" s="14">
        <v>1.42</v>
      </c>
      <c r="D1983" s="14">
        <v>1.66</v>
      </c>
      <c r="E1983" s="14">
        <v>2.06</v>
      </c>
      <c r="F1983" s="14">
        <v>2.06</v>
      </c>
      <c r="G1983" s="14">
        <v>2.2599999999999998</v>
      </c>
    </row>
    <row r="1984" spans="1:7" x14ac:dyDescent="0.25">
      <c r="A1984">
        <v>1982</v>
      </c>
      <c r="B1984" s="14">
        <v>1.26</v>
      </c>
      <c r="C1984" s="14">
        <v>1.42</v>
      </c>
      <c r="D1984" s="14">
        <v>1.66</v>
      </c>
      <c r="E1984" s="14">
        <v>2.06</v>
      </c>
      <c r="F1984" s="14">
        <v>2.06</v>
      </c>
      <c r="G1984" s="14">
        <v>2.2599999999999998</v>
      </c>
    </row>
    <row r="1985" spans="1:7" x14ac:dyDescent="0.25">
      <c r="A1985">
        <v>1983</v>
      </c>
      <c r="B1985" s="14">
        <v>1.26</v>
      </c>
      <c r="C1985" s="14">
        <v>1.42</v>
      </c>
      <c r="D1985" s="14">
        <v>1.66</v>
      </c>
      <c r="E1985" s="14">
        <v>2.06</v>
      </c>
      <c r="F1985" s="14">
        <v>2.06</v>
      </c>
      <c r="G1985" s="14">
        <v>2.2599999999999998</v>
      </c>
    </row>
    <row r="1986" spans="1:7" x14ac:dyDescent="0.25">
      <c r="A1986">
        <v>1984</v>
      </c>
      <c r="B1986" s="14">
        <v>1.26</v>
      </c>
      <c r="C1986" s="14">
        <v>1.42</v>
      </c>
      <c r="D1986" s="14">
        <v>1.66</v>
      </c>
      <c r="E1986" s="14">
        <v>2.06</v>
      </c>
      <c r="F1986" s="14">
        <v>2.06</v>
      </c>
      <c r="G1986" s="14">
        <v>2.2599999999999998</v>
      </c>
    </row>
    <row r="1987" spans="1:7" x14ac:dyDescent="0.25">
      <c r="A1987">
        <v>1985</v>
      </c>
      <c r="B1987" s="14">
        <v>1.26</v>
      </c>
      <c r="C1987" s="14">
        <v>1.42</v>
      </c>
      <c r="D1987" s="14">
        <v>1.66</v>
      </c>
      <c r="E1987" s="14">
        <v>2.06</v>
      </c>
      <c r="F1987" s="14">
        <v>2.06</v>
      </c>
      <c r="G1987" s="14">
        <v>2.2599999999999998</v>
      </c>
    </row>
    <row r="1988" spans="1:7" x14ac:dyDescent="0.25">
      <c r="A1988">
        <v>1986</v>
      </c>
      <c r="B1988" s="14">
        <v>1.26</v>
      </c>
      <c r="C1988" s="14">
        <v>1.42</v>
      </c>
      <c r="D1988" s="14">
        <v>1.66</v>
      </c>
      <c r="E1988" s="14">
        <v>2.06</v>
      </c>
      <c r="F1988" s="14">
        <v>2.06</v>
      </c>
      <c r="G1988" s="14">
        <v>2.2599999999999998</v>
      </c>
    </row>
    <row r="1989" spans="1:7" x14ac:dyDescent="0.25">
      <c r="A1989">
        <v>1987</v>
      </c>
      <c r="B1989" s="14">
        <v>1.26</v>
      </c>
      <c r="C1989" s="14">
        <v>1.42</v>
      </c>
      <c r="D1989" s="14">
        <v>1.66</v>
      </c>
      <c r="E1989" s="14">
        <v>2.06</v>
      </c>
      <c r="F1989" s="14">
        <v>2.06</v>
      </c>
      <c r="G1989" s="14">
        <v>2.2599999999999998</v>
      </c>
    </row>
    <row r="1990" spans="1:7" x14ac:dyDescent="0.25">
      <c r="A1990">
        <v>1988</v>
      </c>
      <c r="B1990" s="14">
        <v>1.26</v>
      </c>
      <c r="C1990" s="14">
        <v>1.42</v>
      </c>
      <c r="D1990" s="14">
        <v>1.66</v>
      </c>
      <c r="E1990" s="14">
        <v>2.06</v>
      </c>
      <c r="F1990" s="14">
        <v>2.06</v>
      </c>
      <c r="G1990" s="14">
        <v>2.2599999999999998</v>
      </c>
    </row>
    <row r="1991" spans="1:7" x14ac:dyDescent="0.25">
      <c r="A1991">
        <v>1989</v>
      </c>
      <c r="B1991" s="14">
        <v>1.26</v>
      </c>
      <c r="C1991" s="14">
        <v>1.42</v>
      </c>
      <c r="D1991" s="14">
        <v>1.66</v>
      </c>
      <c r="E1991" s="14">
        <v>2.06</v>
      </c>
      <c r="F1991" s="14">
        <v>2.06</v>
      </c>
      <c r="G1991" s="14">
        <v>2.2599999999999998</v>
      </c>
    </row>
    <row r="1992" spans="1:7" x14ac:dyDescent="0.25">
      <c r="A1992">
        <v>1990</v>
      </c>
      <c r="B1992" s="14">
        <v>1.26</v>
      </c>
      <c r="C1992" s="14">
        <v>1.42</v>
      </c>
      <c r="D1992" s="14">
        <v>1.66</v>
      </c>
      <c r="E1992" s="14">
        <v>2.06</v>
      </c>
      <c r="F1992" s="14">
        <v>2.06</v>
      </c>
      <c r="G1992" s="14">
        <v>2.2599999999999998</v>
      </c>
    </row>
    <row r="1993" spans="1:7" x14ac:dyDescent="0.25">
      <c r="A1993">
        <v>1991</v>
      </c>
      <c r="B1993" s="14">
        <v>1.26</v>
      </c>
      <c r="C1993" s="14">
        <v>1.42</v>
      </c>
      <c r="D1993" s="14">
        <v>1.66</v>
      </c>
      <c r="E1993" s="14">
        <v>2.06</v>
      </c>
      <c r="F1993" s="14">
        <v>2.06</v>
      </c>
      <c r="G1993" s="14">
        <v>2.2599999999999998</v>
      </c>
    </row>
    <row r="1994" spans="1:7" x14ac:dyDescent="0.25">
      <c r="A1994">
        <v>1992</v>
      </c>
      <c r="B1994" s="14">
        <v>1.26</v>
      </c>
      <c r="C1994" s="14">
        <v>1.42</v>
      </c>
      <c r="D1994" s="14">
        <v>1.66</v>
      </c>
      <c r="E1994" s="14">
        <v>2.06</v>
      </c>
      <c r="F1994" s="14">
        <v>2.06</v>
      </c>
      <c r="G1994" s="14">
        <v>2.2599999999999998</v>
      </c>
    </row>
    <row r="1995" spans="1:7" x14ac:dyDescent="0.25">
      <c r="A1995">
        <v>1993</v>
      </c>
      <c r="B1995" s="14">
        <v>1.26</v>
      </c>
      <c r="C1995" s="14">
        <v>1.42</v>
      </c>
      <c r="D1995" s="14">
        <v>1.66</v>
      </c>
      <c r="E1995" s="14">
        <v>2.06</v>
      </c>
      <c r="F1995" s="14">
        <v>2.06</v>
      </c>
      <c r="G1995" s="14">
        <v>2.2599999999999998</v>
      </c>
    </row>
    <row r="1996" spans="1:7" x14ac:dyDescent="0.25">
      <c r="A1996">
        <v>1994</v>
      </c>
      <c r="B1996" s="14">
        <v>1.26</v>
      </c>
      <c r="C1996" s="14">
        <v>1.42</v>
      </c>
      <c r="D1996" s="14">
        <v>1.66</v>
      </c>
      <c r="E1996" s="14">
        <v>2.06</v>
      </c>
      <c r="F1996" s="14">
        <v>2.06</v>
      </c>
      <c r="G1996" s="14">
        <v>2.2599999999999998</v>
      </c>
    </row>
    <row r="1997" spans="1:7" x14ac:dyDescent="0.25">
      <c r="A1997">
        <v>1995</v>
      </c>
      <c r="B1997" s="14">
        <v>1.26</v>
      </c>
      <c r="C1997" s="14">
        <v>1.42</v>
      </c>
      <c r="D1997" s="14">
        <v>1.66</v>
      </c>
      <c r="E1997" s="14">
        <v>2.06</v>
      </c>
      <c r="F1997" s="14">
        <v>2.06</v>
      </c>
      <c r="G1997" s="14">
        <v>2.2599999999999998</v>
      </c>
    </row>
    <row r="1998" spans="1:7" x14ac:dyDescent="0.25">
      <c r="A1998">
        <v>1996</v>
      </c>
      <c r="B1998" s="14">
        <v>1.26</v>
      </c>
      <c r="C1998" s="14">
        <v>1.42</v>
      </c>
      <c r="D1998" s="14">
        <v>1.66</v>
      </c>
      <c r="E1998" s="14">
        <v>2.06</v>
      </c>
      <c r="F1998" s="14">
        <v>2.06</v>
      </c>
      <c r="G1998" s="14">
        <v>2.2599999999999998</v>
      </c>
    </row>
    <row r="1999" spans="1:7" x14ac:dyDescent="0.25">
      <c r="A1999">
        <v>1997</v>
      </c>
      <c r="B1999" s="14">
        <v>1.26</v>
      </c>
      <c r="C1999" s="14">
        <v>1.42</v>
      </c>
      <c r="D1999" s="14">
        <v>1.66</v>
      </c>
      <c r="E1999" s="14">
        <v>2.06</v>
      </c>
      <c r="F1999" s="14">
        <v>2.06</v>
      </c>
      <c r="G1999" s="14">
        <v>2.2599999999999998</v>
      </c>
    </row>
    <row r="2000" spans="1:7" x14ac:dyDescent="0.25">
      <c r="A2000">
        <v>1998</v>
      </c>
      <c r="B2000" s="14">
        <v>1.26</v>
      </c>
      <c r="C2000" s="14">
        <v>1.42</v>
      </c>
      <c r="D2000" s="14">
        <v>1.66</v>
      </c>
      <c r="E2000" s="14">
        <v>2.06</v>
      </c>
      <c r="F2000" s="14">
        <v>2.06</v>
      </c>
      <c r="G2000" s="14">
        <v>2.2599999999999998</v>
      </c>
    </row>
    <row r="2001" spans="1:7" x14ac:dyDescent="0.25">
      <c r="A2001">
        <v>1999</v>
      </c>
      <c r="B2001" s="14">
        <v>1.26</v>
      </c>
      <c r="C2001" s="14">
        <v>1.42</v>
      </c>
      <c r="D2001" s="14">
        <v>1.66</v>
      </c>
      <c r="E2001" s="14">
        <v>2.06</v>
      </c>
      <c r="F2001" s="14">
        <v>2.06</v>
      </c>
      <c r="G2001" s="14">
        <v>2.2599999999999998</v>
      </c>
    </row>
    <row r="2002" spans="1:7" x14ac:dyDescent="0.25">
      <c r="A2002">
        <v>2000</v>
      </c>
      <c r="B2002" s="14">
        <v>1.29</v>
      </c>
      <c r="C2002" s="14">
        <v>1.46</v>
      </c>
      <c r="D2002" s="14">
        <v>1.7</v>
      </c>
      <c r="E2002" s="14">
        <v>2.1</v>
      </c>
      <c r="F2002" s="14">
        <v>2.1</v>
      </c>
      <c r="G2002" s="14">
        <v>2.2999999999999998</v>
      </c>
    </row>
    <row r="2003" spans="1:7" x14ac:dyDescent="0.25">
      <c r="A2003">
        <v>2001</v>
      </c>
      <c r="B2003" s="14">
        <v>1.29</v>
      </c>
      <c r="C2003" s="14">
        <v>1.46</v>
      </c>
      <c r="D2003" s="14">
        <v>1.7</v>
      </c>
      <c r="E2003" s="14">
        <v>2.1</v>
      </c>
      <c r="F2003" s="14">
        <v>2.1</v>
      </c>
      <c r="G2003" s="14">
        <v>2.2999999999999998</v>
      </c>
    </row>
    <row r="2004" spans="1:7" x14ac:dyDescent="0.25">
      <c r="A2004">
        <v>2002</v>
      </c>
      <c r="B2004" s="14">
        <v>1.29</v>
      </c>
      <c r="C2004" s="14">
        <v>1.46</v>
      </c>
      <c r="D2004" s="14">
        <v>1.7</v>
      </c>
      <c r="E2004" s="14">
        <v>2.1</v>
      </c>
      <c r="F2004" s="14">
        <v>2.1</v>
      </c>
      <c r="G2004" s="14">
        <v>2.2999999999999998</v>
      </c>
    </row>
    <row r="2005" spans="1:7" x14ac:dyDescent="0.25">
      <c r="A2005">
        <v>2003</v>
      </c>
      <c r="B2005" s="14">
        <v>1.29</v>
      </c>
      <c r="C2005" s="14">
        <v>1.46</v>
      </c>
      <c r="D2005" s="14">
        <v>1.7</v>
      </c>
      <c r="E2005" s="14">
        <v>2.1</v>
      </c>
      <c r="F2005" s="14">
        <v>2.1</v>
      </c>
      <c r="G2005" s="14">
        <v>2.2999999999999998</v>
      </c>
    </row>
    <row r="2006" spans="1:7" x14ac:dyDescent="0.25">
      <c r="A2006">
        <v>2004</v>
      </c>
      <c r="B2006" s="14">
        <v>1.29</v>
      </c>
      <c r="C2006" s="14">
        <v>1.46</v>
      </c>
      <c r="D2006" s="14">
        <v>1.7</v>
      </c>
      <c r="E2006" s="14">
        <v>2.1</v>
      </c>
      <c r="F2006" s="14">
        <v>2.1</v>
      </c>
      <c r="G2006" s="14">
        <v>2.2999999999999998</v>
      </c>
    </row>
    <row r="2007" spans="1:7" x14ac:dyDescent="0.25">
      <c r="A2007">
        <v>2005</v>
      </c>
      <c r="B2007" s="14">
        <v>1.29</v>
      </c>
      <c r="C2007" s="14">
        <v>1.46</v>
      </c>
      <c r="D2007" s="14">
        <v>1.7</v>
      </c>
      <c r="E2007" s="14">
        <v>2.1</v>
      </c>
      <c r="F2007" s="14">
        <v>2.1</v>
      </c>
      <c r="G2007" s="14">
        <v>2.2999999999999998</v>
      </c>
    </row>
    <row r="2008" spans="1:7" x14ac:dyDescent="0.25">
      <c r="A2008">
        <v>2006</v>
      </c>
      <c r="B2008" s="14">
        <v>1.29</v>
      </c>
      <c r="C2008" s="14">
        <v>1.46</v>
      </c>
      <c r="D2008" s="14">
        <v>1.7</v>
      </c>
      <c r="E2008" s="14">
        <v>2.1</v>
      </c>
      <c r="F2008" s="14">
        <v>2.1</v>
      </c>
      <c r="G2008" s="14">
        <v>2.2999999999999998</v>
      </c>
    </row>
    <row r="2009" spans="1:7" x14ac:dyDescent="0.25">
      <c r="A2009">
        <v>2007</v>
      </c>
      <c r="B2009" s="14">
        <v>1.29</v>
      </c>
      <c r="C2009" s="14">
        <v>1.46</v>
      </c>
      <c r="D2009" s="14">
        <v>1.7</v>
      </c>
      <c r="E2009" s="14">
        <v>2.1</v>
      </c>
      <c r="F2009" s="14">
        <v>2.1</v>
      </c>
      <c r="G2009" s="14">
        <v>2.2999999999999998</v>
      </c>
    </row>
    <row r="2010" spans="1:7" x14ac:dyDescent="0.25">
      <c r="A2010">
        <v>2008</v>
      </c>
      <c r="B2010" s="14">
        <v>1.29</v>
      </c>
      <c r="C2010" s="14">
        <v>1.46</v>
      </c>
      <c r="D2010" s="14">
        <v>1.7</v>
      </c>
      <c r="E2010" s="14">
        <v>2.1</v>
      </c>
      <c r="F2010" s="14">
        <v>2.1</v>
      </c>
      <c r="G2010" s="14">
        <v>2.2999999999999998</v>
      </c>
    </row>
    <row r="2011" spans="1:7" x14ac:dyDescent="0.25">
      <c r="A2011">
        <v>2009</v>
      </c>
      <c r="B2011" s="14">
        <v>1.29</v>
      </c>
      <c r="C2011" s="14">
        <v>1.46</v>
      </c>
      <c r="D2011" s="14">
        <v>1.7</v>
      </c>
      <c r="E2011" s="14">
        <v>2.1</v>
      </c>
      <c r="F2011" s="14">
        <v>2.1</v>
      </c>
      <c r="G2011" s="14">
        <v>2.2999999999999998</v>
      </c>
    </row>
    <row r="2012" spans="1:7" x14ac:dyDescent="0.25">
      <c r="A2012">
        <v>2010</v>
      </c>
      <c r="B2012" s="14">
        <v>1.29</v>
      </c>
      <c r="C2012" s="14">
        <v>1.46</v>
      </c>
      <c r="D2012" s="14">
        <v>1.7</v>
      </c>
      <c r="E2012" s="14">
        <v>2.1</v>
      </c>
      <c r="F2012" s="14">
        <v>2.1</v>
      </c>
      <c r="G2012" s="14">
        <v>2.2999999999999998</v>
      </c>
    </row>
    <row r="2013" spans="1:7" x14ac:dyDescent="0.25">
      <c r="A2013">
        <v>2011</v>
      </c>
      <c r="B2013" s="14">
        <v>1.29</v>
      </c>
      <c r="C2013" s="14">
        <v>1.46</v>
      </c>
      <c r="D2013" s="14">
        <v>1.7</v>
      </c>
      <c r="E2013" s="14">
        <v>2.1</v>
      </c>
      <c r="F2013" s="14">
        <v>2.1</v>
      </c>
      <c r="G2013" s="14">
        <v>2.2999999999999998</v>
      </c>
    </row>
    <row r="2014" spans="1:7" x14ac:dyDescent="0.25">
      <c r="A2014">
        <v>2012</v>
      </c>
      <c r="B2014" s="14">
        <v>1.29</v>
      </c>
      <c r="C2014" s="14">
        <v>1.46</v>
      </c>
      <c r="D2014" s="14">
        <v>1.7</v>
      </c>
      <c r="E2014" s="14">
        <v>2.1</v>
      </c>
      <c r="F2014" s="14">
        <v>2.1</v>
      </c>
      <c r="G2014" s="14">
        <v>2.2999999999999998</v>
      </c>
    </row>
    <row r="2015" spans="1:7" x14ac:dyDescent="0.25">
      <c r="A2015">
        <v>2013</v>
      </c>
      <c r="B2015" s="14">
        <v>1.29</v>
      </c>
      <c r="C2015" s="14">
        <v>1.46</v>
      </c>
      <c r="D2015" s="14">
        <v>1.7</v>
      </c>
      <c r="E2015" s="14">
        <v>2.1</v>
      </c>
      <c r="F2015" s="14">
        <v>2.1</v>
      </c>
      <c r="G2015" s="14">
        <v>2.2999999999999998</v>
      </c>
    </row>
    <row r="2016" spans="1:7" x14ac:dyDescent="0.25">
      <c r="A2016">
        <v>2014</v>
      </c>
      <c r="B2016" s="14">
        <v>1.29</v>
      </c>
      <c r="C2016" s="14">
        <v>1.46</v>
      </c>
      <c r="D2016" s="14">
        <v>1.7</v>
      </c>
      <c r="E2016" s="14">
        <v>2.1</v>
      </c>
      <c r="F2016" s="14">
        <v>2.1</v>
      </c>
      <c r="G2016" s="14">
        <v>2.2999999999999998</v>
      </c>
    </row>
    <row r="2017" spans="1:7" x14ac:dyDescent="0.25">
      <c r="A2017">
        <v>2015</v>
      </c>
      <c r="B2017" s="14">
        <v>1.29</v>
      </c>
      <c r="C2017" s="14">
        <v>1.46</v>
      </c>
      <c r="D2017" s="14">
        <v>1.7</v>
      </c>
      <c r="E2017" s="14">
        <v>2.1</v>
      </c>
      <c r="F2017" s="14">
        <v>2.1</v>
      </c>
      <c r="G2017" s="14">
        <v>2.2999999999999998</v>
      </c>
    </row>
    <row r="2018" spans="1:7" x14ac:dyDescent="0.25">
      <c r="A2018">
        <v>2016</v>
      </c>
      <c r="B2018" s="14">
        <v>1.29</v>
      </c>
      <c r="C2018" s="14">
        <v>1.46</v>
      </c>
      <c r="D2018" s="14">
        <v>1.7</v>
      </c>
      <c r="E2018" s="14">
        <v>2.1</v>
      </c>
      <c r="F2018" s="14">
        <v>2.1</v>
      </c>
      <c r="G2018" s="14">
        <v>2.2999999999999998</v>
      </c>
    </row>
    <row r="2019" spans="1:7" x14ac:dyDescent="0.25">
      <c r="A2019">
        <v>2017</v>
      </c>
      <c r="B2019" s="14">
        <v>1.29</v>
      </c>
      <c r="C2019" s="14">
        <v>1.46</v>
      </c>
      <c r="D2019" s="14">
        <v>1.7</v>
      </c>
      <c r="E2019" s="14">
        <v>2.1</v>
      </c>
      <c r="F2019" s="14">
        <v>2.1</v>
      </c>
      <c r="G2019" s="14">
        <v>2.2999999999999998</v>
      </c>
    </row>
    <row r="2020" spans="1:7" x14ac:dyDescent="0.25">
      <c r="A2020">
        <v>2018</v>
      </c>
      <c r="B2020" s="14">
        <v>1.29</v>
      </c>
      <c r="C2020" s="14">
        <v>1.46</v>
      </c>
      <c r="D2020" s="14">
        <v>1.7</v>
      </c>
      <c r="E2020" s="14">
        <v>2.1</v>
      </c>
      <c r="F2020" s="14">
        <v>2.1</v>
      </c>
      <c r="G2020" s="14">
        <v>2.2999999999999998</v>
      </c>
    </row>
    <row r="2021" spans="1:7" x14ac:dyDescent="0.25">
      <c r="A2021">
        <v>2019</v>
      </c>
      <c r="B2021" s="14">
        <v>1.29</v>
      </c>
      <c r="C2021" s="14">
        <v>1.46</v>
      </c>
      <c r="D2021" s="14">
        <v>1.7</v>
      </c>
      <c r="E2021" s="14">
        <v>2.1</v>
      </c>
      <c r="F2021" s="14">
        <v>2.1</v>
      </c>
      <c r="G2021" s="14">
        <v>2.2999999999999998</v>
      </c>
    </row>
    <row r="2022" spans="1:7" x14ac:dyDescent="0.25">
      <c r="A2022">
        <v>2020</v>
      </c>
      <c r="B2022" s="14">
        <v>1.29</v>
      </c>
      <c r="C2022" s="14">
        <v>1.46</v>
      </c>
      <c r="D2022" s="14">
        <v>1.7</v>
      </c>
      <c r="E2022" s="14">
        <v>2.1</v>
      </c>
      <c r="F2022" s="14">
        <v>2.1</v>
      </c>
      <c r="G2022" s="14">
        <v>2.2999999999999998</v>
      </c>
    </row>
    <row r="2023" spans="1:7" x14ac:dyDescent="0.25">
      <c r="A2023">
        <v>2021</v>
      </c>
      <c r="B2023" s="14">
        <v>1.29</v>
      </c>
      <c r="C2023" s="14">
        <v>1.46</v>
      </c>
      <c r="D2023" s="14">
        <v>1.7</v>
      </c>
      <c r="E2023" s="14">
        <v>2.1</v>
      </c>
      <c r="F2023" s="14">
        <v>2.1</v>
      </c>
      <c r="G2023" s="14">
        <v>2.2999999999999998</v>
      </c>
    </row>
    <row r="2024" spans="1:7" x14ac:dyDescent="0.25">
      <c r="A2024">
        <v>2022</v>
      </c>
      <c r="B2024" s="14">
        <v>1.29</v>
      </c>
      <c r="C2024" s="14">
        <v>1.46</v>
      </c>
      <c r="D2024" s="14">
        <v>1.7</v>
      </c>
      <c r="E2024" s="14">
        <v>2.1</v>
      </c>
      <c r="F2024" s="14">
        <v>2.1</v>
      </c>
      <c r="G2024" s="14">
        <v>2.2999999999999998</v>
      </c>
    </row>
    <row r="2025" spans="1:7" x14ac:dyDescent="0.25">
      <c r="A2025">
        <v>2023</v>
      </c>
      <c r="B2025" s="14">
        <v>1.29</v>
      </c>
      <c r="C2025" s="14">
        <v>1.46</v>
      </c>
      <c r="D2025" s="14">
        <v>1.7</v>
      </c>
      <c r="E2025" s="14">
        <v>2.1</v>
      </c>
      <c r="F2025" s="14">
        <v>2.1</v>
      </c>
      <c r="G2025" s="14">
        <v>2.2999999999999998</v>
      </c>
    </row>
    <row r="2026" spans="1:7" x14ac:dyDescent="0.25">
      <c r="A2026">
        <v>2024</v>
      </c>
      <c r="B2026" s="14">
        <v>1.29</v>
      </c>
      <c r="C2026" s="14">
        <v>1.46</v>
      </c>
      <c r="D2026" s="14">
        <v>1.7</v>
      </c>
      <c r="E2026" s="14">
        <v>2.1</v>
      </c>
      <c r="F2026" s="14">
        <v>2.1</v>
      </c>
      <c r="G2026" s="14">
        <v>2.2999999999999998</v>
      </c>
    </row>
    <row r="2027" spans="1:7" x14ac:dyDescent="0.25">
      <c r="A2027">
        <v>2025</v>
      </c>
      <c r="B2027" s="14">
        <v>1.29</v>
      </c>
      <c r="C2027" s="14">
        <v>1.46</v>
      </c>
      <c r="D2027" s="14">
        <v>1.7</v>
      </c>
      <c r="E2027" s="14">
        <v>2.1</v>
      </c>
      <c r="F2027" s="14">
        <v>2.1</v>
      </c>
      <c r="G2027" s="14">
        <v>2.2999999999999998</v>
      </c>
    </row>
    <row r="2028" spans="1:7" x14ac:dyDescent="0.25">
      <c r="A2028">
        <v>2026</v>
      </c>
      <c r="B2028" s="14">
        <v>1.29</v>
      </c>
      <c r="C2028" s="14">
        <v>1.46</v>
      </c>
      <c r="D2028" s="14">
        <v>1.7</v>
      </c>
      <c r="E2028" s="14">
        <v>2.1</v>
      </c>
      <c r="F2028" s="14">
        <v>2.1</v>
      </c>
      <c r="G2028" s="14">
        <v>2.2999999999999998</v>
      </c>
    </row>
    <row r="2029" spans="1:7" x14ac:dyDescent="0.25">
      <c r="A2029">
        <v>2027</v>
      </c>
      <c r="B2029" s="14">
        <v>1.29</v>
      </c>
      <c r="C2029" s="14">
        <v>1.46</v>
      </c>
      <c r="D2029" s="14">
        <v>1.7</v>
      </c>
      <c r="E2029" s="14">
        <v>2.1</v>
      </c>
      <c r="F2029" s="14">
        <v>2.1</v>
      </c>
      <c r="G2029" s="14">
        <v>2.2999999999999998</v>
      </c>
    </row>
    <row r="2030" spans="1:7" x14ac:dyDescent="0.25">
      <c r="A2030">
        <v>2028</v>
      </c>
      <c r="B2030" s="14">
        <v>1.29</v>
      </c>
      <c r="C2030" s="14">
        <v>1.46</v>
      </c>
      <c r="D2030" s="14">
        <v>1.7</v>
      </c>
      <c r="E2030" s="14">
        <v>2.1</v>
      </c>
      <c r="F2030" s="14">
        <v>2.1</v>
      </c>
      <c r="G2030" s="14">
        <v>2.2999999999999998</v>
      </c>
    </row>
    <row r="2031" spans="1:7" x14ac:dyDescent="0.25">
      <c r="A2031">
        <v>2029</v>
      </c>
      <c r="B2031" s="14">
        <v>1.29</v>
      </c>
      <c r="C2031" s="14">
        <v>1.46</v>
      </c>
      <c r="D2031" s="14">
        <v>1.7</v>
      </c>
      <c r="E2031" s="14">
        <v>2.1</v>
      </c>
      <c r="F2031" s="14">
        <v>2.1</v>
      </c>
      <c r="G2031" s="14">
        <v>2.2999999999999998</v>
      </c>
    </row>
    <row r="2032" spans="1:7" x14ac:dyDescent="0.25">
      <c r="A2032">
        <v>2030</v>
      </c>
      <c r="B2032" s="14">
        <v>1.29</v>
      </c>
      <c r="C2032" s="14">
        <v>1.46</v>
      </c>
      <c r="D2032" s="14">
        <v>1.7</v>
      </c>
      <c r="E2032" s="14">
        <v>2.1</v>
      </c>
      <c r="F2032" s="14">
        <v>2.1</v>
      </c>
      <c r="G2032" s="14">
        <v>2.2999999999999998</v>
      </c>
    </row>
    <row r="2033" spans="1:7" x14ac:dyDescent="0.25">
      <c r="A2033">
        <v>2031</v>
      </c>
      <c r="B2033" s="14">
        <v>1.29</v>
      </c>
      <c r="C2033" s="14">
        <v>1.46</v>
      </c>
      <c r="D2033" s="14">
        <v>1.7</v>
      </c>
      <c r="E2033" s="14">
        <v>2.1</v>
      </c>
      <c r="F2033" s="14">
        <v>2.1</v>
      </c>
      <c r="G2033" s="14">
        <v>2.2999999999999998</v>
      </c>
    </row>
    <row r="2034" spans="1:7" x14ac:dyDescent="0.25">
      <c r="A2034">
        <v>2032</v>
      </c>
      <c r="B2034" s="14">
        <v>1.29</v>
      </c>
      <c r="C2034" s="14">
        <v>1.46</v>
      </c>
      <c r="D2034" s="14">
        <v>1.7</v>
      </c>
      <c r="E2034" s="14">
        <v>2.1</v>
      </c>
      <c r="F2034" s="14">
        <v>2.1</v>
      </c>
      <c r="G2034" s="14">
        <v>2.2999999999999998</v>
      </c>
    </row>
    <row r="2035" spans="1:7" x14ac:dyDescent="0.25">
      <c r="A2035">
        <v>2033</v>
      </c>
      <c r="B2035" s="14">
        <v>1.29</v>
      </c>
      <c r="C2035" s="14">
        <v>1.46</v>
      </c>
      <c r="D2035" s="14">
        <v>1.7</v>
      </c>
      <c r="E2035" s="14">
        <v>2.1</v>
      </c>
      <c r="F2035" s="14">
        <v>2.1</v>
      </c>
      <c r="G2035" s="14">
        <v>2.2999999999999998</v>
      </c>
    </row>
    <row r="2036" spans="1:7" x14ac:dyDescent="0.25">
      <c r="A2036">
        <v>2034</v>
      </c>
      <c r="B2036" s="14">
        <v>1.29</v>
      </c>
      <c r="C2036" s="14">
        <v>1.46</v>
      </c>
      <c r="D2036" s="14">
        <v>1.7</v>
      </c>
      <c r="E2036" s="14">
        <v>2.1</v>
      </c>
      <c r="F2036" s="14">
        <v>2.1</v>
      </c>
      <c r="G2036" s="14">
        <v>2.2999999999999998</v>
      </c>
    </row>
    <row r="2037" spans="1:7" x14ac:dyDescent="0.25">
      <c r="A2037">
        <v>2035</v>
      </c>
      <c r="B2037" s="14">
        <v>1.29</v>
      </c>
      <c r="C2037" s="14">
        <v>1.46</v>
      </c>
      <c r="D2037" s="14">
        <v>1.7</v>
      </c>
      <c r="E2037" s="14">
        <v>2.1</v>
      </c>
      <c r="F2037" s="14">
        <v>2.1</v>
      </c>
      <c r="G2037" s="14">
        <v>2.2999999999999998</v>
      </c>
    </row>
    <row r="2038" spans="1:7" x14ac:dyDescent="0.25">
      <c r="A2038">
        <v>2036</v>
      </c>
      <c r="B2038" s="14">
        <v>1.29</v>
      </c>
      <c r="C2038" s="14">
        <v>1.46</v>
      </c>
      <c r="D2038" s="14">
        <v>1.7</v>
      </c>
      <c r="E2038" s="14">
        <v>2.1</v>
      </c>
      <c r="F2038" s="14">
        <v>2.1</v>
      </c>
      <c r="G2038" s="14">
        <v>2.2999999999999998</v>
      </c>
    </row>
    <row r="2039" spans="1:7" x14ac:dyDescent="0.25">
      <c r="A2039">
        <v>2037</v>
      </c>
      <c r="B2039" s="14">
        <v>1.29</v>
      </c>
      <c r="C2039" s="14">
        <v>1.46</v>
      </c>
      <c r="D2039" s="14">
        <v>1.7</v>
      </c>
      <c r="E2039" s="14">
        <v>2.1</v>
      </c>
      <c r="F2039" s="14">
        <v>2.1</v>
      </c>
      <c r="G2039" s="14">
        <v>2.2999999999999998</v>
      </c>
    </row>
    <row r="2040" spans="1:7" x14ac:dyDescent="0.25">
      <c r="A2040">
        <v>2038</v>
      </c>
      <c r="B2040" s="14">
        <v>1.29</v>
      </c>
      <c r="C2040" s="14">
        <v>1.46</v>
      </c>
      <c r="D2040" s="14">
        <v>1.7</v>
      </c>
      <c r="E2040" s="14">
        <v>2.1</v>
      </c>
      <c r="F2040" s="14">
        <v>2.1</v>
      </c>
      <c r="G2040" s="14">
        <v>2.2999999999999998</v>
      </c>
    </row>
    <row r="2041" spans="1:7" x14ac:dyDescent="0.25">
      <c r="A2041">
        <v>2039</v>
      </c>
      <c r="B2041" s="14">
        <v>1.29</v>
      </c>
      <c r="C2041" s="14">
        <v>1.46</v>
      </c>
      <c r="D2041" s="14">
        <v>1.7</v>
      </c>
      <c r="E2041" s="14">
        <v>2.1</v>
      </c>
      <c r="F2041" s="14">
        <v>2.1</v>
      </c>
      <c r="G2041" s="14">
        <v>2.2999999999999998</v>
      </c>
    </row>
    <row r="2042" spans="1:7" x14ac:dyDescent="0.25">
      <c r="A2042">
        <v>2040</v>
      </c>
      <c r="B2042" s="14">
        <v>1.29</v>
      </c>
      <c r="C2042" s="14">
        <v>1.46</v>
      </c>
      <c r="D2042" s="14">
        <v>1.7</v>
      </c>
      <c r="E2042" s="14">
        <v>2.1</v>
      </c>
      <c r="F2042" s="14">
        <v>2.1</v>
      </c>
      <c r="G2042" s="14">
        <v>2.2999999999999998</v>
      </c>
    </row>
    <row r="2043" spans="1:7" x14ac:dyDescent="0.25">
      <c r="A2043">
        <v>2041</v>
      </c>
      <c r="B2043" s="14">
        <v>1.29</v>
      </c>
      <c r="C2043" s="14">
        <v>1.46</v>
      </c>
      <c r="D2043" s="14">
        <v>1.7</v>
      </c>
      <c r="E2043" s="14">
        <v>2.1</v>
      </c>
      <c r="F2043" s="14">
        <v>2.1</v>
      </c>
      <c r="G2043" s="14">
        <v>2.2999999999999998</v>
      </c>
    </row>
    <row r="2044" spans="1:7" x14ac:dyDescent="0.25">
      <c r="A2044">
        <v>2042</v>
      </c>
      <c r="B2044" s="14">
        <v>1.29</v>
      </c>
      <c r="C2044" s="14">
        <v>1.46</v>
      </c>
      <c r="D2044" s="14">
        <v>1.7</v>
      </c>
      <c r="E2044" s="14">
        <v>2.1</v>
      </c>
      <c r="F2044" s="14">
        <v>2.1</v>
      </c>
      <c r="G2044" s="14">
        <v>2.2999999999999998</v>
      </c>
    </row>
    <row r="2045" spans="1:7" x14ac:dyDescent="0.25">
      <c r="A2045">
        <v>2043</v>
      </c>
      <c r="B2045" s="14">
        <v>1.29</v>
      </c>
      <c r="C2045" s="14">
        <v>1.46</v>
      </c>
      <c r="D2045" s="14">
        <v>1.7</v>
      </c>
      <c r="E2045" s="14">
        <v>2.1</v>
      </c>
      <c r="F2045" s="14">
        <v>2.1</v>
      </c>
      <c r="G2045" s="14">
        <v>2.2999999999999998</v>
      </c>
    </row>
    <row r="2046" spans="1:7" x14ac:dyDescent="0.25">
      <c r="A2046">
        <v>2044</v>
      </c>
      <c r="B2046" s="14">
        <v>1.29</v>
      </c>
      <c r="C2046" s="14">
        <v>1.46</v>
      </c>
      <c r="D2046" s="14">
        <v>1.7</v>
      </c>
      <c r="E2046" s="14">
        <v>2.1</v>
      </c>
      <c r="F2046" s="14">
        <v>2.1</v>
      </c>
      <c r="G2046" s="14">
        <v>2.2999999999999998</v>
      </c>
    </row>
    <row r="2047" spans="1:7" x14ac:dyDescent="0.25">
      <c r="A2047">
        <v>2045</v>
      </c>
      <c r="B2047" s="14">
        <v>1.29</v>
      </c>
      <c r="C2047" s="14">
        <v>1.46</v>
      </c>
      <c r="D2047" s="14">
        <v>1.7</v>
      </c>
      <c r="E2047" s="14">
        <v>2.1</v>
      </c>
      <c r="F2047" s="14">
        <v>2.1</v>
      </c>
      <c r="G2047" s="14">
        <v>2.2999999999999998</v>
      </c>
    </row>
    <row r="2048" spans="1:7" x14ac:dyDescent="0.25">
      <c r="A2048">
        <v>2046</v>
      </c>
      <c r="B2048" s="14">
        <v>1.29</v>
      </c>
      <c r="C2048" s="14">
        <v>1.46</v>
      </c>
      <c r="D2048" s="14">
        <v>1.7</v>
      </c>
      <c r="E2048" s="14">
        <v>2.1</v>
      </c>
      <c r="F2048" s="14">
        <v>2.1</v>
      </c>
      <c r="G2048" s="14">
        <v>2.2999999999999998</v>
      </c>
    </row>
    <row r="2049" spans="1:7" x14ac:dyDescent="0.25">
      <c r="A2049">
        <v>2047</v>
      </c>
      <c r="B2049" s="14">
        <v>1.29</v>
      </c>
      <c r="C2049" s="14">
        <v>1.46</v>
      </c>
      <c r="D2049" s="14">
        <v>1.7</v>
      </c>
      <c r="E2049" s="14">
        <v>2.1</v>
      </c>
      <c r="F2049" s="14">
        <v>2.1</v>
      </c>
      <c r="G2049" s="14">
        <v>2.2999999999999998</v>
      </c>
    </row>
    <row r="2050" spans="1:7" x14ac:dyDescent="0.25">
      <c r="A2050">
        <v>2048</v>
      </c>
      <c r="B2050" s="14">
        <v>1.29</v>
      </c>
      <c r="C2050" s="14">
        <v>1.46</v>
      </c>
      <c r="D2050" s="14">
        <v>1.7</v>
      </c>
      <c r="E2050" s="14">
        <v>2.1</v>
      </c>
      <c r="F2050" s="14">
        <v>2.1</v>
      </c>
      <c r="G2050" s="14">
        <v>2.2999999999999998</v>
      </c>
    </row>
    <row r="2051" spans="1:7" x14ac:dyDescent="0.25">
      <c r="A2051">
        <v>2049</v>
      </c>
      <c r="B2051" s="14">
        <v>1.29</v>
      </c>
      <c r="C2051" s="14">
        <v>1.46</v>
      </c>
      <c r="D2051" s="14">
        <v>1.7</v>
      </c>
      <c r="E2051" s="14">
        <v>2.1</v>
      </c>
      <c r="F2051" s="14">
        <v>2.1</v>
      </c>
      <c r="G2051" s="14">
        <v>2.2999999999999998</v>
      </c>
    </row>
    <row r="2052" spans="1:7" x14ac:dyDescent="0.25">
      <c r="A2052">
        <v>2050</v>
      </c>
      <c r="B2052" s="14">
        <v>1.29</v>
      </c>
      <c r="C2052" s="14">
        <v>1.46</v>
      </c>
      <c r="D2052" s="14">
        <v>1.7</v>
      </c>
      <c r="E2052" s="14">
        <v>2.1</v>
      </c>
      <c r="F2052" s="14">
        <v>2.1</v>
      </c>
      <c r="G2052" s="14">
        <v>2.2999999999999998</v>
      </c>
    </row>
    <row r="2053" spans="1:7" x14ac:dyDescent="0.25">
      <c r="A2053">
        <v>2051</v>
      </c>
      <c r="B2053" s="14">
        <v>1.29</v>
      </c>
      <c r="C2053" s="14">
        <v>1.46</v>
      </c>
      <c r="D2053" s="14">
        <v>1.7</v>
      </c>
      <c r="E2053" s="14">
        <v>2.1</v>
      </c>
      <c r="F2053" s="14">
        <v>2.1</v>
      </c>
      <c r="G2053" s="14">
        <v>2.2999999999999998</v>
      </c>
    </row>
    <row r="2054" spans="1:7" x14ac:dyDescent="0.25">
      <c r="A2054">
        <v>2052</v>
      </c>
      <c r="B2054" s="14">
        <v>1.29</v>
      </c>
      <c r="C2054" s="14">
        <v>1.46</v>
      </c>
      <c r="D2054" s="14">
        <v>1.7</v>
      </c>
      <c r="E2054" s="14">
        <v>2.1</v>
      </c>
      <c r="F2054" s="14">
        <v>2.1</v>
      </c>
      <c r="G2054" s="14">
        <v>2.2999999999999998</v>
      </c>
    </row>
    <row r="2055" spans="1:7" x14ac:dyDescent="0.25">
      <c r="A2055">
        <v>2053</v>
      </c>
      <c r="B2055" s="14">
        <v>1.29</v>
      </c>
      <c r="C2055" s="14">
        <v>1.46</v>
      </c>
      <c r="D2055" s="14">
        <v>1.7</v>
      </c>
      <c r="E2055" s="14">
        <v>2.1</v>
      </c>
      <c r="F2055" s="14">
        <v>2.1</v>
      </c>
      <c r="G2055" s="14">
        <v>2.2999999999999998</v>
      </c>
    </row>
    <row r="2056" spans="1:7" x14ac:dyDescent="0.25">
      <c r="A2056">
        <v>2054</v>
      </c>
      <c r="B2056" s="14">
        <v>1.29</v>
      </c>
      <c r="C2056" s="14">
        <v>1.46</v>
      </c>
      <c r="D2056" s="14">
        <v>1.7</v>
      </c>
      <c r="E2056" s="14">
        <v>2.1</v>
      </c>
      <c r="F2056" s="14">
        <v>2.1</v>
      </c>
      <c r="G2056" s="14">
        <v>2.2999999999999998</v>
      </c>
    </row>
    <row r="2057" spans="1:7" x14ac:dyDescent="0.25">
      <c r="A2057">
        <v>2055</v>
      </c>
      <c r="B2057" s="14">
        <v>1.29</v>
      </c>
      <c r="C2057" s="14">
        <v>1.46</v>
      </c>
      <c r="D2057" s="14">
        <v>1.7</v>
      </c>
      <c r="E2057" s="14">
        <v>2.1</v>
      </c>
      <c r="F2057" s="14">
        <v>2.1</v>
      </c>
      <c r="G2057" s="14">
        <v>2.2999999999999998</v>
      </c>
    </row>
    <row r="2058" spans="1:7" x14ac:dyDescent="0.25">
      <c r="A2058">
        <v>2056</v>
      </c>
      <c r="B2058" s="14">
        <v>1.29</v>
      </c>
      <c r="C2058" s="14">
        <v>1.46</v>
      </c>
      <c r="D2058" s="14">
        <v>1.7</v>
      </c>
      <c r="E2058" s="14">
        <v>2.1</v>
      </c>
      <c r="F2058" s="14">
        <v>2.1</v>
      </c>
      <c r="G2058" s="14">
        <v>2.2999999999999998</v>
      </c>
    </row>
    <row r="2059" spans="1:7" x14ac:dyDescent="0.25">
      <c r="A2059">
        <v>2057</v>
      </c>
      <c r="B2059" s="14">
        <v>1.29</v>
      </c>
      <c r="C2059" s="14">
        <v>1.46</v>
      </c>
      <c r="D2059" s="14">
        <v>1.7</v>
      </c>
      <c r="E2059" s="14">
        <v>2.1</v>
      </c>
      <c r="F2059" s="14">
        <v>2.1</v>
      </c>
      <c r="G2059" s="14">
        <v>2.2999999999999998</v>
      </c>
    </row>
    <row r="2060" spans="1:7" x14ac:dyDescent="0.25">
      <c r="A2060">
        <v>2058</v>
      </c>
      <c r="B2060" s="14">
        <v>1.29</v>
      </c>
      <c r="C2060" s="14">
        <v>1.46</v>
      </c>
      <c r="D2060" s="14">
        <v>1.7</v>
      </c>
      <c r="E2060" s="14">
        <v>2.1</v>
      </c>
      <c r="F2060" s="14">
        <v>2.1</v>
      </c>
      <c r="G2060" s="14">
        <v>2.2999999999999998</v>
      </c>
    </row>
    <row r="2061" spans="1:7" x14ac:dyDescent="0.25">
      <c r="A2061">
        <v>2059</v>
      </c>
      <c r="B2061" s="14">
        <v>1.29</v>
      </c>
      <c r="C2061" s="14">
        <v>1.46</v>
      </c>
      <c r="D2061" s="14">
        <v>1.7</v>
      </c>
      <c r="E2061" s="14">
        <v>2.1</v>
      </c>
      <c r="F2061" s="14">
        <v>2.1</v>
      </c>
      <c r="G2061" s="14">
        <v>2.2999999999999998</v>
      </c>
    </row>
    <row r="2062" spans="1:7" x14ac:dyDescent="0.25">
      <c r="A2062">
        <v>2060</v>
      </c>
      <c r="B2062" s="14">
        <v>1.29</v>
      </c>
      <c r="C2062" s="14">
        <v>1.46</v>
      </c>
      <c r="D2062" s="14">
        <v>1.7</v>
      </c>
      <c r="E2062" s="14">
        <v>2.1</v>
      </c>
      <c r="F2062" s="14">
        <v>2.1</v>
      </c>
      <c r="G2062" s="14">
        <v>2.2999999999999998</v>
      </c>
    </row>
    <row r="2063" spans="1:7" x14ac:dyDescent="0.25">
      <c r="A2063">
        <v>2061</v>
      </c>
      <c r="B2063" s="14">
        <v>1.29</v>
      </c>
      <c r="C2063" s="14">
        <v>1.46</v>
      </c>
      <c r="D2063" s="14">
        <v>1.7</v>
      </c>
      <c r="E2063" s="14">
        <v>2.1</v>
      </c>
      <c r="F2063" s="14">
        <v>2.1</v>
      </c>
      <c r="G2063" s="14">
        <v>2.2999999999999998</v>
      </c>
    </row>
    <row r="2064" spans="1:7" x14ac:dyDescent="0.25">
      <c r="A2064">
        <v>2062</v>
      </c>
      <c r="B2064" s="14">
        <v>1.29</v>
      </c>
      <c r="C2064" s="14">
        <v>1.46</v>
      </c>
      <c r="D2064" s="14">
        <v>1.7</v>
      </c>
      <c r="E2064" s="14">
        <v>2.1</v>
      </c>
      <c r="F2064" s="14">
        <v>2.1</v>
      </c>
      <c r="G2064" s="14">
        <v>2.2999999999999998</v>
      </c>
    </row>
    <row r="2065" spans="1:7" x14ac:dyDescent="0.25">
      <c r="A2065">
        <v>2063</v>
      </c>
      <c r="B2065" s="14">
        <v>1.29</v>
      </c>
      <c r="C2065" s="14">
        <v>1.46</v>
      </c>
      <c r="D2065" s="14">
        <v>1.7</v>
      </c>
      <c r="E2065" s="14">
        <v>2.1</v>
      </c>
      <c r="F2065" s="14">
        <v>2.1</v>
      </c>
      <c r="G2065" s="14">
        <v>2.2999999999999998</v>
      </c>
    </row>
    <row r="2066" spans="1:7" x14ac:dyDescent="0.25">
      <c r="A2066">
        <v>2064</v>
      </c>
      <c r="B2066" s="14">
        <v>1.29</v>
      </c>
      <c r="C2066" s="14">
        <v>1.46</v>
      </c>
      <c r="D2066" s="14">
        <v>1.7</v>
      </c>
      <c r="E2066" s="14">
        <v>2.1</v>
      </c>
      <c r="F2066" s="14">
        <v>2.1</v>
      </c>
      <c r="G2066" s="14">
        <v>2.2999999999999998</v>
      </c>
    </row>
    <row r="2067" spans="1:7" x14ac:dyDescent="0.25">
      <c r="A2067">
        <v>2065</v>
      </c>
      <c r="B2067" s="14">
        <v>1.29</v>
      </c>
      <c r="C2067" s="14">
        <v>1.46</v>
      </c>
      <c r="D2067" s="14">
        <v>1.7</v>
      </c>
      <c r="E2067" s="14">
        <v>2.1</v>
      </c>
      <c r="F2067" s="14">
        <v>2.1</v>
      </c>
      <c r="G2067" s="14">
        <v>2.2999999999999998</v>
      </c>
    </row>
    <row r="2068" spans="1:7" x14ac:dyDescent="0.25">
      <c r="A2068">
        <v>2066</v>
      </c>
      <c r="B2068" s="14">
        <v>1.29</v>
      </c>
      <c r="C2068" s="14">
        <v>1.46</v>
      </c>
      <c r="D2068" s="14">
        <v>1.7</v>
      </c>
      <c r="E2068" s="14">
        <v>2.1</v>
      </c>
      <c r="F2068" s="14">
        <v>2.1</v>
      </c>
      <c r="G2068" s="14">
        <v>2.2999999999999998</v>
      </c>
    </row>
    <row r="2069" spans="1:7" x14ac:dyDescent="0.25">
      <c r="A2069">
        <v>2067</v>
      </c>
      <c r="B2069" s="14">
        <v>1.29</v>
      </c>
      <c r="C2069" s="14">
        <v>1.46</v>
      </c>
      <c r="D2069" s="14">
        <v>1.7</v>
      </c>
      <c r="E2069" s="14">
        <v>2.1</v>
      </c>
      <c r="F2069" s="14">
        <v>2.1</v>
      </c>
      <c r="G2069" s="14">
        <v>2.2999999999999998</v>
      </c>
    </row>
    <row r="2070" spans="1:7" x14ac:dyDescent="0.25">
      <c r="A2070">
        <v>2068</v>
      </c>
      <c r="B2070" s="14">
        <v>1.29</v>
      </c>
      <c r="C2070" s="14">
        <v>1.46</v>
      </c>
      <c r="D2070" s="14">
        <v>1.7</v>
      </c>
      <c r="E2070" s="14">
        <v>2.1</v>
      </c>
      <c r="F2070" s="14">
        <v>2.1</v>
      </c>
      <c r="G2070" s="14">
        <v>2.2999999999999998</v>
      </c>
    </row>
    <row r="2071" spans="1:7" x14ac:dyDescent="0.25">
      <c r="A2071">
        <v>2069</v>
      </c>
      <c r="B2071" s="14">
        <v>1.29</v>
      </c>
      <c r="C2071" s="14">
        <v>1.46</v>
      </c>
      <c r="D2071" s="14">
        <v>1.7</v>
      </c>
      <c r="E2071" s="14">
        <v>2.1</v>
      </c>
      <c r="F2071" s="14">
        <v>2.1</v>
      </c>
      <c r="G2071" s="14">
        <v>2.2999999999999998</v>
      </c>
    </row>
    <row r="2072" spans="1:7" x14ac:dyDescent="0.25">
      <c r="A2072">
        <v>2070</v>
      </c>
      <c r="B2072" s="14">
        <v>1.29</v>
      </c>
      <c r="C2072" s="14">
        <v>1.46</v>
      </c>
      <c r="D2072" s="14">
        <v>1.7</v>
      </c>
      <c r="E2072" s="14">
        <v>2.1</v>
      </c>
      <c r="F2072" s="14">
        <v>2.1</v>
      </c>
      <c r="G2072" s="14">
        <v>2.2999999999999998</v>
      </c>
    </row>
    <row r="2073" spans="1:7" x14ac:dyDescent="0.25">
      <c r="A2073">
        <v>2071</v>
      </c>
      <c r="B2073" s="14">
        <v>1.29</v>
      </c>
      <c r="C2073" s="14">
        <v>1.46</v>
      </c>
      <c r="D2073" s="14">
        <v>1.7</v>
      </c>
      <c r="E2073" s="14">
        <v>2.1</v>
      </c>
      <c r="F2073" s="14">
        <v>2.1</v>
      </c>
      <c r="G2073" s="14">
        <v>2.2999999999999998</v>
      </c>
    </row>
    <row r="2074" spans="1:7" x14ac:dyDescent="0.25">
      <c r="A2074">
        <v>2072</v>
      </c>
      <c r="B2074" s="14">
        <v>1.29</v>
      </c>
      <c r="C2074" s="14">
        <v>1.46</v>
      </c>
      <c r="D2074" s="14">
        <v>1.7</v>
      </c>
      <c r="E2074" s="14">
        <v>2.1</v>
      </c>
      <c r="F2074" s="14">
        <v>2.1</v>
      </c>
      <c r="G2074" s="14">
        <v>2.2999999999999998</v>
      </c>
    </row>
    <row r="2075" spans="1:7" x14ac:dyDescent="0.25">
      <c r="A2075">
        <v>2073</v>
      </c>
      <c r="B2075" s="14">
        <v>1.29</v>
      </c>
      <c r="C2075" s="14">
        <v>1.46</v>
      </c>
      <c r="D2075" s="14">
        <v>1.7</v>
      </c>
      <c r="E2075" s="14">
        <v>2.1</v>
      </c>
      <c r="F2075" s="14">
        <v>2.1</v>
      </c>
      <c r="G2075" s="14">
        <v>2.2999999999999998</v>
      </c>
    </row>
    <row r="2076" spans="1:7" x14ac:dyDescent="0.25">
      <c r="A2076">
        <v>2074</v>
      </c>
      <c r="B2076" s="14">
        <v>1.29</v>
      </c>
      <c r="C2076" s="14">
        <v>1.46</v>
      </c>
      <c r="D2076" s="14">
        <v>1.7</v>
      </c>
      <c r="E2076" s="14">
        <v>2.1</v>
      </c>
      <c r="F2076" s="14">
        <v>2.1</v>
      </c>
      <c r="G2076" s="14">
        <v>2.2999999999999998</v>
      </c>
    </row>
    <row r="2077" spans="1:7" x14ac:dyDescent="0.25">
      <c r="A2077">
        <v>2075</v>
      </c>
      <c r="B2077" s="14">
        <v>1.29</v>
      </c>
      <c r="C2077" s="14">
        <v>1.46</v>
      </c>
      <c r="D2077" s="14">
        <v>1.7</v>
      </c>
      <c r="E2077" s="14">
        <v>2.1</v>
      </c>
      <c r="F2077" s="14">
        <v>2.1</v>
      </c>
      <c r="G2077" s="14">
        <v>2.2999999999999998</v>
      </c>
    </row>
    <row r="2078" spans="1:7" x14ac:dyDescent="0.25">
      <c r="A2078">
        <v>2076</v>
      </c>
      <c r="B2078" s="14">
        <v>1.29</v>
      </c>
      <c r="C2078" s="14">
        <v>1.46</v>
      </c>
      <c r="D2078" s="14">
        <v>1.7</v>
      </c>
      <c r="E2078" s="14">
        <v>2.1</v>
      </c>
      <c r="F2078" s="14">
        <v>2.1</v>
      </c>
      <c r="G2078" s="14">
        <v>2.2999999999999998</v>
      </c>
    </row>
    <row r="2079" spans="1:7" x14ac:dyDescent="0.25">
      <c r="A2079">
        <v>2077</v>
      </c>
      <c r="B2079" s="14">
        <v>1.29</v>
      </c>
      <c r="C2079" s="14">
        <v>1.46</v>
      </c>
      <c r="D2079" s="14">
        <v>1.7</v>
      </c>
      <c r="E2079" s="14">
        <v>2.1</v>
      </c>
      <c r="F2079" s="14">
        <v>2.1</v>
      </c>
      <c r="G2079" s="14">
        <v>2.2999999999999998</v>
      </c>
    </row>
    <row r="2080" spans="1:7" x14ac:dyDescent="0.25">
      <c r="A2080">
        <v>2078</v>
      </c>
      <c r="B2080" s="14">
        <v>1.29</v>
      </c>
      <c r="C2080" s="14">
        <v>1.46</v>
      </c>
      <c r="D2080" s="14">
        <v>1.7</v>
      </c>
      <c r="E2080" s="14">
        <v>2.1</v>
      </c>
      <c r="F2080" s="14">
        <v>2.1</v>
      </c>
      <c r="G2080" s="14">
        <v>2.2999999999999998</v>
      </c>
    </row>
    <row r="2081" spans="1:7" x14ac:dyDescent="0.25">
      <c r="A2081">
        <v>2079</v>
      </c>
      <c r="B2081" s="14">
        <v>1.29</v>
      </c>
      <c r="C2081" s="14">
        <v>1.46</v>
      </c>
      <c r="D2081" s="14">
        <v>1.7</v>
      </c>
      <c r="E2081" s="14">
        <v>2.1</v>
      </c>
      <c r="F2081" s="14">
        <v>2.1</v>
      </c>
      <c r="G2081" s="14">
        <v>2.2999999999999998</v>
      </c>
    </row>
    <row r="2082" spans="1:7" x14ac:dyDescent="0.25">
      <c r="A2082">
        <v>2080</v>
      </c>
      <c r="B2082" s="14">
        <v>1.29</v>
      </c>
      <c r="C2082" s="14">
        <v>1.46</v>
      </c>
      <c r="D2082" s="14">
        <v>1.7</v>
      </c>
      <c r="E2082" s="14">
        <v>2.1</v>
      </c>
      <c r="F2082" s="14">
        <v>2.1</v>
      </c>
      <c r="G2082" s="14">
        <v>2.2999999999999998</v>
      </c>
    </row>
    <row r="2083" spans="1:7" x14ac:dyDescent="0.25">
      <c r="A2083">
        <v>2081</v>
      </c>
      <c r="B2083" s="14">
        <v>1.29</v>
      </c>
      <c r="C2083" s="14">
        <v>1.46</v>
      </c>
      <c r="D2083" s="14">
        <v>1.7</v>
      </c>
      <c r="E2083" s="14">
        <v>2.1</v>
      </c>
      <c r="F2083" s="14">
        <v>2.1</v>
      </c>
      <c r="G2083" s="14">
        <v>2.2999999999999998</v>
      </c>
    </row>
    <row r="2084" spans="1:7" x14ac:dyDescent="0.25">
      <c r="A2084">
        <v>2082</v>
      </c>
      <c r="B2084" s="14">
        <v>1.29</v>
      </c>
      <c r="C2084" s="14">
        <v>1.46</v>
      </c>
      <c r="D2084" s="14">
        <v>1.7</v>
      </c>
      <c r="E2084" s="14">
        <v>2.1</v>
      </c>
      <c r="F2084" s="14">
        <v>2.1</v>
      </c>
      <c r="G2084" s="14">
        <v>2.2999999999999998</v>
      </c>
    </row>
    <row r="2085" spans="1:7" x14ac:dyDescent="0.25">
      <c r="A2085">
        <v>2083</v>
      </c>
      <c r="B2085" s="14">
        <v>1.29</v>
      </c>
      <c r="C2085" s="14">
        <v>1.46</v>
      </c>
      <c r="D2085" s="14">
        <v>1.7</v>
      </c>
      <c r="E2085" s="14">
        <v>2.1</v>
      </c>
      <c r="F2085" s="14">
        <v>2.1</v>
      </c>
      <c r="G2085" s="14">
        <v>2.2999999999999998</v>
      </c>
    </row>
    <row r="2086" spans="1:7" x14ac:dyDescent="0.25">
      <c r="A2086">
        <v>2084</v>
      </c>
      <c r="B2086" s="14">
        <v>1.29</v>
      </c>
      <c r="C2086" s="14">
        <v>1.46</v>
      </c>
      <c r="D2086" s="14">
        <v>1.7</v>
      </c>
      <c r="E2086" s="14">
        <v>2.1</v>
      </c>
      <c r="F2086" s="14">
        <v>2.1</v>
      </c>
      <c r="G2086" s="14">
        <v>2.2999999999999998</v>
      </c>
    </row>
    <row r="2087" spans="1:7" x14ac:dyDescent="0.25">
      <c r="A2087">
        <v>2085</v>
      </c>
      <c r="B2087" s="14">
        <v>1.29</v>
      </c>
      <c r="C2087" s="14">
        <v>1.46</v>
      </c>
      <c r="D2087" s="14">
        <v>1.7</v>
      </c>
      <c r="E2087" s="14">
        <v>2.1</v>
      </c>
      <c r="F2087" s="14">
        <v>2.1</v>
      </c>
      <c r="G2087" s="14">
        <v>2.2999999999999998</v>
      </c>
    </row>
    <row r="2088" spans="1:7" x14ac:dyDescent="0.25">
      <c r="A2088">
        <v>2086</v>
      </c>
      <c r="B2088" s="14">
        <v>1.29</v>
      </c>
      <c r="C2088" s="14">
        <v>1.46</v>
      </c>
      <c r="D2088" s="14">
        <v>1.7</v>
      </c>
      <c r="E2088" s="14">
        <v>2.1</v>
      </c>
      <c r="F2088" s="14">
        <v>2.1</v>
      </c>
      <c r="G2088" s="14">
        <v>2.2999999999999998</v>
      </c>
    </row>
    <row r="2089" spans="1:7" x14ac:dyDescent="0.25">
      <c r="A2089">
        <v>2087</v>
      </c>
      <c r="B2089" s="14">
        <v>1.29</v>
      </c>
      <c r="C2089" s="14">
        <v>1.46</v>
      </c>
      <c r="D2089" s="14">
        <v>1.7</v>
      </c>
      <c r="E2089" s="14">
        <v>2.1</v>
      </c>
      <c r="F2089" s="14">
        <v>2.1</v>
      </c>
      <c r="G2089" s="14">
        <v>2.2999999999999998</v>
      </c>
    </row>
    <row r="2090" spans="1:7" x14ac:dyDescent="0.25">
      <c r="A2090">
        <v>2088</v>
      </c>
      <c r="B2090" s="14">
        <v>1.29</v>
      </c>
      <c r="C2090" s="14">
        <v>1.46</v>
      </c>
      <c r="D2090" s="14">
        <v>1.7</v>
      </c>
      <c r="E2090" s="14">
        <v>2.1</v>
      </c>
      <c r="F2090" s="14">
        <v>2.1</v>
      </c>
      <c r="G2090" s="14">
        <v>2.2999999999999998</v>
      </c>
    </row>
    <row r="2091" spans="1:7" x14ac:dyDescent="0.25">
      <c r="A2091">
        <v>2089</v>
      </c>
      <c r="B2091" s="14">
        <v>1.29</v>
      </c>
      <c r="C2091" s="14">
        <v>1.46</v>
      </c>
      <c r="D2091" s="14">
        <v>1.7</v>
      </c>
      <c r="E2091" s="14">
        <v>2.1</v>
      </c>
      <c r="F2091" s="14">
        <v>2.1</v>
      </c>
      <c r="G2091" s="14">
        <v>2.2999999999999998</v>
      </c>
    </row>
    <row r="2092" spans="1:7" x14ac:dyDescent="0.25">
      <c r="A2092">
        <v>2090</v>
      </c>
      <c r="B2092" s="14">
        <v>1.29</v>
      </c>
      <c r="C2092" s="14">
        <v>1.46</v>
      </c>
      <c r="D2092" s="14">
        <v>1.7</v>
      </c>
      <c r="E2092" s="14">
        <v>2.1</v>
      </c>
      <c r="F2092" s="14">
        <v>2.1</v>
      </c>
      <c r="G2092" s="14">
        <v>2.2999999999999998</v>
      </c>
    </row>
    <row r="2093" spans="1:7" x14ac:dyDescent="0.25">
      <c r="A2093">
        <v>2091</v>
      </c>
      <c r="B2093" s="14">
        <v>1.29</v>
      </c>
      <c r="C2093" s="14">
        <v>1.46</v>
      </c>
      <c r="D2093" s="14">
        <v>1.7</v>
      </c>
      <c r="E2093" s="14">
        <v>2.1</v>
      </c>
      <c r="F2093" s="14">
        <v>2.1</v>
      </c>
      <c r="G2093" s="14">
        <v>2.2999999999999998</v>
      </c>
    </row>
    <row r="2094" spans="1:7" x14ac:dyDescent="0.25">
      <c r="A2094">
        <v>2092</v>
      </c>
      <c r="B2094" s="14">
        <v>1.29</v>
      </c>
      <c r="C2094" s="14">
        <v>1.46</v>
      </c>
      <c r="D2094" s="14">
        <v>1.7</v>
      </c>
      <c r="E2094" s="14">
        <v>2.1</v>
      </c>
      <c r="F2094" s="14">
        <v>2.1</v>
      </c>
      <c r="G2094" s="14">
        <v>2.2999999999999998</v>
      </c>
    </row>
    <row r="2095" spans="1:7" x14ac:dyDescent="0.25">
      <c r="A2095">
        <v>2093</v>
      </c>
      <c r="B2095" s="14">
        <v>1.29</v>
      </c>
      <c r="C2095" s="14">
        <v>1.46</v>
      </c>
      <c r="D2095" s="14">
        <v>1.7</v>
      </c>
      <c r="E2095" s="14">
        <v>2.1</v>
      </c>
      <c r="F2095" s="14">
        <v>2.1</v>
      </c>
      <c r="G2095" s="14">
        <v>2.2999999999999998</v>
      </c>
    </row>
    <row r="2096" spans="1:7" x14ac:dyDescent="0.25">
      <c r="A2096">
        <v>2094</v>
      </c>
      <c r="B2096" s="14">
        <v>1.29</v>
      </c>
      <c r="C2096" s="14">
        <v>1.46</v>
      </c>
      <c r="D2096" s="14">
        <v>1.7</v>
      </c>
      <c r="E2096" s="14">
        <v>2.1</v>
      </c>
      <c r="F2096" s="14">
        <v>2.1</v>
      </c>
      <c r="G2096" s="14">
        <v>2.2999999999999998</v>
      </c>
    </row>
    <row r="2097" spans="1:7" x14ac:dyDescent="0.25">
      <c r="A2097">
        <v>2095</v>
      </c>
      <c r="B2097" s="14">
        <v>1.29</v>
      </c>
      <c r="C2097" s="14">
        <v>1.46</v>
      </c>
      <c r="D2097" s="14">
        <v>1.7</v>
      </c>
      <c r="E2097" s="14">
        <v>2.1</v>
      </c>
      <c r="F2097" s="14">
        <v>2.1</v>
      </c>
      <c r="G2097" s="14">
        <v>2.2999999999999998</v>
      </c>
    </row>
    <row r="2098" spans="1:7" x14ac:dyDescent="0.25">
      <c r="A2098">
        <v>2096</v>
      </c>
      <c r="B2098" s="14">
        <v>1.29</v>
      </c>
      <c r="C2098" s="14">
        <v>1.46</v>
      </c>
      <c r="D2098" s="14">
        <v>1.7</v>
      </c>
      <c r="E2098" s="14">
        <v>2.1</v>
      </c>
      <c r="F2098" s="14">
        <v>2.1</v>
      </c>
      <c r="G2098" s="14">
        <v>2.2999999999999998</v>
      </c>
    </row>
    <row r="2099" spans="1:7" x14ac:dyDescent="0.25">
      <c r="A2099">
        <v>2097</v>
      </c>
      <c r="B2099" s="14">
        <v>1.29</v>
      </c>
      <c r="C2099" s="14">
        <v>1.46</v>
      </c>
      <c r="D2099" s="14">
        <v>1.7</v>
      </c>
      <c r="E2099" s="14">
        <v>2.1</v>
      </c>
      <c r="F2099" s="14">
        <v>2.1</v>
      </c>
      <c r="G2099" s="14">
        <v>2.2999999999999998</v>
      </c>
    </row>
    <row r="2100" spans="1:7" x14ac:dyDescent="0.25">
      <c r="A2100">
        <v>2098</v>
      </c>
      <c r="B2100" s="14">
        <v>1.29</v>
      </c>
      <c r="C2100" s="14">
        <v>1.46</v>
      </c>
      <c r="D2100" s="14">
        <v>1.7</v>
      </c>
      <c r="E2100" s="14">
        <v>2.1</v>
      </c>
      <c r="F2100" s="14">
        <v>2.1</v>
      </c>
      <c r="G2100" s="14">
        <v>2.2999999999999998</v>
      </c>
    </row>
    <row r="2101" spans="1:7" x14ac:dyDescent="0.25">
      <c r="A2101">
        <v>2099</v>
      </c>
      <c r="B2101" s="14">
        <v>1.29</v>
      </c>
      <c r="C2101" s="14">
        <v>1.46</v>
      </c>
      <c r="D2101" s="14">
        <v>1.7</v>
      </c>
      <c r="E2101" s="14">
        <v>2.1</v>
      </c>
      <c r="F2101" s="14">
        <v>2.1</v>
      </c>
      <c r="G2101" s="14">
        <v>2.2999999999999998</v>
      </c>
    </row>
    <row r="2102" spans="1:7" x14ac:dyDescent="0.25">
      <c r="A2102">
        <v>2100</v>
      </c>
      <c r="B2102" s="14">
        <v>1.29</v>
      </c>
      <c r="C2102" s="14">
        <v>1.46</v>
      </c>
      <c r="D2102" s="14">
        <v>1.7</v>
      </c>
      <c r="E2102" s="14">
        <v>2.1</v>
      </c>
      <c r="F2102" s="14">
        <v>2.1</v>
      </c>
      <c r="G2102" s="14">
        <v>2.2999999999999998</v>
      </c>
    </row>
    <row r="2103" spans="1:7" x14ac:dyDescent="0.25">
      <c r="A2103">
        <v>2101</v>
      </c>
      <c r="B2103" s="14">
        <v>1.29</v>
      </c>
      <c r="C2103" s="14">
        <v>1.46</v>
      </c>
      <c r="D2103" s="14">
        <v>1.7</v>
      </c>
      <c r="E2103" s="14">
        <v>2.1</v>
      </c>
      <c r="F2103" s="14">
        <v>2.1</v>
      </c>
      <c r="G2103" s="14">
        <v>2.2999999999999998</v>
      </c>
    </row>
    <row r="2104" spans="1:7" x14ac:dyDescent="0.25">
      <c r="A2104">
        <v>2102</v>
      </c>
      <c r="B2104" s="14">
        <v>1.29</v>
      </c>
      <c r="C2104" s="14">
        <v>1.46</v>
      </c>
      <c r="D2104" s="14">
        <v>1.7</v>
      </c>
      <c r="E2104" s="14">
        <v>2.1</v>
      </c>
      <c r="F2104" s="14">
        <v>2.1</v>
      </c>
      <c r="G2104" s="14">
        <v>2.2999999999999998</v>
      </c>
    </row>
    <row r="2105" spans="1:7" x14ac:dyDescent="0.25">
      <c r="A2105">
        <v>2103</v>
      </c>
      <c r="B2105" s="14">
        <v>1.29</v>
      </c>
      <c r="C2105" s="14">
        <v>1.46</v>
      </c>
      <c r="D2105" s="14">
        <v>1.7</v>
      </c>
      <c r="E2105" s="14">
        <v>2.1</v>
      </c>
      <c r="F2105" s="14">
        <v>2.1</v>
      </c>
      <c r="G2105" s="14">
        <v>2.2999999999999998</v>
      </c>
    </row>
    <row r="2106" spans="1:7" x14ac:dyDescent="0.25">
      <c r="A2106">
        <v>2104</v>
      </c>
      <c r="B2106" s="14">
        <v>1.29</v>
      </c>
      <c r="C2106" s="14">
        <v>1.46</v>
      </c>
      <c r="D2106" s="14">
        <v>1.7</v>
      </c>
      <c r="E2106" s="14">
        <v>2.1</v>
      </c>
      <c r="F2106" s="14">
        <v>2.1</v>
      </c>
      <c r="G2106" s="14">
        <v>2.2999999999999998</v>
      </c>
    </row>
    <row r="2107" spans="1:7" x14ac:dyDescent="0.25">
      <c r="A2107">
        <v>2105</v>
      </c>
      <c r="B2107" s="14">
        <v>1.29</v>
      </c>
      <c r="C2107" s="14">
        <v>1.46</v>
      </c>
      <c r="D2107" s="14">
        <v>1.7</v>
      </c>
      <c r="E2107" s="14">
        <v>2.1</v>
      </c>
      <c r="F2107" s="14">
        <v>2.1</v>
      </c>
      <c r="G2107" s="14">
        <v>2.2999999999999998</v>
      </c>
    </row>
    <row r="2108" spans="1:7" x14ac:dyDescent="0.25">
      <c r="A2108">
        <v>2106</v>
      </c>
      <c r="B2108" s="14">
        <v>1.29</v>
      </c>
      <c r="C2108" s="14">
        <v>1.46</v>
      </c>
      <c r="D2108" s="14">
        <v>1.7</v>
      </c>
      <c r="E2108" s="14">
        <v>2.1</v>
      </c>
      <c r="F2108" s="14">
        <v>2.1</v>
      </c>
      <c r="G2108" s="14">
        <v>2.2999999999999998</v>
      </c>
    </row>
    <row r="2109" spans="1:7" x14ac:dyDescent="0.25">
      <c r="A2109">
        <v>2107</v>
      </c>
      <c r="B2109" s="14">
        <v>1.29</v>
      </c>
      <c r="C2109" s="14">
        <v>1.46</v>
      </c>
      <c r="D2109" s="14">
        <v>1.7</v>
      </c>
      <c r="E2109" s="14">
        <v>2.1</v>
      </c>
      <c r="F2109" s="14">
        <v>2.1</v>
      </c>
      <c r="G2109" s="14">
        <v>2.2999999999999998</v>
      </c>
    </row>
    <row r="2110" spans="1:7" x14ac:dyDescent="0.25">
      <c r="A2110">
        <v>2108</v>
      </c>
      <c r="B2110" s="14">
        <v>1.29</v>
      </c>
      <c r="C2110" s="14">
        <v>1.46</v>
      </c>
      <c r="D2110" s="14">
        <v>1.7</v>
      </c>
      <c r="E2110" s="14">
        <v>2.1</v>
      </c>
      <c r="F2110" s="14">
        <v>2.1</v>
      </c>
      <c r="G2110" s="14">
        <v>2.2999999999999998</v>
      </c>
    </row>
    <row r="2111" spans="1:7" x14ac:dyDescent="0.25">
      <c r="A2111">
        <v>2109</v>
      </c>
      <c r="B2111" s="14">
        <v>1.29</v>
      </c>
      <c r="C2111" s="14">
        <v>1.46</v>
      </c>
      <c r="D2111" s="14">
        <v>1.7</v>
      </c>
      <c r="E2111" s="14">
        <v>2.1</v>
      </c>
      <c r="F2111" s="14">
        <v>2.1</v>
      </c>
      <c r="G2111" s="14">
        <v>2.2999999999999998</v>
      </c>
    </row>
    <row r="2112" spans="1:7" x14ac:dyDescent="0.25">
      <c r="A2112">
        <v>2110</v>
      </c>
      <c r="B2112" s="14">
        <v>1.29</v>
      </c>
      <c r="C2112" s="14">
        <v>1.46</v>
      </c>
      <c r="D2112" s="14">
        <v>1.7</v>
      </c>
      <c r="E2112" s="14">
        <v>2.1</v>
      </c>
      <c r="F2112" s="14">
        <v>2.1</v>
      </c>
      <c r="G2112" s="14">
        <v>2.2999999999999998</v>
      </c>
    </row>
    <row r="2113" spans="1:7" x14ac:dyDescent="0.25">
      <c r="A2113">
        <v>2111</v>
      </c>
      <c r="B2113" s="14">
        <v>1.29</v>
      </c>
      <c r="C2113" s="14">
        <v>1.46</v>
      </c>
      <c r="D2113" s="14">
        <v>1.7</v>
      </c>
      <c r="E2113" s="14">
        <v>2.1</v>
      </c>
      <c r="F2113" s="14">
        <v>2.1</v>
      </c>
      <c r="G2113" s="14">
        <v>2.2999999999999998</v>
      </c>
    </row>
    <row r="2114" spans="1:7" x14ac:dyDescent="0.25">
      <c r="A2114">
        <v>2112</v>
      </c>
      <c r="B2114" s="14">
        <v>1.29</v>
      </c>
      <c r="C2114" s="14">
        <v>1.46</v>
      </c>
      <c r="D2114" s="14">
        <v>1.7</v>
      </c>
      <c r="E2114" s="14">
        <v>2.1</v>
      </c>
      <c r="F2114" s="14">
        <v>2.1</v>
      </c>
      <c r="G2114" s="14">
        <v>2.2999999999999998</v>
      </c>
    </row>
    <row r="2115" spans="1:7" x14ac:dyDescent="0.25">
      <c r="A2115">
        <v>2113</v>
      </c>
      <c r="B2115" s="14">
        <v>1.29</v>
      </c>
      <c r="C2115" s="14">
        <v>1.46</v>
      </c>
      <c r="D2115" s="14">
        <v>1.7</v>
      </c>
      <c r="E2115" s="14">
        <v>2.1</v>
      </c>
      <c r="F2115" s="14">
        <v>2.1</v>
      </c>
      <c r="G2115" s="14">
        <v>2.2999999999999998</v>
      </c>
    </row>
    <row r="2116" spans="1:7" x14ac:dyDescent="0.25">
      <c r="A2116">
        <v>2114</v>
      </c>
      <c r="B2116" s="14">
        <v>1.29</v>
      </c>
      <c r="C2116" s="14">
        <v>1.46</v>
      </c>
      <c r="D2116" s="14">
        <v>1.7</v>
      </c>
      <c r="E2116" s="14">
        <v>2.1</v>
      </c>
      <c r="F2116" s="14">
        <v>2.1</v>
      </c>
      <c r="G2116" s="14">
        <v>2.2999999999999998</v>
      </c>
    </row>
    <row r="2117" spans="1:7" x14ac:dyDescent="0.25">
      <c r="A2117">
        <v>2115</v>
      </c>
      <c r="B2117" s="14">
        <v>1.29</v>
      </c>
      <c r="C2117" s="14">
        <v>1.46</v>
      </c>
      <c r="D2117" s="14">
        <v>1.7</v>
      </c>
      <c r="E2117" s="14">
        <v>2.1</v>
      </c>
      <c r="F2117" s="14">
        <v>2.1</v>
      </c>
      <c r="G2117" s="14">
        <v>2.2999999999999998</v>
      </c>
    </row>
    <row r="2118" spans="1:7" x14ac:dyDescent="0.25">
      <c r="A2118">
        <v>2116</v>
      </c>
      <c r="B2118" s="14">
        <v>1.29</v>
      </c>
      <c r="C2118" s="14">
        <v>1.46</v>
      </c>
      <c r="D2118" s="14">
        <v>1.7</v>
      </c>
      <c r="E2118" s="14">
        <v>2.1</v>
      </c>
      <c r="F2118" s="14">
        <v>2.1</v>
      </c>
      <c r="G2118" s="14">
        <v>2.2999999999999998</v>
      </c>
    </row>
    <row r="2119" spans="1:7" x14ac:dyDescent="0.25">
      <c r="A2119">
        <v>2117</v>
      </c>
      <c r="B2119" s="14">
        <v>1.29</v>
      </c>
      <c r="C2119" s="14">
        <v>1.46</v>
      </c>
      <c r="D2119" s="14">
        <v>1.7</v>
      </c>
      <c r="E2119" s="14">
        <v>2.1</v>
      </c>
      <c r="F2119" s="14">
        <v>2.1</v>
      </c>
      <c r="G2119" s="14">
        <v>2.2999999999999998</v>
      </c>
    </row>
    <row r="2120" spans="1:7" x14ac:dyDescent="0.25">
      <c r="A2120">
        <v>2118</v>
      </c>
      <c r="B2120" s="14">
        <v>1.29</v>
      </c>
      <c r="C2120" s="14">
        <v>1.46</v>
      </c>
      <c r="D2120" s="14">
        <v>1.7</v>
      </c>
      <c r="E2120" s="14">
        <v>2.1</v>
      </c>
      <c r="F2120" s="14">
        <v>2.1</v>
      </c>
      <c r="G2120" s="14">
        <v>2.2999999999999998</v>
      </c>
    </row>
    <row r="2121" spans="1:7" x14ac:dyDescent="0.25">
      <c r="A2121">
        <v>2119</v>
      </c>
      <c r="B2121" s="14">
        <v>1.29</v>
      </c>
      <c r="C2121" s="14">
        <v>1.46</v>
      </c>
      <c r="D2121" s="14">
        <v>1.7</v>
      </c>
      <c r="E2121" s="14">
        <v>2.1</v>
      </c>
      <c r="F2121" s="14">
        <v>2.1</v>
      </c>
      <c r="G2121" s="14">
        <v>2.2999999999999998</v>
      </c>
    </row>
    <row r="2122" spans="1:7" x14ac:dyDescent="0.25">
      <c r="A2122">
        <v>2120</v>
      </c>
      <c r="B2122" s="14">
        <v>1.29</v>
      </c>
      <c r="C2122" s="14">
        <v>1.46</v>
      </c>
      <c r="D2122" s="14">
        <v>1.7</v>
      </c>
      <c r="E2122" s="14">
        <v>2.1</v>
      </c>
      <c r="F2122" s="14">
        <v>2.1</v>
      </c>
      <c r="G2122" s="14">
        <v>2.2999999999999998</v>
      </c>
    </row>
    <row r="2123" spans="1:7" x14ac:dyDescent="0.25">
      <c r="A2123">
        <v>2121</v>
      </c>
      <c r="B2123" s="14">
        <v>1.29</v>
      </c>
      <c r="C2123" s="14">
        <v>1.46</v>
      </c>
      <c r="D2123" s="14">
        <v>1.7</v>
      </c>
      <c r="E2123" s="14">
        <v>2.1</v>
      </c>
      <c r="F2123" s="14">
        <v>2.1</v>
      </c>
      <c r="G2123" s="14">
        <v>2.2999999999999998</v>
      </c>
    </row>
    <row r="2124" spans="1:7" x14ac:dyDescent="0.25">
      <c r="A2124">
        <v>2122</v>
      </c>
      <c r="B2124" s="14">
        <v>1.29</v>
      </c>
      <c r="C2124" s="14">
        <v>1.46</v>
      </c>
      <c r="D2124" s="14">
        <v>1.7</v>
      </c>
      <c r="E2124" s="14">
        <v>2.1</v>
      </c>
      <c r="F2124" s="14">
        <v>2.1</v>
      </c>
      <c r="G2124" s="14">
        <v>2.2999999999999998</v>
      </c>
    </row>
    <row r="2125" spans="1:7" x14ac:dyDescent="0.25">
      <c r="A2125">
        <v>2123</v>
      </c>
      <c r="B2125" s="14">
        <v>1.29</v>
      </c>
      <c r="C2125" s="14">
        <v>1.46</v>
      </c>
      <c r="D2125" s="14">
        <v>1.7</v>
      </c>
      <c r="E2125" s="14">
        <v>2.1</v>
      </c>
      <c r="F2125" s="14">
        <v>2.1</v>
      </c>
      <c r="G2125" s="14">
        <v>2.2999999999999998</v>
      </c>
    </row>
    <row r="2126" spans="1:7" x14ac:dyDescent="0.25">
      <c r="A2126">
        <v>2124</v>
      </c>
      <c r="B2126" s="14">
        <v>1.29</v>
      </c>
      <c r="C2126" s="14">
        <v>1.46</v>
      </c>
      <c r="D2126" s="14">
        <v>1.7</v>
      </c>
      <c r="E2126" s="14">
        <v>2.1</v>
      </c>
      <c r="F2126" s="14">
        <v>2.1</v>
      </c>
      <c r="G2126" s="14">
        <v>2.2999999999999998</v>
      </c>
    </row>
    <row r="2127" spans="1:7" x14ac:dyDescent="0.25">
      <c r="A2127">
        <v>2125</v>
      </c>
      <c r="B2127" s="14">
        <v>1.29</v>
      </c>
      <c r="C2127" s="14">
        <v>1.46</v>
      </c>
      <c r="D2127" s="14">
        <v>1.7</v>
      </c>
      <c r="E2127" s="14">
        <v>2.1</v>
      </c>
      <c r="F2127" s="14">
        <v>2.1</v>
      </c>
      <c r="G2127" s="14">
        <v>2.2999999999999998</v>
      </c>
    </row>
    <row r="2128" spans="1:7" x14ac:dyDescent="0.25">
      <c r="A2128">
        <v>2126</v>
      </c>
      <c r="B2128" s="14">
        <v>1.29</v>
      </c>
      <c r="C2128" s="14">
        <v>1.46</v>
      </c>
      <c r="D2128" s="14">
        <v>1.7</v>
      </c>
      <c r="E2128" s="14">
        <v>2.1</v>
      </c>
      <c r="F2128" s="14">
        <v>2.1</v>
      </c>
      <c r="G2128" s="14">
        <v>2.2999999999999998</v>
      </c>
    </row>
    <row r="2129" spans="1:7" x14ac:dyDescent="0.25">
      <c r="A2129">
        <v>2127</v>
      </c>
      <c r="B2129" s="14">
        <v>1.29</v>
      </c>
      <c r="C2129" s="14">
        <v>1.46</v>
      </c>
      <c r="D2129" s="14">
        <v>1.7</v>
      </c>
      <c r="E2129" s="14">
        <v>2.1</v>
      </c>
      <c r="F2129" s="14">
        <v>2.1</v>
      </c>
      <c r="G2129" s="14">
        <v>2.2999999999999998</v>
      </c>
    </row>
    <row r="2130" spans="1:7" x14ac:dyDescent="0.25">
      <c r="A2130">
        <v>2128</v>
      </c>
      <c r="B2130" s="14">
        <v>1.29</v>
      </c>
      <c r="C2130" s="14">
        <v>1.46</v>
      </c>
      <c r="D2130" s="14">
        <v>1.7</v>
      </c>
      <c r="E2130" s="14">
        <v>2.1</v>
      </c>
      <c r="F2130" s="14">
        <v>2.1</v>
      </c>
      <c r="G2130" s="14">
        <v>2.2999999999999998</v>
      </c>
    </row>
    <row r="2131" spans="1:7" x14ac:dyDescent="0.25">
      <c r="A2131">
        <v>2129</v>
      </c>
      <c r="B2131" s="14">
        <v>1.29</v>
      </c>
      <c r="C2131" s="14">
        <v>1.46</v>
      </c>
      <c r="D2131" s="14">
        <v>1.7</v>
      </c>
      <c r="E2131" s="14">
        <v>2.1</v>
      </c>
      <c r="F2131" s="14">
        <v>2.1</v>
      </c>
      <c r="G2131" s="14">
        <v>2.2999999999999998</v>
      </c>
    </row>
    <row r="2132" spans="1:7" x14ac:dyDescent="0.25">
      <c r="A2132">
        <v>2130</v>
      </c>
      <c r="B2132" s="14">
        <v>1.29</v>
      </c>
      <c r="C2132" s="14">
        <v>1.46</v>
      </c>
      <c r="D2132" s="14">
        <v>1.7</v>
      </c>
      <c r="E2132" s="14">
        <v>2.1</v>
      </c>
      <c r="F2132" s="14">
        <v>2.1</v>
      </c>
      <c r="G2132" s="14">
        <v>2.2999999999999998</v>
      </c>
    </row>
    <row r="2133" spans="1:7" x14ac:dyDescent="0.25">
      <c r="A2133">
        <v>2131</v>
      </c>
      <c r="B2133" s="14">
        <v>1.29</v>
      </c>
      <c r="C2133" s="14">
        <v>1.46</v>
      </c>
      <c r="D2133" s="14">
        <v>1.7</v>
      </c>
      <c r="E2133" s="14">
        <v>2.1</v>
      </c>
      <c r="F2133" s="14">
        <v>2.1</v>
      </c>
      <c r="G2133" s="14">
        <v>2.2999999999999998</v>
      </c>
    </row>
    <row r="2134" spans="1:7" x14ac:dyDescent="0.25">
      <c r="A2134">
        <v>2132</v>
      </c>
      <c r="B2134" s="14">
        <v>1.29</v>
      </c>
      <c r="C2134" s="14">
        <v>1.46</v>
      </c>
      <c r="D2134" s="14">
        <v>1.7</v>
      </c>
      <c r="E2134" s="14">
        <v>2.1</v>
      </c>
      <c r="F2134" s="14">
        <v>2.1</v>
      </c>
      <c r="G2134" s="14">
        <v>2.2999999999999998</v>
      </c>
    </row>
    <row r="2135" spans="1:7" x14ac:dyDescent="0.25">
      <c r="A2135">
        <v>2133</v>
      </c>
      <c r="B2135" s="14">
        <v>1.29</v>
      </c>
      <c r="C2135" s="14">
        <v>1.46</v>
      </c>
      <c r="D2135" s="14">
        <v>1.7</v>
      </c>
      <c r="E2135" s="14">
        <v>2.1</v>
      </c>
      <c r="F2135" s="14">
        <v>2.1</v>
      </c>
      <c r="G2135" s="14">
        <v>2.2999999999999998</v>
      </c>
    </row>
    <row r="2136" spans="1:7" x14ac:dyDescent="0.25">
      <c r="A2136">
        <v>2134</v>
      </c>
      <c r="B2136" s="14">
        <v>1.29</v>
      </c>
      <c r="C2136" s="14">
        <v>1.46</v>
      </c>
      <c r="D2136" s="14">
        <v>1.7</v>
      </c>
      <c r="E2136" s="14">
        <v>2.1</v>
      </c>
      <c r="F2136" s="14">
        <v>2.1</v>
      </c>
      <c r="G2136" s="14">
        <v>2.2999999999999998</v>
      </c>
    </row>
    <row r="2137" spans="1:7" x14ac:dyDescent="0.25">
      <c r="A2137">
        <v>2135</v>
      </c>
      <c r="B2137" s="14">
        <v>1.29</v>
      </c>
      <c r="C2137" s="14">
        <v>1.46</v>
      </c>
      <c r="D2137" s="14">
        <v>1.7</v>
      </c>
      <c r="E2137" s="14">
        <v>2.1</v>
      </c>
      <c r="F2137" s="14">
        <v>2.1</v>
      </c>
      <c r="G2137" s="14">
        <v>2.2999999999999998</v>
      </c>
    </row>
    <row r="2138" spans="1:7" x14ac:dyDescent="0.25">
      <c r="A2138">
        <v>2136</v>
      </c>
      <c r="B2138" s="14">
        <v>1.29</v>
      </c>
      <c r="C2138" s="14">
        <v>1.46</v>
      </c>
      <c r="D2138" s="14">
        <v>1.7</v>
      </c>
      <c r="E2138" s="14">
        <v>2.1</v>
      </c>
      <c r="F2138" s="14">
        <v>2.1</v>
      </c>
      <c r="G2138" s="14">
        <v>2.2999999999999998</v>
      </c>
    </row>
    <row r="2139" spans="1:7" x14ac:dyDescent="0.25">
      <c r="A2139">
        <v>2137</v>
      </c>
      <c r="B2139" s="14">
        <v>1.29</v>
      </c>
      <c r="C2139" s="14">
        <v>1.46</v>
      </c>
      <c r="D2139" s="14">
        <v>1.7</v>
      </c>
      <c r="E2139" s="14">
        <v>2.1</v>
      </c>
      <c r="F2139" s="14">
        <v>2.1</v>
      </c>
      <c r="G2139" s="14">
        <v>2.2999999999999998</v>
      </c>
    </row>
    <row r="2140" spans="1:7" x14ac:dyDescent="0.25">
      <c r="A2140">
        <v>2138</v>
      </c>
      <c r="B2140" s="14">
        <v>1.29</v>
      </c>
      <c r="C2140" s="14">
        <v>1.46</v>
      </c>
      <c r="D2140" s="14">
        <v>1.7</v>
      </c>
      <c r="E2140" s="14">
        <v>2.1</v>
      </c>
      <c r="F2140" s="14">
        <v>2.1</v>
      </c>
      <c r="G2140" s="14">
        <v>2.2999999999999998</v>
      </c>
    </row>
    <row r="2141" spans="1:7" x14ac:dyDescent="0.25">
      <c r="A2141">
        <v>2139</v>
      </c>
      <c r="B2141" s="14">
        <v>1.29</v>
      </c>
      <c r="C2141" s="14">
        <v>1.46</v>
      </c>
      <c r="D2141" s="14">
        <v>1.7</v>
      </c>
      <c r="E2141" s="14">
        <v>2.1</v>
      </c>
      <c r="F2141" s="14">
        <v>2.1</v>
      </c>
      <c r="G2141" s="14">
        <v>2.2999999999999998</v>
      </c>
    </row>
    <row r="2142" spans="1:7" x14ac:dyDescent="0.25">
      <c r="A2142">
        <v>2140</v>
      </c>
      <c r="B2142" s="14">
        <v>1.29</v>
      </c>
      <c r="C2142" s="14">
        <v>1.46</v>
      </c>
      <c r="D2142" s="14">
        <v>1.7</v>
      </c>
      <c r="E2142" s="14">
        <v>2.1</v>
      </c>
      <c r="F2142" s="14">
        <v>2.1</v>
      </c>
      <c r="G2142" s="14">
        <v>2.2999999999999998</v>
      </c>
    </row>
    <row r="2143" spans="1:7" x14ac:dyDescent="0.25">
      <c r="A2143">
        <v>2141</v>
      </c>
      <c r="B2143" s="14">
        <v>1.29</v>
      </c>
      <c r="C2143" s="14">
        <v>1.46</v>
      </c>
      <c r="D2143" s="14">
        <v>1.7</v>
      </c>
      <c r="E2143" s="14">
        <v>2.1</v>
      </c>
      <c r="F2143" s="14">
        <v>2.1</v>
      </c>
      <c r="G2143" s="14">
        <v>2.2999999999999998</v>
      </c>
    </row>
    <row r="2144" spans="1:7" x14ac:dyDescent="0.25">
      <c r="A2144">
        <v>2142</v>
      </c>
      <c r="B2144" s="14">
        <v>1.29</v>
      </c>
      <c r="C2144" s="14">
        <v>1.46</v>
      </c>
      <c r="D2144" s="14">
        <v>1.7</v>
      </c>
      <c r="E2144" s="14">
        <v>2.1</v>
      </c>
      <c r="F2144" s="14">
        <v>2.1</v>
      </c>
      <c r="G2144" s="14">
        <v>2.2999999999999998</v>
      </c>
    </row>
    <row r="2145" spans="1:7" x14ac:dyDescent="0.25">
      <c r="A2145">
        <v>2143</v>
      </c>
      <c r="B2145" s="14">
        <v>1.29</v>
      </c>
      <c r="C2145" s="14">
        <v>1.46</v>
      </c>
      <c r="D2145" s="14">
        <v>1.7</v>
      </c>
      <c r="E2145" s="14">
        <v>2.1</v>
      </c>
      <c r="F2145" s="14">
        <v>2.1</v>
      </c>
      <c r="G2145" s="14">
        <v>2.2999999999999998</v>
      </c>
    </row>
    <row r="2146" spans="1:7" x14ac:dyDescent="0.25">
      <c r="A2146">
        <v>2144</v>
      </c>
      <c r="B2146" s="14">
        <v>1.29</v>
      </c>
      <c r="C2146" s="14">
        <v>1.46</v>
      </c>
      <c r="D2146" s="14">
        <v>1.7</v>
      </c>
      <c r="E2146" s="14">
        <v>2.1</v>
      </c>
      <c r="F2146" s="14">
        <v>2.1</v>
      </c>
      <c r="G2146" s="14">
        <v>2.2999999999999998</v>
      </c>
    </row>
    <row r="2147" spans="1:7" x14ac:dyDescent="0.25">
      <c r="A2147">
        <v>2145</v>
      </c>
      <c r="B2147" s="14">
        <v>1.29</v>
      </c>
      <c r="C2147" s="14">
        <v>1.46</v>
      </c>
      <c r="D2147" s="14">
        <v>1.7</v>
      </c>
      <c r="E2147" s="14">
        <v>2.1</v>
      </c>
      <c r="F2147" s="14">
        <v>2.1</v>
      </c>
      <c r="G2147" s="14">
        <v>2.2999999999999998</v>
      </c>
    </row>
    <row r="2148" spans="1:7" x14ac:dyDescent="0.25">
      <c r="A2148">
        <v>2146</v>
      </c>
      <c r="B2148" s="14">
        <v>1.29</v>
      </c>
      <c r="C2148" s="14">
        <v>1.46</v>
      </c>
      <c r="D2148" s="14">
        <v>1.7</v>
      </c>
      <c r="E2148" s="14">
        <v>2.1</v>
      </c>
      <c r="F2148" s="14">
        <v>2.1</v>
      </c>
      <c r="G2148" s="14">
        <v>2.2999999999999998</v>
      </c>
    </row>
    <row r="2149" spans="1:7" x14ac:dyDescent="0.25">
      <c r="A2149">
        <v>2147</v>
      </c>
      <c r="B2149" s="14">
        <v>1.29</v>
      </c>
      <c r="C2149" s="14">
        <v>1.46</v>
      </c>
      <c r="D2149" s="14">
        <v>1.7</v>
      </c>
      <c r="E2149" s="14">
        <v>2.1</v>
      </c>
      <c r="F2149" s="14">
        <v>2.1</v>
      </c>
      <c r="G2149" s="14">
        <v>2.2999999999999998</v>
      </c>
    </row>
    <row r="2150" spans="1:7" x14ac:dyDescent="0.25">
      <c r="A2150">
        <v>2148</v>
      </c>
      <c r="B2150" s="14">
        <v>1.29</v>
      </c>
      <c r="C2150" s="14">
        <v>1.46</v>
      </c>
      <c r="D2150" s="14">
        <v>1.7</v>
      </c>
      <c r="E2150" s="14">
        <v>2.1</v>
      </c>
      <c r="F2150" s="14">
        <v>2.1</v>
      </c>
      <c r="G2150" s="14">
        <v>2.2999999999999998</v>
      </c>
    </row>
    <row r="2151" spans="1:7" x14ac:dyDescent="0.25">
      <c r="A2151">
        <v>2149</v>
      </c>
      <c r="B2151" s="14">
        <v>1.29</v>
      </c>
      <c r="C2151" s="14">
        <v>1.46</v>
      </c>
      <c r="D2151" s="14">
        <v>1.7</v>
      </c>
      <c r="E2151" s="14">
        <v>2.1</v>
      </c>
      <c r="F2151" s="14">
        <v>2.1</v>
      </c>
      <c r="G2151" s="14">
        <v>2.2999999999999998</v>
      </c>
    </row>
    <row r="2152" spans="1:7" x14ac:dyDescent="0.25">
      <c r="A2152">
        <v>2150</v>
      </c>
      <c r="B2152" s="14">
        <v>1.29</v>
      </c>
      <c r="C2152" s="14">
        <v>1.46</v>
      </c>
      <c r="D2152" s="14">
        <v>1.7</v>
      </c>
      <c r="E2152" s="14">
        <v>2.1</v>
      </c>
      <c r="F2152" s="14">
        <v>2.1</v>
      </c>
      <c r="G2152" s="14">
        <v>2.2999999999999998</v>
      </c>
    </row>
    <row r="2153" spans="1:7" x14ac:dyDescent="0.25">
      <c r="A2153">
        <v>2151</v>
      </c>
      <c r="B2153" s="14">
        <v>1.29</v>
      </c>
      <c r="C2153" s="14">
        <v>1.46</v>
      </c>
      <c r="D2153" s="14">
        <v>1.7</v>
      </c>
      <c r="E2153" s="14">
        <v>2.1</v>
      </c>
      <c r="F2153" s="14">
        <v>2.1</v>
      </c>
      <c r="G2153" s="14">
        <v>2.2999999999999998</v>
      </c>
    </row>
    <row r="2154" spans="1:7" x14ac:dyDescent="0.25">
      <c r="A2154">
        <v>2152</v>
      </c>
      <c r="B2154" s="14">
        <v>1.29</v>
      </c>
      <c r="C2154" s="14">
        <v>1.46</v>
      </c>
      <c r="D2154" s="14">
        <v>1.7</v>
      </c>
      <c r="E2154" s="14">
        <v>2.1</v>
      </c>
      <c r="F2154" s="14">
        <v>2.1</v>
      </c>
      <c r="G2154" s="14">
        <v>2.2999999999999998</v>
      </c>
    </row>
    <row r="2155" spans="1:7" x14ac:dyDescent="0.25">
      <c r="A2155">
        <v>2153</v>
      </c>
      <c r="B2155" s="14">
        <v>1.29</v>
      </c>
      <c r="C2155" s="14">
        <v>1.46</v>
      </c>
      <c r="D2155" s="14">
        <v>1.7</v>
      </c>
      <c r="E2155" s="14">
        <v>2.1</v>
      </c>
      <c r="F2155" s="14">
        <v>2.1</v>
      </c>
      <c r="G2155" s="14">
        <v>2.2999999999999998</v>
      </c>
    </row>
    <row r="2156" spans="1:7" x14ac:dyDescent="0.25">
      <c r="A2156">
        <v>2154</v>
      </c>
      <c r="B2156" s="14">
        <v>1.29</v>
      </c>
      <c r="C2156" s="14">
        <v>1.46</v>
      </c>
      <c r="D2156" s="14">
        <v>1.7</v>
      </c>
      <c r="E2156" s="14">
        <v>2.1</v>
      </c>
      <c r="F2156" s="14">
        <v>2.1</v>
      </c>
      <c r="G2156" s="14">
        <v>2.2999999999999998</v>
      </c>
    </row>
    <row r="2157" spans="1:7" x14ac:dyDescent="0.25">
      <c r="A2157">
        <v>2155</v>
      </c>
      <c r="B2157" s="14">
        <v>1.29</v>
      </c>
      <c r="C2157" s="14">
        <v>1.46</v>
      </c>
      <c r="D2157" s="14">
        <v>1.7</v>
      </c>
      <c r="E2157" s="14">
        <v>2.1</v>
      </c>
      <c r="F2157" s="14">
        <v>2.1</v>
      </c>
      <c r="G2157" s="14">
        <v>2.2999999999999998</v>
      </c>
    </row>
    <row r="2158" spans="1:7" x14ac:dyDescent="0.25">
      <c r="A2158">
        <v>2156</v>
      </c>
      <c r="B2158" s="14">
        <v>1.29</v>
      </c>
      <c r="C2158" s="14">
        <v>1.46</v>
      </c>
      <c r="D2158" s="14">
        <v>1.7</v>
      </c>
      <c r="E2158" s="14">
        <v>2.1</v>
      </c>
      <c r="F2158" s="14">
        <v>2.1</v>
      </c>
      <c r="G2158" s="14">
        <v>2.2999999999999998</v>
      </c>
    </row>
    <row r="2159" spans="1:7" x14ac:dyDescent="0.25">
      <c r="A2159">
        <v>2157</v>
      </c>
      <c r="B2159" s="14">
        <v>1.29</v>
      </c>
      <c r="C2159" s="14">
        <v>1.46</v>
      </c>
      <c r="D2159" s="14">
        <v>1.7</v>
      </c>
      <c r="E2159" s="14">
        <v>2.1</v>
      </c>
      <c r="F2159" s="14">
        <v>2.1</v>
      </c>
      <c r="G2159" s="14">
        <v>2.2999999999999998</v>
      </c>
    </row>
    <row r="2160" spans="1:7" x14ac:dyDescent="0.25">
      <c r="A2160">
        <v>2158</v>
      </c>
      <c r="B2160" s="14">
        <v>1.29</v>
      </c>
      <c r="C2160" s="14">
        <v>1.46</v>
      </c>
      <c r="D2160" s="14">
        <v>1.7</v>
      </c>
      <c r="E2160" s="14">
        <v>2.1</v>
      </c>
      <c r="F2160" s="14">
        <v>2.1</v>
      </c>
      <c r="G2160" s="14">
        <v>2.2999999999999998</v>
      </c>
    </row>
    <row r="2161" spans="1:7" x14ac:dyDescent="0.25">
      <c r="A2161">
        <v>2159</v>
      </c>
      <c r="B2161" s="14">
        <v>1.29</v>
      </c>
      <c r="C2161" s="14">
        <v>1.46</v>
      </c>
      <c r="D2161" s="14">
        <v>1.7</v>
      </c>
      <c r="E2161" s="14">
        <v>2.1</v>
      </c>
      <c r="F2161" s="14">
        <v>2.1</v>
      </c>
      <c r="G2161" s="14">
        <v>2.2999999999999998</v>
      </c>
    </row>
    <row r="2162" spans="1:7" x14ac:dyDescent="0.25">
      <c r="A2162">
        <v>2160</v>
      </c>
      <c r="B2162" s="14">
        <v>1.29</v>
      </c>
      <c r="C2162" s="14">
        <v>1.46</v>
      </c>
      <c r="D2162" s="14">
        <v>1.7</v>
      </c>
      <c r="E2162" s="14">
        <v>2.1</v>
      </c>
      <c r="F2162" s="14">
        <v>2.1</v>
      </c>
      <c r="G2162" s="14">
        <v>2.2999999999999998</v>
      </c>
    </row>
    <row r="2163" spans="1:7" x14ac:dyDescent="0.25">
      <c r="A2163">
        <v>2161</v>
      </c>
      <c r="B2163" s="14">
        <v>1.29</v>
      </c>
      <c r="C2163" s="14">
        <v>1.46</v>
      </c>
      <c r="D2163" s="14">
        <v>1.7</v>
      </c>
      <c r="E2163" s="14">
        <v>2.1</v>
      </c>
      <c r="F2163" s="14">
        <v>2.1</v>
      </c>
      <c r="G2163" s="14">
        <v>2.2999999999999998</v>
      </c>
    </row>
    <row r="2164" spans="1:7" x14ac:dyDescent="0.25">
      <c r="A2164">
        <v>2162</v>
      </c>
      <c r="B2164" s="14">
        <v>1.29</v>
      </c>
      <c r="C2164" s="14">
        <v>1.46</v>
      </c>
      <c r="D2164" s="14">
        <v>1.7</v>
      </c>
      <c r="E2164" s="14">
        <v>2.1</v>
      </c>
      <c r="F2164" s="14">
        <v>2.1</v>
      </c>
      <c r="G2164" s="14">
        <v>2.2999999999999998</v>
      </c>
    </row>
    <row r="2165" spans="1:7" x14ac:dyDescent="0.25">
      <c r="A2165">
        <v>2163</v>
      </c>
      <c r="B2165" s="14">
        <v>1.29</v>
      </c>
      <c r="C2165" s="14">
        <v>1.46</v>
      </c>
      <c r="D2165" s="14">
        <v>1.7</v>
      </c>
      <c r="E2165" s="14">
        <v>2.1</v>
      </c>
      <c r="F2165" s="14">
        <v>2.1</v>
      </c>
      <c r="G2165" s="14">
        <v>2.2999999999999998</v>
      </c>
    </row>
    <row r="2166" spans="1:7" x14ac:dyDescent="0.25">
      <c r="A2166">
        <v>2164</v>
      </c>
      <c r="B2166" s="14">
        <v>1.29</v>
      </c>
      <c r="C2166" s="14">
        <v>1.46</v>
      </c>
      <c r="D2166" s="14">
        <v>1.7</v>
      </c>
      <c r="E2166" s="14">
        <v>2.1</v>
      </c>
      <c r="F2166" s="14">
        <v>2.1</v>
      </c>
      <c r="G2166" s="14">
        <v>2.2999999999999998</v>
      </c>
    </row>
    <row r="2167" spans="1:7" x14ac:dyDescent="0.25">
      <c r="A2167">
        <v>2165</v>
      </c>
      <c r="B2167" s="14">
        <v>1.29</v>
      </c>
      <c r="C2167" s="14">
        <v>1.46</v>
      </c>
      <c r="D2167" s="14">
        <v>1.7</v>
      </c>
      <c r="E2167" s="14">
        <v>2.1</v>
      </c>
      <c r="F2167" s="14">
        <v>2.1</v>
      </c>
      <c r="G2167" s="14">
        <v>2.2999999999999998</v>
      </c>
    </row>
    <row r="2168" spans="1:7" x14ac:dyDescent="0.25">
      <c r="A2168">
        <v>2166</v>
      </c>
      <c r="B2168" s="14">
        <v>1.29</v>
      </c>
      <c r="C2168" s="14">
        <v>1.46</v>
      </c>
      <c r="D2168" s="14">
        <v>1.7</v>
      </c>
      <c r="E2168" s="14">
        <v>2.1</v>
      </c>
      <c r="F2168" s="14">
        <v>2.1</v>
      </c>
      <c r="G2168" s="14">
        <v>2.2999999999999998</v>
      </c>
    </row>
    <row r="2169" spans="1:7" x14ac:dyDescent="0.25">
      <c r="A2169">
        <v>2167</v>
      </c>
      <c r="B2169" s="14">
        <v>1.29</v>
      </c>
      <c r="C2169" s="14">
        <v>1.46</v>
      </c>
      <c r="D2169" s="14">
        <v>1.7</v>
      </c>
      <c r="E2169" s="14">
        <v>2.1</v>
      </c>
      <c r="F2169" s="14">
        <v>2.1</v>
      </c>
      <c r="G2169" s="14">
        <v>2.2999999999999998</v>
      </c>
    </row>
    <row r="2170" spans="1:7" x14ac:dyDescent="0.25">
      <c r="A2170">
        <v>2168</v>
      </c>
      <c r="B2170" s="14">
        <v>1.29</v>
      </c>
      <c r="C2170" s="14">
        <v>1.46</v>
      </c>
      <c r="D2170" s="14">
        <v>1.7</v>
      </c>
      <c r="E2170" s="14">
        <v>2.1</v>
      </c>
      <c r="F2170" s="14">
        <v>2.1</v>
      </c>
      <c r="G2170" s="14">
        <v>2.2999999999999998</v>
      </c>
    </row>
    <row r="2171" spans="1:7" x14ac:dyDescent="0.25">
      <c r="A2171">
        <v>2169</v>
      </c>
      <c r="B2171" s="14">
        <v>1.29</v>
      </c>
      <c r="C2171" s="14">
        <v>1.46</v>
      </c>
      <c r="D2171" s="14">
        <v>1.7</v>
      </c>
      <c r="E2171" s="14">
        <v>2.1</v>
      </c>
      <c r="F2171" s="14">
        <v>2.1</v>
      </c>
      <c r="G2171" s="14">
        <v>2.2999999999999998</v>
      </c>
    </row>
    <row r="2172" spans="1:7" x14ac:dyDescent="0.25">
      <c r="A2172">
        <v>2170</v>
      </c>
      <c r="B2172" s="14">
        <v>1.29</v>
      </c>
      <c r="C2172" s="14">
        <v>1.46</v>
      </c>
      <c r="D2172" s="14">
        <v>1.7</v>
      </c>
      <c r="E2172" s="14">
        <v>2.1</v>
      </c>
      <c r="F2172" s="14">
        <v>2.1</v>
      </c>
      <c r="G2172" s="14">
        <v>2.2999999999999998</v>
      </c>
    </row>
    <row r="2173" spans="1:7" x14ac:dyDescent="0.25">
      <c r="A2173">
        <v>2171</v>
      </c>
      <c r="B2173" s="14">
        <v>1.29</v>
      </c>
      <c r="C2173" s="14">
        <v>1.46</v>
      </c>
      <c r="D2173" s="14">
        <v>1.7</v>
      </c>
      <c r="E2173" s="14">
        <v>2.1</v>
      </c>
      <c r="F2173" s="14">
        <v>2.1</v>
      </c>
      <c r="G2173" s="14">
        <v>2.2999999999999998</v>
      </c>
    </row>
    <row r="2174" spans="1:7" x14ac:dyDescent="0.25">
      <c r="A2174">
        <v>2172</v>
      </c>
      <c r="B2174" s="14">
        <v>1.29</v>
      </c>
      <c r="C2174" s="14">
        <v>1.46</v>
      </c>
      <c r="D2174" s="14">
        <v>1.7</v>
      </c>
      <c r="E2174" s="14">
        <v>2.1</v>
      </c>
      <c r="F2174" s="14">
        <v>2.1</v>
      </c>
      <c r="G2174" s="14">
        <v>2.2999999999999998</v>
      </c>
    </row>
    <row r="2175" spans="1:7" x14ac:dyDescent="0.25">
      <c r="A2175">
        <v>2173</v>
      </c>
      <c r="B2175" s="14">
        <v>1.29</v>
      </c>
      <c r="C2175" s="14">
        <v>1.46</v>
      </c>
      <c r="D2175" s="14">
        <v>1.7</v>
      </c>
      <c r="E2175" s="14">
        <v>2.1</v>
      </c>
      <c r="F2175" s="14">
        <v>2.1</v>
      </c>
      <c r="G2175" s="14">
        <v>2.2999999999999998</v>
      </c>
    </row>
    <row r="2176" spans="1:7" x14ac:dyDescent="0.25">
      <c r="A2176">
        <v>2174</v>
      </c>
      <c r="B2176" s="14">
        <v>1.29</v>
      </c>
      <c r="C2176" s="14">
        <v>1.46</v>
      </c>
      <c r="D2176" s="14">
        <v>1.7</v>
      </c>
      <c r="E2176" s="14">
        <v>2.1</v>
      </c>
      <c r="F2176" s="14">
        <v>2.1</v>
      </c>
      <c r="G2176" s="14">
        <v>2.2999999999999998</v>
      </c>
    </row>
    <row r="2177" spans="1:7" x14ac:dyDescent="0.25">
      <c r="A2177">
        <v>2175</v>
      </c>
      <c r="B2177" s="14">
        <v>1.29</v>
      </c>
      <c r="C2177" s="14">
        <v>1.46</v>
      </c>
      <c r="D2177" s="14">
        <v>1.7</v>
      </c>
      <c r="E2177" s="14">
        <v>2.1</v>
      </c>
      <c r="F2177" s="14">
        <v>2.1</v>
      </c>
      <c r="G2177" s="14">
        <v>2.2999999999999998</v>
      </c>
    </row>
    <row r="2178" spans="1:7" x14ac:dyDescent="0.25">
      <c r="A2178">
        <v>2176</v>
      </c>
      <c r="B2178" s="14">
        <v>1.29</v>
      </c>
      <c r="C2178" s="14">
        <v>1.46</v>
      </c>
      <c r="D2178" s="14">
        <v>1.7</v>
      </c>
      <c r="E2178" s="14">
        <v>2.1</v>
      </c>
      <c r="F2178" s="14">
        <v>2.1</v>
      </c>
      <c r="G2178" s="14">
        <v>2.2999999999999998</v>
      </c>
    </row>
    <row r="2179" spans="1:7" x14ac:dyDescent="0.25">
      <c r="A2179">
        <v>2177</v>
      </c>
      <c r="B2179" s="14">
        <v>1.29</v>
      </c>
      <c r="C2179" s="14">
        <v>1.46</v>
      </c>
      <c r="D2179" s="14">
        <v>1.7</v>
      </c>
      <c r="E2179" s="14">
        <v>2.1</v>
      </c>
      <c r="F2179" s="14">
        <v>2.1</v>
      </c>
      <c r="G2179" s="14">
        <v>2.2999999999999998</v>
      </c>
    </row>
    <row r="2180" spans="1:7" x14ac:dyDescent="0.25">
      <c r="A2180">
        <v>2178</v>
      </c>
      <c r="B2180" s="14">
        <v>1.29</v>
      </c>
      <c r="C2180" s="14">
        <v>1.46</v>
      </c>
      <c r="D2180" s="14">
        <v>1.7</v>
      </c>
      <c r="E2180" s="14">
        <v>2.1</v>
      </c>
      <c r="F2180" s="14">
        <v>2.1</v>
      </c>
      <c r="G2180" s="14">
        <v>2.2999999999999998</v>
      </c>
    </row>
    <row r="2181" spans="1:7" x14ac:dyDescent="0.25">
      <c r="A2181">
        <v>2179</v>
      </c>
      <c r="B2181" s="14">
        <v>1.29</v>
      </c>
      <c r="C2181" s="14">
        <v>1.46</v>
      </c>
      <c r="D2181" s="14">
        <v>1.7</v>
      </c>
      <c r="E2181" s="14">
        <v>2.1</v>
      </c>
      <c r="F2181" s="14">
        <v>2.1</v>
      </c>
      <c r="G2181" s="14">
        <v>2.2999999999999998</v>
      </c>
    </row>
    <row r="2182" spans="1:7" x14ac:dyDescent="0.25">
      <c r="A2182">
        <v>2180</v>
      </c>
      <c r="B2182" s="14">
        <v>1.29</v>
      </c>
      <c r="C2182" s="14">
        <v>1.46</v>
      </c>
      <c r="D2182" s="14">
        <v>1.7</v>
      </c>
      <c r="E2182" s="14">
        <v>2.1</v>
      </c>
      <c r="F2182" s="14">
        <v>2.1</v>
      </c>
      <c r="G2182" s="14">
        <v>2.2999999999999998</v>
      </c>
    </row>
    <row r="2183" spans="1:7" x14ac:dyDescent="0.25">
      <c r="A2183">
        <v>2181</v>
      </c>
      <c r="B2183" s="14">
        <v>1.29</v>
      </c>
      <c r="C2183" s="14">
        <v>1.46</v>
      </c>
      <c r="D2183" s="14">
        <v>1.7</v>
      </c>
      <c r="E2183" s="14">
        <v>2.1</v>
      </c>
      <c r="F2183" s="14">
        <v>2.1</v>
      </c>
      <c r="G2183" s="14">
        <v>2.2999999999999998</v>
      </c>
    </row>
    <row r="2184" spans="1:7" x14ac:dyDescent="0.25">
      <c r="A2184">
        <v>2182</v>
      </c>
      <c r="B2184" s="14">
        <v>1.29</v>
      </c>
      <c r="C2184" s="14">
        <v>1.46</v>
      </c>
      <c r="D2184" s="14">
        <v>1.7</v>
      </c>
      <c r="E2184" s="14">
        <v>2.1</v>
      </c>
      <c r="F2184" s="14">
        <v>2.1</v>
      </c>
      <c r="G2184" s="14">
        <v>2.2999999999999998</v>
      </c>
    </row>
    <row r="2185" spans="1:7" x14ac:dyDescent="0.25">
      <c r="A2185">
        <v>2183</v>
      </c>
      <c r="B2185" s="14">
        <v>1.29</v>
      </c>
      <c r="C2185" s="14">
        <v>1.46</v>
      </c>
      <c r="D2185" s="14">
        <v>1.7</v>
      </c>
      <c r="E2185" s="14">
        <v>2.1</v>
      </c>
      <c r="F2185" s="14">
        <v>2.1</v>
      </c>
      <c r="G2185" s="14">
        <v>2.2999999999999998</v>
      </c>
    </row>
    <row r="2186" spans="1:7" x14ac:dyDescent="0.25">
      <c r="A2186">
        <v>2184</v>
      </c>
      <c r="B2186" s="14">
        <v>1.29</v>
      </c>
      <c r="C2186" s="14">
        <v>1.46</v>
      </c>
      <c r="D2186" s="14">
        <v>1.7</v>
      </c>
      <c r="E2186" s="14">
        <v>2.1</v>
      </c>
      <c r="F2186" s="14">
        <v>2.1</v>
      </c>
      <c r="G2186" s="14">
        <v>2.2999999999999998</v>
      </c>
    </row>
    <row r="2187" spans="1:7" x14ac:dyDescent="0.25">
      <c r="A2187">
        <v>2185</v>
      </c>
      <c r="B2187" s="14">
        <v>1.29</v>
      </c>
      <c r="C2187" s="14">
        <v>1.46</v>
      </c>
      <c r="D2187" s="14">
        <v>1.7</v>
      </c>
      <c r="E2187" s="14">
        <v>2.1</v>
      </c>
      <c r="F2187" s="14">
        <v>2.1</v>
      </c>
      <c r="G2187" s="14">
        <v>2.2999999999999998</v>
      </c>
    </row>
    <row r="2188" spans="1:7" x14ac:dyDescent="0.25">
      <c r="A2188">
        <v>2186</v>
      </c>
      <c r="B2188" s="14">
        <v>1.29</v>
      </c>
      <c r="C2188" s="14">
        <v>1.46</v>
      </c>
      <c r="D2188" s="14">
        <v>1.7</v>
      </c>
      <c r="E2188" s="14">
        <v>2.1</v>
      </c>
      <c r="F2188" s="14">
        <v>2.1</v>
      </c>
      <c r="G2188" s="14">
        <v>2.2999999999999998</v>
      </c>
    </row>
    <row r="2189" spans="1:7" x14ac:dyDescent="0.25">
      <c r="A2189">
        <v>2187</v>
      </c>
      <c r="B2189" s="14">
        <v>1.29</v>
      </c>
      <c r="C2189" s="14">
        <v>1.46</v>
      </c>
      <c r="D2189" s="14">
        <v>1.7</v>
      </c>
      <c r="E2189" s="14">
        <v>2.1</v>
      </c>
      <c r="F2189" s="14">
        <v>2.1</v>
      </c>
      <c r="G2189" s="14">
        <v>2.2999999999999998</v>
      </c>
    </row>
    <row r="2190" spans="1:7" x14ac:dyDescent="0.25">
      <c r="A2190">
        <v>2188</v>
      </c>
      <c r="B2190" s="14">
        <v>1.29</v>
      </c>
      <c r="C2190" s="14">
        <v>1.46</v>
      </c>
      <c r="D2190" s="14">
        <v>1.7</v>
      </c>
      <c r="E2190" s="14">
        <v>2.1</v>
      </c>
      <c r="F2190" s="14">
        <v>2.1</v>
      </c>
      <c r="G2190" s="14">
        <v>2.2999999999999998</v>
      </c>
    </row>
    <row r="2191" spans="1:7" x14ac:dyDescent="0.25">
      <c r="A2191">
        <v>2189</v>
      </c>
      <c r="B2191" s="14">
        <v>1.29</v>
      </c>
      <c r="C2191" s="14">
        <v>1.46</v>
      </c>
      <c r="D2191" s="14">
        <v>1.7</v>
      </c>
      <c r="E2191" s="14">
        <v>2.1</v>
      </c>
      <c r="F2191" s="14">
        <v>2.1</v>
      </c>
      <c r="G2191" s="14">
        <v>2.2999999999999998</v>
      </c>
    </row>
    <row r="2192" spans="1:7" x14ac:dyDescent="0.25">
      <c r="A2192">
        <v>2190</v>
      </c>
      <c r="B2192" s="14">
        <v>1.29</v>
      </c>
      <c r="C2192" s="14">
        <v>1.46</v>
      </c>
      <c r="D2192" s="14">
        <v>1.7</v>
      </c>
      <c r="E2192" s="14">
        <v>2.1</v>
      </c>
      <c r="F2192" s="14">
        <v>2.1</v>
      </c>
      <c r="G2192" s="14">
        <v>2.2999999999999998</v>
      </c>
    </row>
    <row r="2193" spans="1:7" x14ac:dyDescent="0.25">
      <c r="A2193">
        <v>2191</v>
      </c>
      <c r="B2193" s="14">
        <v>1.29</v>
      </c>
      <c r="C2193" s="14">
        <v>1.46</v>
      </c>
      <c r="D2193" s="14">
        <v>1.7</v>
      </c>
      <c r="E2193" s="14">
        <v>2.1</v>
      </c>
      <c r="F2193" s="14">
        <v>2.1</v>
      </c>
      <c r="G2193" s="14">
        <v>2.2999999999999998</v>
      </c>
    </row>
    <row r="2194" spans="1:7" x14ac:dyDescent="0.25">
      <c r="A2194">
        <v>2192</v>
      </c>
      <c r="B2194" s="14">
        <v>1.29</v>
      </c>
      <c r="C2194" s="14">
        <v>1.46</v>
      </c>
      <c r="D2194" s="14">
        <v>1.7</v>
      </c>
      <c r="E2194" s="14">
        <v>2.1</v>
      </c>
      <c r="F2194" s="14">
        <v>2.1</v>
      </c>
      <c r="G2194" s="14">
        <v>2.2999999999999998</v>
      </c>
    </row>
    <row r="2195" spans="1:7" x14ac:dyDescent="0.25">
      <c r="A2195">
        <v>2193</v>
      </c>
      <c r="B2195" s="14">
        <v>1.29</v>
      </c>
      <c r="C2195" s="14">
        <v>1.46</v>
      </c>
      <c r="D2195" s="14">
        <v>1.7</v>
      </c>
      <c r="E2195" s="14">
        <v>2.1</v>
      </c>
      <c r="F2195" s="14">
        <v>2.1</v>
      </c>
      <c r="G2195" s="14">
        <v>2.2999999999999998</v>
      </c>
    </row>
    <row r="2196" spans="1:7" x14ac:dyDescent="0.25">
      <c r="A2196">
        <v>2194</v>
      </c>
      <c r="B2196" s="14">
        <v>1.29</v>
      </c>
      <c r="C2196" s="14">
        <v>1.46</v>
      </c>
      <c r="D2196" s="14">
        <v>1.7</v>
      </c>
      <c r="E2196" s="14">
        <v>2.1</v>
      </c>
      <c r="F2196" s="14">
        <v>2.1</v>
      </c>
      <c r="G2196" s="14">
        <v>2.2999999999999998</v>
      </c>
    </row>
    <row r="2197" spans="1:7" x14ac:dyDescent="0.25">
      <c r="A2197">
        <v>2195</v>
      </c>
      <c r="B2197" s="14">
        <v>1.29</v>
      </c>
      <c r="C2197" s="14">
        <v>1.46</v>
      </c>
      <c r="D2197" s="14">
        <v>1.7</v>
      </c>
      <c r="E2197" s="14">
        <v>2.1</v>
      </c>
      <c r="F2197" s="14">
        <v>2.1</v>
      </c>
      <c r="G2197" s="14">
        <v>2.2999999999999998</v>
      </c>
    </row>
    <row r="2198" spans="1:7" x14ac:dyDescent="0.25">
      <c r="A2198">
        <v>2196</v>
      </c>
      <c r="B2198" s="14">
        <v>1.29</v>
      </c>
      <c r="C2198" s="14">
        <v>1.46</v>
      </c>
      <c r="D2198" s="14">
        <v>1.7</v>
      </c>
      <c r="E2198" s="14">
        <v>2.1</v>
      </c>
      <c r="F2198" s="14">
        <v>2.1</v>
      </c>
      <c r="G2198" s="14">
        <v>2.2999999999999998</v>
      </c>
    </row>
    <row r="2199" spans="1:7" x14ac:dyDescent="0.25">
      <c r="A2199">
        <v>2197</v>
      </c>
      <c r="B2199" s="14">
        <v>1.29</v>
      </c>
      <c r="C2199" s="14">
        <v>1.46</v>
      </c>
      <c r="D2199" s="14">
        <v>1.7</v>
      </c>
      <c r="E2199" s="14">
        <v>2.1</v>
      </c>
      <c r="F2199" s="14">
        <v>2.1</v>
      </c>
      <c r="G2199" s="14">
        <v>2.2999999999999998</v>
      </c>
    </row>
    <row r="2200" spans="1:7" x14ac:dyDescent="0.25">
      <c r="A2200">
        <v>2198</v>
      </c>
      <c r="B2200" s="14">
        <v>1.29</v>
      </c>
      <c r="C2200" s="14">
        <v>1.46</v>
      </c>
      <c r="D2200" s="14">
        <v>1.7</v>
      </c>
      <c r="E2200" s="14">
        <v>2.1</v>
      </c>
      <c r="F2200" s="14">
        <v>2.1</v>
      </c>
      <c r="G2200" s="14">
        <v>2.2999999999999998</v>
      </c>
    </row>
    <row r="2201" spans="1:7" x14ac:dyDescent="0.25">
      <c r="A2201">
        <v>2199</v>
      </c>
      <c r="B2201" s="14">
        <v>1.29</v>
      </c>
      <c r="C2201" s="14">
        <v>1.46</v>
      </c>
      <c r="D2201" s="14">
        <v>1.7</v>
      </c>
      <c r="E2201" s="14">
        <v>2.1</v>
      </c>
      <c r="F2201" s="14">
        <v>2.1</v>
      </c>
      <c r="G2201" s="14">
        <v>2.2999999999999998</v>
      </c>
    </row>
    <row r="2202" spans="1:7" x14ac:dyDescent="0.25">
      <c r="A2202">
        <v>2200</v>
      </c>
      <c r="B2202" s="14">
        <v>1.29</v>
      </c>
      <c r="C2202" s="14">
        <v>1.46</v>
      </c>
      <c r="D2202" s="14">
        <v>1.7</v>
      </c>
      <c r="E2202" s="14">
        <v>2.1</v>
      </c>
      <c r="F2202" s="14">
        <v>2.1</v>
      </c>
      <c r="G2202" s="14">
        <v>2.2999999999999998</v>
      </c>
    </row>
    <row r="2203" spans="1:7" x14ac:dyDescent="0.25">
      <c r="A2203">
        <v>2201</v>
      </c>
      <c r="B2203" s="14">
        <v>1.29</v>
      </c>
      <c r="C2203" s="14">
        <v>1.46</v>
      </c>
      <c r="D2203" s="14">
        <v>1.7</v>
      </c>
      <c r="E2203" s="14">
        <v>2.1</v>
      </c>
      <c r="F2203" s="14">
        <v>2.1</v>
      </c>
      <c r="G2203" s="14">
        <v>2.2999999999999998</v>
      </c>
    </row>
    <row r="2204" spans="1:7" x14ac:dyDescent="0.25">
      <c r="A2204">
        <v>2202</v>
      </c>
      <c r="B2204" s="14">
        <v>1.29</v>
      </c>
      <c r="C2204" s="14">
        <v>1.46</v>
      </c>
      <c r="D2204" s="14">
        <v>1.7</v>
      </c>
      <c r="E2204" s="14">
        <v>2.1</v>
      </c>
      <c r="F2204" s="14">
        <v>2.1</v>
      </c>
      <c r="G2204" s="14">
        <v>2.2999999999999998</v>
      </c>
    </row>
    <row r="2205" spans="1:7" x14ac:dyDescent="0.25">
      <c r="A2205">
        <v>2203</v>
      </c>
      <c r="B2205" s="14">
        <v>1.29</v>
      </c>
      <c r="C2205" s="14">
        <v>1.46</v>
      </c>
      <c r="D2205" s="14">
        <v>1.7</v>
      </c>
      <c r="E2205" s="14">
        <v>2.1</v>
      </c>
      <c r="F2205" s="14">
        <v>2.1</v>
      </c>
      <c r="G2205" s="14">
        <v>2.2999999999999998</v>
      </c>
    </row>
    <row r="2206" spans="1:7" x14ac:dyDescent="0.25">
      <c r="A2206">
        <v>2204</v>
      </c>
      <c r="B2206" s="14">
        <v>1.29</v>
      </c>
      <c r="C2206" s="14">
        <v>1.46</v>
      </c>
      <c r="D2206" s="14">
        <v>1.7</v>
      </c>
      <c r="E2206" s="14">
        <v>2.1</v>
      </c>
      <c r="F2206" s="14">
        <v>2.1</v>
      </c>
      <c r="G2206" s="14">
        <v>2.2999999999999998</v>
      </c>
    </row>
    <row r="2207" spans="1:7" x14ac:dyDescent="0.25">
      <c r="A2207">
        <v>2205</v>
      </c>
      <c r="B2207" s="14">
        <v>1.29</v>
      </c>
      <c r="C2207" s="14">
        <v>1.46</v>
      </c>
      <c r="D2207" s="14">
        <v>1.7</v>
      </c>
      <c r="E2207" s="14">
        <v>2.1</v>
      </c>
      <c r="F2207" s="14">
        <v>2.1</v>
      </c>
      <c r="G2207" s="14">
        <v>2.2999999999999998</v>
      </c>
    </row>
    <row r="2208" spans="1:7" x14ac:dyDescent="0.25">
      <c r="A2208">
        <v>2206</v>
      </c>
      <c r="B2208" s="14">
        <v>1.29</v>
      </c>
      <c r="C2208" s="14">
        <v>1.46</v>
      </c>
      <c r="D2208" s="14">
        <v>1.7</v>
      </c>
      <c r="E2208" s="14">
        <v>2.1</v>
      </c>
      <c r="F2208" s="14">
        <v>2.1</v>
      </c>
      <c r="G2208" s="14">
        <v>2.2999999999999998</v>
      </c>
    </row>
    <row r="2209" spans="1:7" x14ac:dyDescent="0.25">
      <c r="A2209">
        <v>2207</v>
      </c>
      <c r="B2209" s="14">
        <v>1.29</v>
      </c>
      <c r="C2209" s="14">
        <v>1.46</v>
      </c>
      <c r="D2209" s="14">
        <v>1.7</v>
      </c>
      <c r="E2209" s="14">
        <v>2.1</v>
      </c>
      <c r="F2209" s="14">
        <v>2.1</v>
      </c>
      <c r="G2209" s="14">
        <v>2.2999999999999998</v>
      </c>
    </row>
    <row r="2210" spans="1:7" x14ac:dyDescent="0.25">
      <c r="A2210">
        <v>2208</v>
      </c>
      <c r="B2210" s="14">
        <v>1.29</v>
      </c>
      <c r="C2210" s="14">
        <v>1.46</v>
      </c>
      <c r="D2210" s="14">
        <v>1.7</v>
      </c>
      <c r="E2210" s="14">
        <v>2.1</v>
      </c>
      <c r="F2210" s="14">
        <v>2.1</v>
      </c>
      <c r="G2210" s="14">
        <v>2.2999999999999998</v>
      </c>
    </row>
    <row r="2211" spans="1:7" x14ac:dyDescent="0.25">
      <c r="A2211">
        <v>2209</v>
      </c>
      <c r="B2211" s="14">
        <v>1.29</v>
      </c>
      <c r="C2211" s="14">
        <v>1.46</v>
      </c>
      <c r="D2211" s="14">
        <v>1.7</v>
      </c>
      <c r="E2211" s="14">
        <v>2.1</v>
      </c>
      <c r="F2211" s="14">
        <v>2.1</v>
      </c>
      <c r="G2211" s="14">
        <v>2.2999999999999998</v>
      </c>
    </row>
    <row r="2212" spans="1:7" x14ac:dyDescent="0.25">
      <c r="A2212">
        <v>2210</v>
      </c>
      <c r="B2212" s="14">
        <v>1.29</v>
      </c>
      <c r="C2212" s="14">
        <v>1.46</v>
      </c>
      <c r="D2212" s="14">
        <v>1.7</v>
      </c>
      <c r="E2212" s="14">
        <v>2.1</v>
      </c>
      <c r="F2212" s="14">
        <v>2.1</v>
      </c>
      <c r="G2212" s="14">
        <v>2.2999999999999998</v>
      </c>
    </row>
    <row r="2213" spans="1:7" x14ac:dyDescent="0.25">
      <c r="A2213">
        <v>2211</v>
      </c>
      <c r="B2213" s="14">
        <v>1.29</v>
      </c>
      <c r="C2213" s="14">
        <v>1.46</v>
      </c>
      <c r="D2213" s="14">
        <v>1.7</v>
      </c>
      <c r="E2213" s="14">
        <v>2.1</v>
      </c>
      <c r="F2213" s="14">
        <v>2.1</v>
      </c>
      <c r="G2213" s="14">
        <v>2.2999999999999998</v>
      </c>
    </row>
    <row r="2214" spans="1:7" x14ac:dyDescent="0.25">
      <c r="A2214">
        <v>2212</v>
      </c>
      <c r="B2214" s="14">
        <v>1.29</v>
      </c>
      <c r="C2214" s="14">
        <v>1.46</v>
      </c>
      <c r="D2214" s="14">
        <v>1.7</v>
      </c>
      <c r="E2214" s="14">
        <v>2.1</v>
      </c>
      <c r="F2214" s="14">
        <v>2.1</v>
      </c>
      <c r="G2214" s="14">
        <v>2.2999999999999998</v>
      </c>
    </row>
    <row r="2215" spans="1:7" x14ac:dyDescent="0.25">
      <c r="A2215">
        <v>2213</v>
      </c>
      <c r="B2215" s="14">
        <v>1.29</v>
      </c>
      <c r="C2215" s="14">
        <v>1.46</v>
      </c>
      <c r="D2215" s="14">
        <v>1.7</v>
      </c>
      <c r="E2215" s="14">
        <v>2.1</v>
      </c>
      <c r="F2215" s="14">
        <v>2.1</v>
      </c>
      <c r="G2215" s="14">
        <v>2.2999999999999998</v>
      </c>
    </row>
    <row r="2216" spans="1:7" x14ac:dyDescent="0.25">
      <c r="A2216">
        <v>2214</v>
      </c>
      <c r="B2216" s="14">
        <v>1.29</v>
      </c>
      <c r="C2216" s="14">
        <v>1.46</v>
      </c>
      <c r="D2216" s="14">
        <v>1.7</v>
      </c>
      <c r="E2216" s="14">
        <v>2.1</v>
      </c>
      <c r="F2216" s="14">
        <v>2.1</v>
      </c>
      <c r="G2216" s="14">
        <v>2.2999999999999998</v>
      </c>
    </row>
    <row r="2217" spans="1:7" x14ac:dyDescent="0.25">
      <c r="A2217">
        <v>2215</v>
      </c>
      <c r="B2217" s="14">
        <v>1.29</v>
      </c>
      <c r="C2217" s="14">
        <v>1.46</v>
      </c>
      <c r="D2217" s="14">
        <v>1.7</v>
      </c>
      <c r="E2217" s="14">
        <v>2.1</v>
      </c>
      <c r="F2217" s="14">
        <v>2.1</v>
      </c>
      <c r="G2217" s="14">
        <v>2.2999999999999998</v>
      </c>
    </row>
    <row r="2218" spans="1:7" x14ac:dyDescent="0.25">
      <c r="A2218">
        <v>2216</v>
      </c>
      <c r="B2218" s="14">
        <v>1.29</v>
      </c>
      <c r="C2218" s="14">
        <v>1.46</v>
      </c>
      <c r="D2218" s="14">
        <v>1.7</v>
      </c>
      <c r="E2218" s="14">
        <v>2.1</v>
      </c>
      <c r="F2218" s="14">
        <v>2.1</v>
      </c>
      <c r="G2218" s="14">
        <v>2.2999999999999998</v>
      </c>
    </row>
    <row r="2219" spans="1:7" x14ac:dyDescent="0.25">
      <c r="A2219">
        <v>2217</v>
      </c>
      <c r="B2219" s="14">
        <v>1.29</v>
      </c>
      <c r="C2219" s="14">
        <v>1.46</v>
      </c>
      <c r="D2219" s="14">
        <v>1.7</v>
      </c>
      <c r="E2219" s="14">
        <v>2.1</v>
      </c>
      <c r="F2219" s="14">
        <v>2.1</v>
      </c>
      <c r="G2219" s="14">
        <v>2.2999999999999998</v>
      </c>
    </row>
    <row r="2220" spans="1:7" x14ac:dyDescent="0.25">
      <c r="A2220">
        <v>2218</v>
      </c>
      <c r="B2220" s="14">
        <v>1.29</v>
      </c>
      <c r="C2220" s="14">
        <v>1.46</v>
      </c>
      <c r="D2220" s="14">
        <v>1.7</v>
      </c>
      <c r="E2220" s="14">
        <v>2.1</v>
      </c>
      <c r="F2220" s="14">
        <v>2.1</v>
      </c>
      <c r="G2220" s="14">
        <v>2.2999999999999998</v>
      </c>
    </row>
    <row r="2221" spans="1:7" x14ac:dyDescent="0.25">
      <c r="A2221">
        <v>2219</v>
      </c>
      <c r="B2221" s="14">
        <v>1.29</v>
      </c>
      <c r="C2221" s="14">
        <v>1.46</v>
      </c>
      <c r="D2221" s="14">
        <v>1.7</v>
      </c>
      <c r="E2221" s="14">
        <v>2.1</v>
      </c>
      <c r="F2221" s="14">
        <v>2.1</v>
      </c>
      <c r="G2221" s="14">
        <v>2.2999999999999998</v>
      </c>
    </row>
    <row r="2222" spans="1:7" x14ac:dyDescent="0.25">
      <c r="A2222">
        <v>2220</v>
      </c>
      <c r="B2222" s="14">
        <v>1.29</v>
      </c>
      <c r="C2222" s="14">
        <v>1.46</v>
      </c>
      <c r="D2222" s="14">
        <v>1.7</v>
      </c>
      <c r="E2222" s="14">
        <v>2.1</v>
      </c>
      <c r="F2222" s="14">
        <v>2.1</v>
      </c>
      <c r="G2222" s="14">
        <v>2.2999999999999998</v>
      </c>
    </row>
    <row r="2223" spans="1:7" x14ac:dyDescent="0.25">
      <c r="A2223">
        <v>2221</v>
      </c>
      <c r="B2223" s="14">
        <v>1.29</v>
      </c>
      <c r="C2223" s="14">
        <v>1.46</v>
      </c>
      <c r="D2223" s="14">
        <v>1.7</v>
      </c>
      <c r="E2223" s="14">
        <v>2.1</v>
      </c>
      <c r="F2223" s="14">
        <v>2.1</v>
      </c>
      <c r="G2223" s="14">
        <v>2.2999999999999998</v>
      </c>
    </row>
    <row r="2224" spans="1:7" x14ac:dyDescent="0.25">
      <c r="A2224">
        <v>2222</v>
      </c>
      <c r="B2224" s="14">
        <v>1.29</v>
      </c>
      <c r="C2224" s="14">
        <v>1.46</v>
      </c>
      <c r="D2224" s="14">
        <v>1.7</v>
      </c>
      <c r="E2224" s="14">
        <v>2.1</v>
      </c>
      <c r="F2224" s="14">
        <v>2.1</v>
      </c>
      <c r="G2224" s="14">
        <v>2.2999999999999998</v>
      </c>
    </row>
    <row r="2225" spans="1:7" x14ac:dyDescent="0.25">
      <c r="A2225">
        <v>2223</v>
      </c>
      <c r="B2225" s="14">
        <v>1.29</v>
      </c>
      <c r="C2225" s="14">
        <v>1.46</v>
      </c>
      <c r="D2225" s="14">
        <v>1.7</v>
      </c>
      <c r="E2225" s="14">
        <v>2.1</v>
      </c>
      <c r="F2225" s="14">
        <v>2.1</v>
      </c>
      <c r="G2225" s="14">
        <v>2.2999999999999998</v>
      </c>
    </row>
    <row r="2226" spans="1:7" x14ac:dyDescent="0.25">
      <c r="A2226">
        <v>2224</v>
      </c>
      <c r="B2226" s="14">
        <v>1.29</v>
      </c>
      <c r="C2226" s="14">
        <v>1.46</v>
      </c>
      <c r="D2226" s="14">
        <v>1.7</v>
      </c>
      <c r="E2226" s="14">
        <v>2.1</v>
      </c>
      <c r="F2226" s="14">
        <v>2.1</v>
      </c>
      <c r="G2226" s="14">
        <v>2.2999999999999998</v>
      </c>
    </row>
    <row r="2227" spans="1:7" x14ac:dyDescent="0.25">
      <c r="A2227">
        <v>2225</v>
      </c>
      <c r="B2227" s="14">
        <v>1.29</v>
      </c>
      <c r="C2227" s="14">
        <v>1.46</v>
      </c>
      <c r="D2227" s="14">
        <v>1.7</v>
      </c>
      <c r="E2227" s="14">
        <v>2.1</v>
      </c>
      <c r="F2227" s="14">
        <v>2.1</v>
      </c>
      <c r="G2227" s="14">
        <v>2.2999999999999998</v>
      </c>
    </row>
    <row r="2228" spans="1:7" x14ac:dyDescent="0.25">
      <c r="A2228">
        <v>2226</v>
      </c>
      <c r="B2228" s="14">
        <v>1.29</v>
      </c>
      <c r="C2228" s="14">
        <v>1.46</v>
      </c>
      <c r="D2228" s="14">
        <v>1.7</v>
      </c>
      <c r="E2228" s="14">
        <v>2.1</v>
      </c>
      <c r="F2228" s="14">
        <v>2.1</v>
      </c>
      <c r="G2228" s="14">
        <v>2.2999999999999998</v>
      </c>
    </row>
    <row r="2229" spans="1:7" x14ac:dyDescent="0.25">
      <c r="A2229">
        <v>2227</v>
      </c>
      <c r="B2229" s="14">
        <v>1.29</v>
      </c>
      <c r="C2229" s="14">
        <v>1.46</v>
      </c>
      <c r="D2229" s="14">
        <v>1.7</v>
      </c>
      <c r="E2229" s="14">
        <v>2.1</v>
      </c>
      <c r="F2229" s="14">
        <v>2.1</v>
      </c>
      <c r="G2229" s="14">
        <v>2.2999999999999998</v>
      </c>
    </row>
    <row r="2230" spans="1:7" x14ac:dyDescent="0.25">
      <c r="A2230">
        <v>2228</v>
      </c>
      <c r="B2230" s="14">
        <v>1.29</v>
      </c>
      <c r="C2230" s="14">
        <v>1.46</v>
      </c>
      <c r="D2230" s="14">
        <v>1.7</v>
      </c>
      <c r="E2230" s="14">
        <v>2.1</v>
      </c>
      <c r="F2230" s="14">
        <v>2.1</v>
      </c>
      <c r="G2230" s="14">
        <v>2.2999999999999998</v>
      </c>
    </row>
    <row r="2231" spans="1:7" x14ac:dyDescent="0.25">
      <c r="A2231">
        <v>2229</v>
      </c>
      <c r="B2231" s="14">
        <v>1.29</v>
      </c>
      <c r="C2231" s="14">
        <v>1.46</v>
      </c>
      <c r="D2231" s="14">
        <v>1.7</v>
      </c>
      <c r="E2231" s="14">
        <v>2.1</v>
      </c>
      <c r="F2231" s="14">
        <v>2.1</v>
      </c>
      <c r="G2231" s="14">
        <v>2.2999999999999998</v>
      </c>
    </row>
    <row r="2232" spans="1:7" x14ac:dyDescent="0.25">
      <c r="A2232">
        <v>2230</v>
      </c>
      <c r="B2232" s="14">
        <v>1.29</v>
      </c>
      <c r="C2232" s="14">
        <v>1.46</v>
      </c>
      <c r="D2232" s="14">
        <v>1.7</v>
      </c>
      <c r="E2232" s="14">
        <v>2.1</v>
      </c>
      <c r="F2232" s="14">
        <v>2.1</v>
      </c>
      <c r="G2232" s="14">
        <v>2.2999999999999998</v>
      </c>
    </row>
    <row r="2233" spans="1:7" x14ac:dyDescent="0.25">
      <c r="A2233">
        <v>2231</v>
      </c>
      <c r="B2233" s="14">
        <v>1.29</v>
      </c>
      <c r="C2233" s="14">
        <v>1.46</v>
      </c>
      <c r="D2233" s="14">
        <v>1.7</v>
      </c>
      <c r="E2233" s="14">
        <v>2.1</v>
      </c>
      <c r="F2233" s="14">
        <v>2.1</v>
      </c>
      <c r="G2233" s="14">
        <v>2.2999999999999998</v>
      </c>
    </row>
    <row r="2234" spans="1:7" x14ac:dyDescent="0.25">
      <c r="A2234">
        <v>2232</v>
      </c>
      <c r="B2234" s="14">
        <v>1.29</v>
      </c>
      <c r="C2234" s="14">
        <v>1.46</v>
      </c>
      <c r="D2234" s="14">
        <v>1.7</v>
      </c>
      <c r="E2234" s="14">
        <v>2.1</v>
      </c>
      <c r="F2234" s="14">
        <v>2.1</v>
      </c>
      <c r="G2234" s="14">
        <v>2.2999999999999998</v>
      </c>
    </row>
    <row r="2235" spans="1:7" x14ac:dyDescent="0.25">
      <c r="A2235">
        <v>2233</v>
      </c>
      <c r="B2235" s="14">
        <v>1.29</v>
      </c>
      <c r="C2235" s="14">
        <v>1.46</v>
      </c>
      <c r="D2235" s="14">
        <v>1.7</v>
      </c>
      <c r="E2235" s="14">
        <v>2.1</v>
      </c>
      <c r="F2235" s="14">
        <v>2.1</v>
      </c>
      <c r="G2235" s="14">
        <v>2.2999999999999998</v>
      </c>
    </row>
    <row r="2236" spans="1:7" x14ac:dyDescent="0.25">
      <c r="A2236">
        <v>2234</v>
      </c>
      <c r="B2236" s="14">
        <v>1.29</v>
      </c>
      <c r="C2236" s="14">
        <v>1.46</v>
      </c>
      <c r="D2236" s="14">
        <v>1.7</v>
      </c>
      <c r="E2236" s="14">
        <v>2.1</v>
      </c>
      <c r="F2236" s="14">
        <v>2.1</v>
      </c>
      <c r="G2236" s="14">
        <v>2.2999999999999998</v>
      </c>
    </row>
    <row r="2237" spans="1:7" x14ac:dyDescent="0.25">
      <c r="A2237">
        <v>2235</v>
      </c>
      <c r="B2237" s="14">
        <v>1.29</v>
      </c>
      <c r="C2237" s="14">
        <v>1.46</v>
      </c>
      <c r="D2237" s="14">
        <v>1.7</v>
      </c>
      <c r="E2237" s="14">
        <v>2.1</v>
      </c>
      <c r="F2237" s="14">
        <v>2.1</v>
      </c>
      <c r="G2237" s="14">
        <v>2.2999999999999998</v>
      </c>
    </row>
    <row r="2238" spans="1:7" x14ac:dyDescent="0.25">
      <c r="A2238">
        <v>2236</v>
      </c>
      <c r="B2238" s="14">
        <v>1.29</v>
      </c>
      <c r="C2238" s="14">
        <v>1.46</v>
      </c>
      <c r="D2238" s="14">
        <v>1.7</v>
      </c>
      <c r="E2238" s="14">
        <v>2.1</v>
      </c>
      <c r="F2238" s="14">
        <v>2.1</v>
      </c>
      <c r="G2238" s="14">
        <v>2.2999999999999998</v>
      </c>
    </row>
    <row r="2239" spans="1:7" x14ac:dyDescent="0.25">
      <c r="A2239">
        <v>2237</v>
      </c>
      <c r="B2239" s="14">
        <v>1.29</v>
      </c>
      <c r="C2239" s="14">
        <v>1.46</v>
      </c>
      <c r="D2239" s="14">
        <v>1.7</v>
      </c>
      <c r="E2239" s="14">
        <v>2.1</v>
      </c>
      <c r="F2239" s="14">
        <v>2.1</v>
      </c>
      <c r="G2239" s="14">
        <v>2.2999999999999998</v>
      </c>
    </row>
    <row r="2240" spans="1:7" x14ac:dyDescent="0.25">
      <c r="A2240">
        <v>2238</v>
      </c>
      <c r="B2240" s="14">
        <v>1.29</v>
      </c>
      <c r="C2240" s="14">
        <v>1.46</v>
      </c>
      <c r="D2240" s="14">
        <v>1.7</v>
      </c>
      <c r="E2240" s="14">
        <v>2.1</v>
      </c>
      <c r="F2240" s="14">
        <v>2.1</v>
      </c>
      <c r="G2240" s="14">
        <v>2.2999999999999998</v>
      </c>
    </row>
    <row r="2241" spans="1:7" x14ac:dyDescent="0.25">
      <c r="A2241">
        <v>2239</v>
      </c>
      <c r="B2241" s="14">
        <v>1.29</v>
      </c>
      <c r="C2241" s="14">
        <v>1.46</v>
      </c>
      <c r="D2241" s="14">
        <v>1.7</v>
      </c>
      <c r="E2241" s="14">
        <v>2.1</v>
      </c>
      <c r="F2241" s="14">
        <v>2.1</v>
      </c>
      <c r="G2241" s="14">
        <v>2.2999999999999998</v>
      </c>
    </row>
    <row r="2242" spans="1:7" x14ac:dyDescent="0.25">
      <c r="A2242">
        <v>2240</v>
      </c>
      <c r="B2242" s="14">
        <v>1.29</v>
      </c>
      <c r="C2242" s="14">
        <v>1.46</v>
      </c>
      <c r="D2242" s="14">
        <v>1.7</v>
      </c>
      <c r="E2242" s="14">
        <v>2.1</v>
      </c>
      <c r="F2242" s="14">
        <v>2.1</v>
      </c>
      <c r="G2242" s="14">
        <v>2.2999999999999998</v>
      </c>
    </row>
    <row r="2243" spans="1:7" x14ac:dyDescent="0.25">
      <c r="A2243">
        <v>2241</v>
      </c>
      <c r="B2243" s="14">
        <v>1.29</v>
      </c>
      <c r="C2243" s="14">
        <v>1.46</v>
      </c>
      <c r="D2243" s="14">
        <v>1.7</v>
      </c>
      <c r="E2243" s="14">
        <v>2.1</v>
      </c>
      <c r="F2243" s="14">
        <v>2.1</v>
      </c>
      <c r="G2243" s="14">
        <v>2.2999999999999998</v>
      </c>
    </row>
    <row r="2244" spans="1:7" x14ac:dyDescent="0.25">
      <c r="A2244">
        <v>2242</v>
      </c>
      <c r="B2244" s="14">
        <v>1.29</v>
      </c>
      <c r="C2244" s="14">
        <v>1.46</v>
      </c>
      <c r="D2244" s="14">
        <v>1.7</v>
      </c>
      <c r="E2244" s="14">
        <v>2.1</v>
      </c>
      <c r="F2244" s="14">
        <v>2.1</v>
      </c>
      <c r="G2244" s="14">
        <v>2.2999999999999998</v>
      </c>
    </row>
    <row r="2245" spans="1:7" x14ac:dyDescent="0.25">
      <c r="A2245">
        <v>2243</v>
      </c>
      <c r="B2245" s="14">
        <v>1.29</v>
      </c>
      <c r="C2245" s="14">
        <v>1.46</v>
      </c>
      <c r="D2245" s="14">
        <v>1.7</v>
      </c>
      <c r="E2245" s="14">
        <v>2.1</v>
      </c>
      <c r="F2245" s="14">
        <v>2.1</v>
      </c>
      <c r="G2245" s="14">
        <v>2.2999999999999998</v>
      </c>
    </row>
    <row r="2246" spans="1:7" x14ac:dyDescent="0.25">
      <c r="A2246">
        <v>2244</v>
      </c>
      <c r="B2246" s="14">
        <v>1.29</v>
      </c>
      <c r="C2246" s="14">
        <v>1.46</v>
      </c>
      <c r="D2246" s="14">
        <v>1.7</v>
      </c>
      <c r="E2246" s="14">
        <v>2.1</v>
      </c>
      <c r="F2246" s="14">
        <v>2.1</v>
      </c>
      <c r="G2246" s="14">
        <v>2.2999999999999998</v>
      </c>
    </row>
    <row r="2247" spans="1:7" x14ac:dyDescent="0.25">
      <c r="A2247">
        <v>2245</v>
      </c>
      <c r="B2247" s="14">
        <v>1.29</v>
      </c>
      <c r="C2247" s="14">
        <v>1.46</v>
      </c>
      <c r="D2247" s="14">
        <v>1.7</v>
      </c>
      <c r="E2247" s="14">
        <v>2.1</v>
      </c>
      <c r="F2247" s="14">
        <v>2.1</v>
      </c>
      <c r="G2247" s="14">
        <v>2.2999999999999998</v>
      </c>
    </row>
    <row r="2248" spans="1:7" x14ac:dyDescent="0.25">
      <c r="A2248">
        <v>2246</v>
      </c>
      <c r="B2248" s="14">
        <v>1.29</v>
      </c>
      <c r="C2248" s="14">
        <v>1.46</v>
      </c>
      <c r="D2248" s="14">
        <v>1.7</v>
      </c>
      <c r="E2248" s="14">
        <v>2.1</v>
      </c>
      <c r="F2248" s="14">
        <v>2.1</v>
      </c>
      <c r="G2248" s="14">
        <v>2.2999999999999998</v>
      </c>
    </row>
    <row r="2249" spans="1:7" x14ac:dyDescent="0.25">
      <c r="A2249">
        <v>2247</v>
      </c>
      <c r="B2249" s="14">
        <v>1.29</v>
      </c>
      <c r="C2249" s="14">
        <v>1.46</v>
      </c>
      <c r="D2249" s="14">
        <v>1.7</v>
      </c>
      <c r="E2249" s="14">
        <v>2.1</v>
      </c>
      <c r="F2249" s="14">
        <v>2.1</v>
      </c>
      <c r="G2249" s="14">
        <v>2.2999999999999998</v>
      </c>
    </row>
    <row r="2250" spans="1:7" x14ac:dyDescent="0.25">
      <c r="A2250">
        <v>2248</v>
      </c>
      <c r="B2250" s="14">
        <v>1.29</v>
      </c>
      <c r="C2250" s="14">
        <v>1.46</v>
      </c>
      <c r="D2250" s="14">
        <v>1.7</v>
      </c>
      <c r="E2250" s="14">
        <v>2.1</v>
      </c>
      <c r="F2250" s="14">
        <v>2.1</v>
      </c>
      <c r="G2250" s="14">
        <v>2.2999999999999998</v>
      </c>
    </row>
    <row r="2251" spans="1:7" x14ac:dyDescent="0.25">
      <c r="A2251">
        <v>2249</v>
      </c>
      <c r="B2251" s="14">
        <v>1.29</v>
      </c>
      <c r="C2251" s="14">
        <v>1.46</v>
      </c>
      <c r="D2251" s="14">
        <v>1.7</v>
      </c>
      <c r="E2251" s="14">
        <v>2.1</v>
      </c>
      <c r="F2251" s="14">
        <v>2.1</v>
      </c>
      <c r="G2251" s="14">
        <v>2.2999999999999998</v>
      </c>
    </row>
    <row r="2252" spans="1:7" x14ac:dyDescent="0.25">
      <c r="A2252">
        <v>2250</v>
      </c>
      <c r="B2252" s="14">
        <v>1.29</v>
      </c>
      <c r="C2252" s="14">
        <v>1.46</v>
      </c>
      <c r="D2252" s="14">
        <v>1.7</v>
      </c>
      <c r="E2252" s="14">
        <v>2.1</v>
      </c>
      <c r="F2252" s="14">
        <v>2.1</v>
      </c>
      <c r="G2252" s="14">
        <v>2.2999999999999998</v>
      </c>
    </row>
    <row r="2253" spans="1:7" x14ac:dyDescent="0.25">
      <c r="A2253">
        <v>2251</v>
      </c>
      <c r="B2253" s="14">
        <v>1.29</v>
      </c>
      <c r="C2253" s="14">
        <v>1.46</v>
      </c>
      <c r="D2253" s="14">
        <v>1.7</v>
      </c>
      <c r="E2253" s="14">
        <v>2.1</v>
      </c>
      <c r="F2253" s="14">
        <v>2.1</v>
      </c>
      <c r="G2253" s="14">
        <v>2.2999999999999998</v>
      </c>
    </row>
    <row r="2254" spans="1:7" x14ac:dyDescent="0.25">
      <c r="A2254">
        <v>2252</v>
      </c>
      <c r="B2254" s="14">
        <v>1.29</v>
      </c>
      <c r="C2254" s="14">
        <v>1.46</v>
      </c>
      <c r="D2254" s="14">
        <v>1.7</v>
      </c>
      <c r="E2254" s="14">
        <v>2.1</v>
      </c>
      <c r="F2254" s="14">
        <v>2.1</v>
      </c>
      <c r="G2254" s="14">
        <v>2.2999999999999998</v>
      </c>
    </row>
    <row r="2255" spans="1:7" x14ac:dyDescent="0.25">
      <c r="A2255">
        <v>2253</v>
      </c>
      <c r="B2255" s="14">
        <v>1.29</v>
      </c>
      <c r="C2255" s="14">
        <v>1.46</v>
      </c>
      <c r="D2255" s="14">
        <v>1.7</v>
      </c>
      <c r="E2255" s="14">
        <v>2.1</v>
      </c>
      <c r="F2255" s="14">
        <v>2.1</v>
      </c>
      <c r="G2255" s="14">
        <v>2.2999999999999998</v>
      </c>
    </row>
    <row r="2256" spans="1:7" x14ac:dyDescent="0.25">
      <c r="A2256">
        <v>2254</v>
      </c>
      <c r="B2256" s="14">
        <v>1.29</v>
      </c>
      <c r="C2256" s="14">
        <v>1.46</v>
      </c>
      <c r="D2256" s="14">
        <v>1.7</v>
      </c>
      <c r="E2256" s="14">
        <v>2.1</v>
      </c>
      <c r="F2256" s="14">
        <v>2.1</v>
      </c>
      <c r="G2256" s="14">
        <v>2.2999999999999998</v>
      </c>
    </row>
    <row r="2257" spans="1:7" x14ac:dyDescent="0.25">
      <c r="A2257">
        <v>2255</v>
      </c>
      <c r="B2257" s="14">
        <v>1.29</v>
      </c>
      <c r="C2257" s="14">
        <v>1.46</v>
      </c>
      <c r="D2257" s="14">
        <v>1.7</v>
      </c>
      <c r="E2257" s="14">
        <v>2.1</v>
      </c>
      <c r="F2257" s="14">
        <v>2.1</v>
      </c>
      <c r="G2257" s="14">
        <v>2.2999999999999998</v>
      </c>
    </row>
    <row r="2258" spans="1:7" x14ac:dyDescent="0.25">
      <c r="A2258">
        <v>2256</v>
      </c>
      <c r="B2258" s="14">
        <v>1.29</v>
      </c>
      <c r="C2258" s="14">
        <v>1.46</v>
      </c>
      <c r="D2258" s="14">
        <v>1.7</v>
      </c>
      <c r="E2258" s="14">
        <v>2.1</v>
      </c>
      <c r="F2258" s="14">
        <v>2.1</v>
      </c>
      <c r="G2258" s="14">
        <v>2.2999999999999998</v>
      </c>
    </row>
    <row r="2259" spans="1:7" x14ac:dyDescent="0.25">
      <c r="A2259">
        <v>2257</v>
      </c>
      <c r="B2259" s="14">
        <v>1.29</v>
      </c>
      <c r="C2259" s="14">
        <v>1.46</v>
      </c>
      <c r="D2259" s="14">
        <v>1.7</v>
      </c>
      <c r="E2259" s="14">
        <v>2.1</v>
      </c>
      <c r="F2259" s="14">
        <v>2.1</v>
      </c>
      <c r="G2259" s="14">
        <v>2.2999999999999998</v>
      </c>
    </row>
    <row r="2260" spans="1:7" x14ac:dyDescent="0.25">
      <c r="A2260">
        <v>2258</v>
      </c>
      <c r="B2260" s="14">
        <v>1.29</v>
      </c>
      <c r="C2260" s="14">
        <v>1.46</v>
      </c>
      <c r="D2260" s="14">
        <v>1.7</v>
      </c>
      <c r="E2260" s="14">
        <v>2.1</v>
      </c>
      <c r="F2260" s="14">
        <v>2.1</v>
      </c>
      <c r="G2260" s="14">
        <v>2.2999999999999998</v>
      </c>
    </row>
    <row r="2261" spans="1:7" x14ac:dyDescent="0.25">
      <c r="A2261">
        <v>2259</v>
      </c>
      <c r="B2261" s="14">
        <v>1.29</v>
      </c>
      <c r="C2261" s="14">
        <v>1.46</v>
      </c>
      <c r="D2261" s="14">
        <v>1.7</v>
      </c>
      <c r="E2261" s="14">
        <v>2.1</v>
      </c>
      <c r="F2261" s="14">
        <v>2.1</v>
      </c>
      <c r="G2261" s="14">
        <v>2.2999999999999998</v>
      </c>
    </row>
    <row r="2262" spans="1:7" x14ac:dyDescent="0.25">
      <c r="A2262">
        <v>2260</v>
      </c>
      <c r="B2262" s="14">
        <v>1.29</v>
      </c>
      <c r="C2262" s="14">
        <v>1.46</v>
      </c>
      <c r="D2262" s="14">
        <v>1.7</v>
      </c>
      <c r="E2262" s="14">
        <v>2.1</v>
      </c>
      <c r="F2262" s="14">
        <v>2.1</v>
      </c>
      <c r="G2262" s="14">
        <v>2.2999999999999998</v>
      </c>
    </row>
    <row r="2263" spans="1:7" x14ac:dyDescent="0.25">
      <c r="A2263">
        <v>2261</v>
      </c>
      <c r="B2263" s="14">
        <v>1.29</v>
      </c>
      <c r="C2263" s="14">
        <v>1.46</v>
      </c>
      <c r="D2263" s="14">
        <v>1.7</v>
      </c>
      <c r="E2263" s="14">
        <v>2.1</v>
      </c>
      <c r="F2263" s="14">
        <v>2.1</v>
      </c>
      <c r="G2263" s="14">
        <v>2.2999999999999998</v>
      </c>
    </row>
    <row r="2264" spans="1:7" x14ac:dyDescent="0.25">
      <c r="A2264">
        <v>2262</v>
      </c>
      <c r="B2264" s="14">
        <v>1.29</v>
      </c>
      <c r="C2264" s="14">
        <v>1.46</v>
      </c>
      <c r="D2264" s="14">
        <v>1.7</v>
      </c>
      <c r="E2264" s="14">
        <v>2.1</v>
      </c>
      <c r="F2264" s="14">
        <v>2.1</v>
      </c>
      <c r="G2264" s="14">
        <v>2.2999999999999998</v>
      </c>
    </row>
    <row r="2265" spans="1:7" x14ac:dyDescent="0.25">
      <c r="A2265">
        <v>2263</v>
      </c>
      <c r="B2265" s="14">
        <v>1.29</v>
      </c>
      <c r="C2265" s="14">
        <v>1.46</v>
      </c>
      <c r="D2265" s="14">
        <v>1.7</v>
      </c>
      <c r="E2265" s="14">
        <v>2.1</v>
      </c>
      <c r="F2265" s="14">
        <v>2.1</v>
      </c>
      <c r="G2265" s="14">
        <v>2.2999999999999998</v>
      </c>
    </row>
    <row r="2266" spans="1:7" x14ac:dyDescent="0.25">
      <c r="A2266">
        <v>2264</v>
      </c>
      <c r="B2266" s="14">
        <v>1.29</v>
      </c>
      <c r="C2266" s="14">
        <v>1.46</v>
      </c>
      <c r="D2266" s="14">
        <v>1.7</v>
      </c>
      <c r="E2266" s="14">
        <v>2.1</v>
      </c>
      <c r="F2266" s="14">
        <v>2.1</v>
      </c>
      <c r="G2266" s="14">
        <v>2.2999999999999998</v>
      </c>
    </row>
    <row r="2267" spans="1:7" x14ac:dyDescent="0.25">
      <c r="A2267">
        <v>2265</v>
      </c>
      <c r="B2267" s="14">
        <v>1.29</v>
      </c>
      <c r="C2267" s="14">
        <v>1.46</v>
      </c>
      <c r="D2267" s="14">
        <v>1.7</v>
      </c>
      <c r="E2267" s="14">
        <v>2.1</v>
      </c>
      <c r="F2267" s="14">
        <v>2.1</v>
      </c>
      <c r="G2267" s="14">
        <v>2.2999999999999998</v>
      </c>
    </row>
    <row r="2268" spans="1:7" x14ac:dyDescent="0.25">
      <c r="A2268">
        <v>2266</v>
      </c>
      <c r="B2268" s="14">
        <v>1.29</v>
      </c>
      <c r="C2268" s="14">
        <v>1.46</v>
      </c>
      <c r="D2268" s="14">
        <v>1.7</v>
      </c>
      <c r="E2268" s="14">
        <v>2.1</v>
      </c>
      <c r="F2268" s="14">
        <v>2.1</v>
      </c>
      <c r="G2268" s="14">
        <v>2.2999999999999998</v>
      </c>
    </row>
    <row r="2269" spans="1:7" x14ac:dyDescent="0.25">
      <c r="A2269">
        <v>2267</v>
      </c>
      <c r="B2269" s="14">
        <v>1.29</v>
      </c>
      <c r="C2269" s="14">
        <v>1.46</v>
      </c>
      <c r="D2269" s="14">
        <v>1.7</v>
      </c>
      <c r="E2269" s="14">
        <v>2.1</v>
      </c>
      <c r="F2269" s="14">
        <v>2.1</v>
      </c>
      <c r="G2269" s="14">
        <v>2.2999999999999998</v>
      </c>
    </row>
    <row r="2270" spans="1:7" x14ac:dyDescent="0.25">
      <c r="A2270">
        <v>2268</v>
      </c>
      <c r="B2270" s="14">
        <v>1.29</v>
      </c>
      <c r="C2270" s="14">
        <v>1.46</v>
      </c>
      <c r="D2270" s="14">
        <v>1.7</v>
      </c>
      <c r="E2270" s="14">
        <v>2.1</v>
      </c>
      <c r="F2270" s="14">
        <v>2.1</v>
      </c>
      <c r="G2270" s="14">
        <v>2.2999999999999998</v>
      </c>
    </row>
    <row r="2271" spans="1:7" x14ac:dyDescent="0.25">
      <c r="A2271">
        <v>2269</v>
      </c>
      <c r="B2271" s="14">
        <v>1.29</v>
      </c>
      <c r="C2271" s="14">
        <v>1.46</v>
      </c>
      <c r="D2271" s="14">
        <v>1.7</v>
      </c>
      <c r="E2271" s="14">
        <v>2.1</v>
      </c>
      <c r="F2271" s="14">
        <v>2.1</v>
      </c>
      <c r="G2271" s="14">
        <v>2.2999999999999998</v>
      </c>
    </row>
    <row r="2272" spans="1:7" x14ac:dyDescent="0.25">
      <c r="A2272">
        <v>2270</v>
      </c>
      <c r="B2272" s="14">
        <v>1.29</v>
      </c>
      <c r="C2272" s="14">
        <v>1.46</v>
      </c>
      <c r="D2272" s="14">
        <v>1.7</v>
      </c>
      <c r="E2272" s="14">
        <v>2.1</v>
      </c>
      <c r="F2272" s="14">
        <v>2.1</v>
      </c>
      <c r="G2272" s="14">
        <v>2.2999999999999998</v>
      </c>
    </row>
    <row r="2273" spans="1:7" x14ac:dyDescent="0.25">
      <c r="A2273">
        <v>2271</v>
      </c>
      <c r="B2273" s="14">
        <v>1.29</v>
      </c>
      <c r="C2273" s="14">
        <v>1.46</v>
      </c>
      <c r="D2273" s="14">
        <v>1.7</v>
      </c>
      <c r="E2273" s="14">
        <v>2.1</v>
      </c>
      <c r="F2273" s="14">
        <v>2.1</v>
      </c>
      <c r="G2273" s="14">
        <v>2.2999999999999998</v>
      </c>
    </row>
    <row r="2274" spans="1:7" x14ac:dyDescent="0.25">
      <c r="A2274">
        <v>2272</v>
      </c>
      <c r="B2274" s="14">
        <v>1.29</v>
      </c>
      <c r="C2274" s="14">
        <v>1.46</v>
      </c>
      <c r="D2274" s="14">
        <v>1.7</v>
      </c>
      <c r="E2274" s="14">
        <v>2.1</v>
      </c>
      <c r="F2274" s="14">
        <v>2.1</v>
      </c>
      <c r="G2274" s="14">
        <v>2.2999999999999998</v>
      </c>
    </row>
    <row r="2275" spans="1:7" x14ac:dyDescent="0.25">
      <c r="A2275">
        <v>2273</v>
      </c>
      <c r="B2275" s="14">
        <v>1.29</v>
      </c>
      <c r="C2275" s="14">
        <v>1.46</v>
      </c>
      <c r="D2275" s="14">
        <v>1.7</v>
      </c>
      <c r="E2275" s="14">
        <v>2.1</v>
      </c>
      <c r="F2275" s="14">
        <v>2.1</v>
      </c>
      <c r="G2275" s="14">
        <v>2.2999999999999998</v>
      </c>
    </row>
    <row r="2276" spans="1:7" x14ac:dyDescent="0.25">
      <c r="A2276">
        <v>2274</v>
      </c>
      <c r="B2276" s="14">
        <v>1.29</v>
      </c>
      <c r="C2276" s="14">
        <v>1.46</v>
      </c>
      <c r="D2276" s="14">
        <v>1.7</v>
      </c>
      <c r="E2276" s="14">
        <v>2.1</v>
      </c>
      <c r="F2276" s="14">
        <v>2.1</v>
      </c>
      <c r="G2276" s="14">
        <v>2.2999999999999998</v>
      </c>
    </row>
    <row r="2277" spans="1:7" x14ac:dyDescent="0.25">
      <c r="A2277">
        <v>2275</v>
      </c>
      <c r="B2277" s="14">
        <v>1.29</v>
      </c>
      <c r="C2277" s="14">
        <v>1.46</v>
      </c>
      <c r="D2277" s="14">
        <v>1.7</v>
      </c>
      <c r="E2277" s="14">
        <v>2.1</v>
      </c>
      <c r="F2277" s="14">
        <v>2.1</v>
      </c>
      <c r="G2277" s="14">
        <v>2.2999999999999998</v>
      </c>
    </row>
    <row r="2278" spans="1:7" x14ac:dyDescent="0.25">
      <c r="A2278">
        <v>2276</v>
      </c>
      <c r="B2278" s="14">
        <v>1.29</v>
      </c>
      <c r="C2278" s="14">
        <v>1.46</v>
      </c>
      <c r="D2278" s="14">
        <v>1.7</v>
      </c>
      <c r="E2278" s="14">
        <v>2.1</v>
      </c>
      <c r="F2278" s="14">
        <v>2.1</v>
      </c>
      <c r="G2278" s="14">
        <v>2.2999999999999998</v>
      </c>
    </row>
    <row r="2279" spans="1:7" x14ac:dyDescent="0.25">
      <c r="A2279">
        <v>2277</v>
      </c>
      <c r="B2279" s="14">
        <v>1.29</v>
      </c>
      <c r="C2279" s="14">
        <v>1.46</v>
      </c>
      <c r="D2279" s="14">
        <v>1.7</v>
      </c>
      <c r="E2279" s="14">
        <v>2.1</v>
      </c>
      <c r="F2279" s="14">
        <v>2.1</v>
      </c>
      <c r="G2279" s="14">
        <v>2.2999999999999998</v>
      </c>
    </row>
    <row r="2280" spans="1:7" x14ac:dyDescent="0.25">
      <c r="A2280">
        <v>2278</v>
      </c>
      <c r="B2280" s="14">
        <v>1.29</v>
      </c>
      <c r="C2280" s="14">
        <v>1.46</v>
      </c>
      <c r="D2280" s="14">
        <v>1.7</v>
      </c>
      <c r="E2280" s="14">
        <v>2.1</v>
      </c>
      <c r="F2280" s="14">
        <v>2.1</v>
      </c>
      <c r="G2280" s="14">
        <v>2.2999999999999998</v>
      </c>
    </row>
    <row r="2281" spans="1:7" x14ac:dyDescent="0.25">
      <c r="A2281">
        <v>2279</v>
      </c>
      <c r="B2281" s="14">
        <v>1.29</v>
      </c>
      <c r="C2281" s="14">
        <v>1.46</v>
      </c>
      <c r="D2281" s="14">
        <v>1.7</v>
      </c>
      <c r="E2281" s="14">
        <v>2.1</v>
      </c>
      <c r="F2281" s="14">
        <v>2.1</v>
      </c>
      <c r="G2281" s="14">
        <v>2.2999999999999998</v>
      </c>
    </row>
    <row r="2282" spans="1:7" x14ac:dyDescent="0.25">
      <c r="A2282">
        <v>2280</v>
      </c>
      <c r="B2282" s="14">
        <v>1.29</v>
      </c>
      <c r="C2282" s="14">
        <v>1.46</v>
      </c>
      <c r="D2282" s="14">
        <v>1.7</v>
      </c>
      <c r="E2282" s="14">
        <v>2.1</v>
      </c>
      <c r="F2282" s="14">
        <v>2.1</v>
      </c>
      <c r="G2282" s="14">
        <v>2.2999999999999998</v>
      </c>
    </row>
    <row r="2283" spans="1:7" x14ac:dyDescent="0.25">
      <c r="A2283">
        <v>2281</v>
      </c>
      <c r="B2283" s="14">
        <v>1.29</v>
      </c>
      <c r="C2283" s="14">
        <v>1.46</v>
      </c>
      <c r="D2283" s="14">
        <v>1.7</v>
      </c>
      <c r="E2283" s="14">
        <v>2.1</v>
      </c>
      <c r="F2283" s="14">
        <v>2.1</v>
      </c>
      <c r="G2283" s="14">
        <v>2.2999999999999998</v>
      </c>
    </row>
    <row r="2284" spans="1:7" x14ac:dyDescent="0.25">
      <c r="A2284">
        <v>2282</v>
      </c>
      <c r="B2284" s="14">
        <v>1.29</v>
      </c>
      <c r="C2284" s="14">
        <v>1.46</v>
      </c>
      <c r="D2284" s="14">
        <v>1.7</v>
      </c>
      <c r="E2284" s="14">
        <v>2.1</v>
      </c>
      <c r="F2284" s="14">
        <v>2.1</v>
      </c>
      <c r="G2284" s="14">
        <v>2.2999999999999998</v>
      </c>
    </row>
    <row r="2285" spans="1:7" x14ac:dyDescent="0.25">
      <c r="A2285">
        <v>2283</v>
      </c>
      <c r="B2285" s="14">
        <v>1.29</v>
      </c>
      <c r="C2285" s="14">
        <v>1.46</v>
      </c>
      <c r="D2285" s="14">
        <v>1.7</v>
      </c>
      <c r="E2285" s="14">
        <v>2.1</v>
      </c>
      <c r="F2285" s="14">
        <v>2.1</v>
      </c>
      <c r="G2285" s="14">
        <v>2.2999999999999998</v>
      </c>
    </row>
    <row r="2286" spans="1:7" x14ac:dyDescent="0.25">
      <c r="A2286">
        <v>2284</v>
      </c>
      <c r="B2286" s="14">
        <v>1.29</v>
      </c>
      <c r="C2286" s="14">
        <v>1.46</v>
      </c>
      <c r="D2286" s="14">
        <v>1.7</v>
      </c>
      <c r="E2286" s="14">
        <v>2.1</v>
      </c>
      <c r="F2286" s="14">
        <v>2.1</v>
      </c>
      <c r="G2286" s="14">
        <v>2.2999999999999998</v>
      </c>
    </row>
    <row r="2287" spans="1:7" x14ac:dyDescent="0.25">
      <c r="A2287">
        <v>2285</v>
      </c>
      <c r="B2287" s="14">
        <v>1.29</v>
      </c>
      <c r="C2287" s="14">
        <v>1.46</v>
      </c>
      <c r="D2287" s="14">
        <v>1.7</v>
      </c>
      <c r="E2287" s="14">
        <v>2.1</v>
      </c>
      <c r="F2287" s="14">
        <v>2.1</v>
      </c>
      <c r="G2287" s="14">
        <v>2.2999999999999998</v>
      </c>
    </row>
    <row r="2288" spans="1:7" x14ac:dyDescent="0.25">
      <c r="A2288">
        <v>2286</v>
      </c>
      <c r="B2288" s="14">
        <v>1.29</v>
      </c>
      <c r="C2288" s="14">
        <v>1.46</v>
      </c>
      <c r="D2288" s="14">
        <v>1.7</v>
      </c>
      <c r="E2288" s="14">
        <v>2.1</v>
      </c>
      <c r="F2288" s="14">
        <v>2.1</v>
      </c>
      <c r="G2288" s="14">
        <v>2.2999999999999998</v>
      </c>
    </row>
    <row r="2289" spans="1:7" x14ac:dyDescent="0.25">
      <c r="A2289">
        <v>2287</v>
      </c>
      <c r="B2289" s="14">
        <v>1.29</v>
      </c>
      <c r="C2289" s="14">
        <v>1.46</v>
      </c>
      <c r="D2289" s="14">
        <v>1.7</v>
      </c>
      <c r="E2289" s="14">
        <v>2.1</v>
      </c>
      <c r="F2289" s="14">
        <v>2.1</v>
      </c>
      <c r="G2289" s="14">
        <v>2.2999999999999998</v>
      </c>
    </row>
    <row r="2290" spans="1:7" x14ac:dyDescent="0.25">
      <c r="A2290">
        <v>2288</v>
      </c>
      <c r="B2290" s="14">
        <v>1.29</v>
      </c>
      <c r="C2290" s="14">
        <v>1.46</v>
      </c>
      <c r="D2290" s="14">
        <v>1.7</v>
      </c>
      <c r="E2290" s="14">
        <v>2.1</v>
      </c>
      <c r="F2290" s="14">
        <v>2.1</v>
      </c>
      <c r="G2290" s="14">
        <v>2.2999999999999998</v>
      </c>
    </row>
    <row r="2291" spans="1:7" x14ac:dyDescent="0.25">
      <c r="A2291">
        <v>2289</v>
      </c>
      <c r="B2291" s="14">
        <v>1.29</v>
      </c>
      <c r="C2291" s="14">
        <v>1.46</v>
      </c>
      <c r="D2291" s="14">
        <v>1.7</v>
      </c>
      <c r="E2291" s="14">
        <v>2.1</v>
      </c>
      <c r="F2291" s="14">
        <v>2.1</v>
      </c>
      <c r="G2291" s="14">
        <v>2.2999999999999998</v>
      </c>
    </row>
    <row r="2292" spans="1:7" x14ac:dyDescent="0.25">
      <c r="A2292">
        <v>2290</v>
      </c>
      <c r="B2292" s="14">
        <v>1.29</v>
      </c>
      <c r="C2292" s="14">
        <v>1.46</v>
      </c>
      <c r="D2292" s="14">
        <v>1.7</v>
      </c>
      <c r="E2292" s="14">
        <v>2.1</v>
      </c>
      <c r="F2292" s="14">
        <v>2.1</v>
      </c>
      <c r="G2292" s="14">
        <v>2.2999999999999998</v>
      </c>
    </row>
    <row r="2293" spans="1:7" x14ac:dyDescent="0.25">
      <c r="A2293">
        <v>2291</v>
      </c>
      <c r="B2293" s="14">
        <v>1.29</v>
      </c>
      <c r="C2293" s="14">
        <v>1.46</v>
      </c>
      <c r="D2293" s="14">
        <v>1.7</v>
      </c>
      <c r="E2293" s="14">
        <v>2.1</v>
      </c>
      <c r="F2293" s="14">
        <v>2.1</v>
      </c>
      <c r="G2293" s="14">
        <v>2.2999999999999998</v>
      </c>
    </row>
    <row r="2294" spans="1:7" x14ac:dyDescent="0.25">
      <c r="A2294">
        <v>2292</v>
      </c>
      <c r="B2294" s="14">
        <v>1.29</v>
      </c>
      <c r="C2294" s="14">
        <v>1.46</v>
      </c>
      <c r="D2294" s="14">
        <v>1.7</v>
      </c>
      <c r="E2294" s="14">
        <v>2.1</v>
      </c>
      <c r="F2294" s="14">
        <v>2.1</v>
      </c>
      <c r="G2294" s="14">
        <v>2.2999999999999998</v>
      </c>
    </row>
    <row r="2295" spans="1:7" x14ac:dyDescent="0.25">
      <c r="A2295">
        <v>2293</v>
      </c>
      <c r="B2295" s="14">
        <v>1.29</v>
      </c>
      <c r="C2295" s="14">
        <v>1.46</v>
      </c>
      <c r="D2295" s="14">
        <v>1.7</v>
      </c>
      <c r="E2295" s="14">
        <v>2.1</v>
      </c>
      <c r="F2295" s="14">
        <v>2.1</v>
      </c>
      <c r="G2295" s="14">
        <v>2.2999999999999998</v>
      </c>
    </row>
    <row r="2296" spans="1:7" x14ac:dyDescent="0.25">
      <c r="A2296">
        <v>2294</v>
      </c>
      <c r="B2296" s="14">
        <v>1.29</v>
      </c>
      <c r="C2296" s="14">
        <v>1.46</v>
      </c>
      <c r="D2296" s="14">
        <v>1.7</v>
      </c>
      <c r="E2296" s="14">
        <v>2.1</v>
      </c>
      <c r="F2296" s="14">
        <v>2.1</v>
      </c>
      <c r="G2296" s="14">
        <v>2.2999999999999998</v>
      </c>
    </row>
    <row r="2297" spans="1:7" x14ac:dyDescent="0.25">
      <c r="A2297">
        <v>2295</v>
      </c>
      <c r="B2297" s="14">
        <v>1.29</v>
      </c>
      <c r="C2297" s="14">
        <v>1.46</v>
      </c>
      <c r="D2297" s="14">
        <v>1.7</v>
      </c>
      <c r="E2297" s="14">
        <v>2.1</v>
      </c>
      <c r="F2297" s="14">
        <v>2.1</v>
      </c>
      <c r="G2297" s="14">
        <v>2.2999999999999998</v>
      </c>
    </row>
    <row r="2298" spans="1:7" x14ac:dyDescent="0.25">
      <c r="A2298">
        <v>2296</v>
      </c>
      <c r="B2298" s="14">
        <v>1.29</v>
      </c>
      <c r="C2298" s="14">
        <v>1.46</v>
      </c>
      <c r="D2298" s="14">
        <v>1.7</v>
      </c>
      <c r="E2298" s="14">
        <v>2.1</v>
      </c>
      <c r="F2298" s="14">
        <v>2.1</v>
      </c>
      <c r="G2298" s="14">
        <v>2.2999999999999998</v>
      </c>
    </row>
    <row r="2299" spans="1:7" x14ac:dyDescent="0.25">
      <c r="A2299">
        <v>2297</v>
      </c>
      <c r="B2299" s="14">
        <v>1.29</v>
      </c>
      <c r="C2299" s="14">
        <v>1.46</v>
      </c>
      <c r="D2299" s="14">
        <v>1.7</v>
      </c>
      <c r="E2299" s="14">
        <v>2.1</v>
      </c>
      <c r="F2299" s="14">
        <v>2.1</v>
      </c>
      <c r="G2299" s="14">
        <v>2.2999999999999998</v>
      </c>
    </row>
    <row r="2300" spans="1:7" x14ac:dyDescent="0.25">
      <c r="A2300">
        <v>2298</v>
      </c>
      <c r="B2300" s="14">
        <v>1.29</v>
      </c>
      <c r="C2300" s="14">
        <v>1.46</v>
      </c>
      <c r="D2300" s="14">
        <v>1.7</v>
      </c>
      <c r="E2300" s="14">
        <v>2.1</v>
      </c>
      <c r="F2300" s="14">
        <v>2.1</v>
      </c>
      <c r="G2300" s="14">
        <v>2.2999999999999998</v>
      </c>
    </row>
    <row r="2301" spans="1:7" x14ac:dyDescent="0.25">
      <c r="A2301">
        <v>2299</v>
      </c>
      <c r="B2301" s="14">
        <v>1.29</v>
      </c>
      <c r="C2301" s="14">
        <v>1.46</v>
      </c>
      <c r="D2301" s="14">
        <v>1.7</v>
      </c>
      <c r="E2301" s="14">
        <v>2.1</v>
      </c>
      <c r="F2301" s="14">
        <v>2.1</v>
      </c>
      <c r="G2301" s="14">
        <v>2.2999999999999998</v>
      </c>
    </row>
    <row r="2302" spans="1:7" x14ac:dyDescent="0.25">
      <c r="A2302">
        <v>2300</v>
      </c>
      <c r="B2302" s="14">
        <v>1.29</v>
      </c>
      <c r="C2302" s="14">
        <v>1.46</v>
      </c>
      <c r="D2302" s="14">
        <v>1.7</v>
      </c>
      <c r="E2302" s="14">
        <v>2.1</v>
      </c>
      <c r="F2302" s="14">
        <v>2.1</v>
      </c>
      <c r="G2302" s="14">
        <v>2.2999999999999998</v>
      </c>
    </row>
    <row r="2303" spans="1:7" x14ac:dyDescent="0.25">
      <c r="A2303">
        <v>2301</v>
      </c>
      <c r="B2303" s="14">
        <v>1.29</v>
      </c>
      <c r="C2303" s="14">
        <v>1.46</v>
      </c>
      <c r="D2303" s="14">
        <v>1.7</v>
      </c>
      <c r="E2303" s="14">
        <v>2.1</v>
      </c>
      <c r="F2303" s="14">
        <v>2.1</v>
      </c>
      <c r="G2303" s="14">
        <v>2.2999999999999998</v>
      </c>
    </row>
    <row r="2304" spans="1:7" x14ac:dyDescent="0.25">
      <c r="A2304">
        <v>2302</v>
      </c>
      <c r="B2304" s="14">
        <v>1.29</v>
      </c>
      <c r="C2304" s="14">
        <v>1.46</v>
      </c>
      <c r="D2304" s="14">
        <v>1.7</v>
      </c>
      <c r="E2304" s="14">
        <v>2.1</v>
      </c>
      <c r="F2304" s="14">
        <v>2.1</v>
      </c>
      <c r="G2304" s="14">
        <v>2.2999999999999998</v>
      </c>
    </row>
    <row r="2305" spans="1:7" x14ac:dyDescent="0.25">
      <c r="A2305">
        <v>2303</v>
      </c>
      <c r="B2305" s="14">
        <v>1.29</v>
      </c>
      <c r="C2305" s="14">
        <v>1.46</v>
      </c>
      <c r="D2305" s="14">
        <v>1.7</v>
      </c>
      <c r="E2305" s="14">
        <v>2.1</v>
      </c>
      <c r="F2305" s="14">
        <v>2.1</v>
      </c>
      <c r="G2305" s="14">
        <v>2.2999999999999998</v>
      </c>
    </row>
    <row r="2306" spans="1:7" x14ac:dyDescent="0.25">
      <c r="A2306">
        <v>2304</v>
      </c>
      <c r="B2306" s="14">
        <v>1.29</v>
      </c>
      <c r="C2306" s="14">
        <v>1.46</v>
      </c>
      <c r="D2306" s="14">
        <v>1.7</v>
      </c>
      <c r="E2306" s="14">
        <v>2.1</v>
      </c>
      <c r="F2306" s="14">
        <v>2.1</v>
      </c>
      <c r="G2306" s="14">
        <v>2.2999999999999998</v>
      </c>
    </row>
    <row r="2307" spans="1:7" x14ac:dyDescent="0.25">
      <c r="A2307">
        <v>2305</v>
      </c>
      <c r="B2307" s="14">
        <v>1.29</v>
      </c>
      <c r="C2307" s="14">
        <v>1.46</v>
      </c>
      <c r="D2307" s="14">
        <v>1.7</v>
      </c>
      <c r="E2307" s="14">
        <v>2.1</v>
      </c>
      <c r="F2307" s="14">
        <v>2.1</v>
      </c>
      <c r="G2307" s="14">
        <v>2.2999999999999998</v>
      </c>
    </row>
    <row r="2308" spans="1:7" x14ac:dyDescent="0.25">
      <c r="A2308">
        <v>2306</v>
      </c>
      <c r="B2308" s="14">
        <v>1.29</v>
      </c>
      <c r="C2308" s="14">
        <v>1.46</v>
      </c>
      <c r="D2308" s="14">
        <v>1.7</v>
      </c>
      <c r="E2308" s="14">
        <v>2.1</v>
      </c>
      <c r="F2308" s="14">
        <v>2.1</v>
      </c>
      <c r="G2308" s="14">
        <v>2.2999999999999998</v>
      </c>
    </row>
    <row r="2309" spans="1:7" x14ac:dyDescent="0.25">
      <c r="A2309">
        <v>2307</v>
      </c>
      <c r="B2309" s="14">
        <v>1.29</v>
      </c>
      <c r="C2309" s="14">
        <v>1.46</v>
      </c>
      <c r="D2309" s="14">
        <v>1.7</v>
      </c>
      <c r="E2309" s="14">
        <v>2.1</v>
      </c>
      <c r="F2309" s="14">
        <v>2.1</v>
      </c>
      <c r="G2309" s="14">
        <v>2.2999999999999998</v>
      </c>
    </row>
    <row r="2310" spans="1:7" x14ac:dyDescent="0.25">
      <c r="A2310">
        <v>2308</v>
      </c>
      <c r="B2310" s="14">
        <v>1.29</v>
      </c>
      <c r="C2310" s="14">
        <v>1.46</v>
      </c>
      <c r="D2310" s="14">
        <v>1.7</v>
      </c>
      <c r="E2310" s="14">
        <v>2.1</v>
      </c>
      <c r="F2310" s="14">
        <v>2.1</v>
      </c>
      <c r="G2310" s="14">
        <v>2.2999999999999998</v>
      </c>
    </row>
    <row r="2311" spans="1:7" x14ac:dyDescent="0.25">
      <c r="A2311">
        <v>2309</v>
      </c>
      <c r="B2311" s="14">
        <v>1.29</v>
      </c>
      <c r="C2311" s="14">
        <v>1.46</v>
      </c>
      <c r="D2311" s="14">
        <v>1.7</v>
      </c>
      <c r="E2311" s="14">
        <v>2.1</v>
      </c>
      <c r="F2311" s="14">
        <v>2.1</v>
      </c>
      <c r="G2311" s="14">
        <v>2.2999999999999998</v>
      </c>
    </row>
    <row r="2312" spans="1:7" x14ac:dyDescent="0.25">
      <c r="A2312">
        <v>2310</v>
      </c>
      <c r="B2312" s="14">
        <v>1.29</v>
      </c>
      <c r="C2312" s="14">
        <v>1.46</v>
      </c>
      <c r="D2312" s="14">
        <v>1.7</v>
      </c>
      <c r="E2312" s="14">
        <v>2.1</v>
      </c>
      <c r="F2312" s="14">
        <v>2.1</v>
      </c>
      <c r="G2312" s="14">
        <v>2.2999999999999998</v>
      </c>
    </row>
    <row r="2313" spans="1:7" x14ac:dyDescent="0.25">
      <c r="A2313">
        <v>2311</v>
      </c>
      <c r="B2313" s="14">
        <v>1.29</v>
      </c>
      <c r="C2313" s="14">
        <v>1.46</v>
      </c>
      <c r="D2313" s="14">
        <v>1.7</v>
      </c>
      <c r="E2313" s="14">
        <v>2.1</v>
      </c>
      <c r="F2313" s="14">
        <v>2.1</v>
      </c>
      <c r="G2313" s="14">
        <v>2.2999999999999998</v>
      </c>
    </row>
    <row r="2314" spans="1:7" x14ac:dyDescent="0.25">
      <c r="A2314">
        <v>2312</v>
      </c>
      <c r="B2314" s="14">
        <v>1.29</v>
      </c>
      <c r="C2314" s="14">
        <v>1.46</v>
      </c>
      <c r="D2314" s="14">
        <v>1.7</v>
      </c>
      <c r="E2314" s="14">
        <v>2.1</v>
      </c>
      <c r="F2314" s="14">
        <v>2.1</v>
      </c>
      <c r="G2314" s="14">
        <v>2.2999999999999998</v>
      </c>
    </row>
    <row r="2315" spans="1:7" x14ac:dyDescent="0.25">
      <c r="A2315">
        <v>2313</v>
      </c>
      <c r="B2315" s="14">
        <v>1.29</v>
      </c>
      <c r="C2315" s="14">
        <v>1.46</v>
      </c>
      <c r="D2315" s="14">
        <v>1.7</v>
      </c>
      <c r="E2315" s="14">
        <v>2.1</v>
      </c>
      <c r="F2315" s="14">
        <v>2.1</v>
      </c>
      <c r="G2315" s="14">
        <v>2.2999999999999998</v>
      </c>
    </row>
    <row r="2316" spans="1:7" x14ac:dyDescent="0.25">
      <c r="A2316">
        <v>2314</v>
      </c>
      <c r="B2316" s="14">
        <v>1.29</v>
      </c>
      <c r="C2316" s="14">
        <v>1.46</v>
      </c>
      <c r="D2316" s="14">
        <v>1.7</v>
      </c>
      <c r="E2316" s="14">
        <v>2.1</v>
      </c>
      <c r="F2316" s="14">
        <v>2.1</v>
      </c>
      <c r="G2316" s="14">
        <v>2.2999999999999998</v>
      </c>
    </row>
    <row r="2317" spans="1:7" x14ac:dyDescent="0.25">
      <c r="A2317">
        <v>2315</v>
      </c>
      <c r="B2317" s="14">
        <v>1.29</v>
      </c>
      <c r="C2317" s="14">
        <v>1.46</v>
      </c>
      <c r="D2317" s="14">
        <v>1.7</v>
      </c>
      <c r="E2317" s="14">
        <v>2.1</v>
      </c>
      <c r="F2317" s="14">
        <v>2.1</v>
      </c>
      <c r="G2317" s="14">
        <v>2.2999999999999998</v>
      </c>
    </row>
    <row r="2318" spans="1:7" x14ac:dyDescent="0.25">
      <c r="A2318">
        <v>2316</v>
      </c>
      <c r="B2318" s="14">
        <v>1.29</v>
      </c>
      <c r="C2318" s="14">
        <v>1.46</v>
      </c>
      <c r="D2318" s="14">
        <v>1.7</v>
      </c>
      <c r="E2318" s="14">
        <v>2.1</v>
      </c>
      <c r="F2318" s="14">
        <v>2.1</v>
      </c>
      <c r="G2318" s="14">
        <v>2.2999999999999998</v>
      </c>
    </row>
    <row r="2319" spans="1:7" x14ac:dyDescent="0.25">
      <c r="A2319">
        <v>2317</v>
      </c>
      <c r="B2319" s="14">
        <v>1.29</v>
      </c>
      <c r="C2319" s="14">
        <v>1.46</v>
      </c>
      <c r="D2319" s="14">
        <v>1.7</v>
      </c>
      <c r="E2319" s="14">
        <v>2.1</v>
      </c>
      <c r="F2319" s="14">
        <v>2.1</v>
      </c>
      <c r="G2319" s="14">
        <v>2.2999999999999998</v>
      </c>
    </row>
    <row r="2320" spans="1:7" x14ac:dyDescent="0.25">
      <c r="A2320">
        <v>2318</v>
      </c>
      <c r="B2320" s="14">
        <v>1.29</v>
      </c>
      <c r="C2320" s="14">
        <v>1.46</v>
      </c>
      <c r="D2320" s="14">
        <v>1.7</v>
      </c>
      <c r="E2320" s="14">
        <v>2.1</v>
      </c>
      <c r="F2320" s="14">
        <v>2.1</v>
      </c>
      <c r="G2320" s="14">
        <v>2.2999999999999998</v>
      </c>
    </row>
    <row r="2321" spans="1:7" x14ac:dyDescent="0.25">
      <c r="A2321">
        <v>2319</v>
      </c>
      <c r="B2321" s="14">
        <v>1.29</v>
      </c>
      <c r="C2321" s="14">
        <v>1.46</v>
      </c>
      <c r="D2321" s="14">
        <v>1.7</v>
      </c>
      <c r="E2321" s="14">
        <v>2.1</v>
      </c>
      <c r="F2321" s="14">
        <v>2.1</v>
      </c>
      <c r="G2321" s="14">
        <v>2.2999999999999998</v>
      </c>
    </row>
    <row r="2322" spans="1:7" x14ac:dyDescent="0.25">
      <c r="A2322">
        <v>2320</v>
      </c>
      <c r="B2322" s="14">
        <v>1.29</v>
      </c>
      <c r="C2322" s="14">
        <v>1.46</v>
      </c>
      <c r="D2322" s="14">
        <v>1.7</v>
      </c>
      <c r="E2322" s="14">
        <v>2.1</v>
      </c>
      <c r="F2322" s="14">
        <v>2.1</v>
      </c>
      <c r="G2322" s="14">
        <v>2.2999999999999998</v>
      </c>
    </row>
    <row r="2323" spans="1:7" x14ac:dyDescent="0.25">
      <c r="A2323">
        <v>2321</v>
      </c>
      <c r="B2323" s="14">
        <v>1.29</v>
      </c>
      <c r="C2323" s="14">
        <v>1.46</v>
      </c>
      <c r="D2323" s="14">
        <v>1.7</v>
      </c>
      <c r="E2323" s="14">
        <v>2.1</v>
      </c>
      <c r="F2323" s="14">
        <v>2.1</v>
      </c>
      <c r="G2323" s="14">
        <v>2.2999999999999998</v>
      </c>
    </row>
    <row r="2324" spans="1:7" x14ac:dyDescent="0.25">
      <c r="A2324">
        <v>2322</v>
      </c>
      <c r="B2324" s="14">
        <v>1.29</v>
      </c>
      <c r="C2324" s="14">
        <v>1.46</v>
      </c>
      <c r="D2324" s="14">
        <v>1.7</v>
      </c>
      <c r="E2324" s="14">
        <v>2.1</v>
      </c>
      <c r="F2324" s="14">
        <v>2.1</v>
      </c>
      <c r="G2324" s="14">
        <v>2.2999999999999998</v>
      </c>
    </row>
    <row r="2325" spans="1:7" x14ac:dyDescent="0.25">
      <c r="A2325">
        <v>2323</v>
      </c>
      <c r="B2325" s="14">
        <v>1.29</v>
      </c>
      <c r="C2325" s="14">
        <v>1.46</v>
      </c>
      <c r="D2325" s="14">
        <v>1.7</v>
      </c>
      <c r="E2325" s="14">
        <v>2.1</v>
      </c>
      <c r="F2325" s="14">
        <v>2.1</v>
      </c>
      <c r="G2325" s="14">
        <v>2.2999999999999998</v>
      </c>
    </row>
    <row r="2326" spans="1:7" x14ac:dyDescent="0.25">
      <c r="A2326">
        <v>2324</v>
      </c>
      <c r="B2326" s="14">
        <v>1.29</v>
      </c>
      <c r="C2326" s="14">
        <v>1.46</v>
      </c>
      <c r="D2326" s="14">
        <v>1.7</v>
      </c>
      <c r="E2326" s="14">
        <v>2.1</v>
      </c>
      <c r="F2326" s="14">
        <v>2.1</v>
      </c>
      <c r="G2326" s="14">
        <v>2.2999999999999998</v>
      </c>
    </row>
    <row r="2327" spans="1:7" x14ac:dyDescent="0.25">
      <c r="A2327">
        <v>2325</v>
      </c>
      <c r="B2327" s="14">
        <v>1.29</v>
      </c>
      <c r="C2327" s="14">
        <v>1.46</v>
      </c>
      <c r="D2327" s="14">
        <v>1.7</v>
      </c>
      <c r="E2327" s="14">
        <v>2.1</v>
      </c>
      <c r="F2327" s="14">
        <v>2.1</v>
      </c>
      <c r="G2327" s="14">
        <v>2.2999999999999998</v>
      </c>
    </row>
    <row r="2328" spans="1:7" x14ac:dyDescent="0.25">
      <c r="A2328">
        <v>2326</v>
      </c>
      <c r="B2328" s="14">
        <v>1.29</v>
      </c>
      <c r="C2328" s="14">
        <v>1.46</v>
      </c>
      <c r="D2328" s="14">
        <v>1.7</v>
      </c>
      <c r="E2328" s="14">
        <v>2.1</v>
      </c>
      <c r="F2328" s="14">
        <v>2.1</v>
      </c>
      <c r="G2328" s="14">
        <v>2.2999999999999998</v>
      </c>
    </row>
    <row r="2329" spans="1:7" x14ac:dyDescent="0.25">
      <c r="A2329">
        <v>2327</v>
      </c>
      <c r="B2329" s="14">
        <v>1.29</v>
      </c>
      <c r="C2329" s="14">
        <v>1.46</v>
      </c>
      <c r="D2329" s="14">
        <v>1.7</v>
      </c>
      <c r="E2329" s="14">
        <v>2.1</v>
      </c>
      <c r="F2329" s="14">
        <v>2.1</v>
      </c>
      <c r="G2329" s="14">
        <v>2.2999999999999998</v>
      </c>
    </row>
    <row r="2330" spans="1:7" x14ac:dyDescent="0.25">
      <c r="A2330">
        <v>2328</v>
      </c>
      <c r="B2330" s="14">
        <v>1.29</v>
      </c>
      <c r="C2330" s="14">
        <v>1.46</v>
      </c>
      <c r="D2330" s="14">
        <v>1.7</v>
      </c>
      <c r="E2330" s="14">
        <v>2.1</v>
      </c>
      <c r="F2330" s="14">
        <v>2.1</v>
      </c>
      <c r="G2330" s="14">
        <v>2.2999999999999998</v>
      </c>
    </row>
    <row r="2331" spans="1:7" x14ac:dyDescent="0.25">
      <c r="A2331">
        <v>2329</v>
      </c>
      <c r="B2331" s="14">
        <v>1.29</v>
      </c>
      <c r="C2331" s="14">
        <v>1.46</v>
      </c>
      <c r="D2331" s="14">
        <v>1.7</v>
      </c>
      <c r="E2331" s="14">
        <v>2.1</v>
      </c>
      <c r="F2331" s="14">
        <v>2.1</v>
      </c>
      <c r="G2331" s="14">
        <v>2.2999999999999998</v>
      </c>
    </row>
    <row r="2332" spans="1:7" x14ac:dyDescent="0.25">
      <c r="A2332">
        <v>2330</v>
      </c>
      <c r="B2332" s="14">
        <v>1.29</v>
      </c>
      <c r="C2332" s="14">
        <v>1.46</v>
      </c>
      <c r="D2332" s="14">
        <v>1.7</v>
      </c>
      <c r="E2332" s="14">
        <v>2.1</v>
      </c>
      <c r="F2332" s="14">
        <v>2.1</v>
      </c>
      <c r="G2332" s="14">
        <v>2.2999999999999998</v>
      </c>
    </row>
    <row r="2333" spans="1:7" x14ac:dyDescent="0.25">
      <c r="A2333">
        <v>2331</v>
      </c>
      <c r="B2333" s="14">
        <v>1.29</v>
      </c>
      <c r="C2333" s="14">
        <v>1.46</v>
      </c>
      <c r="D2333" s="14">
        <v>1.7</v>
      </c>
      <c r="E2333" s="14">
        <v>2.1</v>
      </c>
      <c r="F2333" s="14">
        <v>2.1</v>
      </c>
      <c r="G2333" s="14">
        <v>2.2999999999999998</v>
      </c>
    </row>
    <row r="2334" spans="1:7" x14ac:dyDescent="0.25">
      <c r="A2334">
        <v>2332</v>
      </c>
      <c r="B2334" s="14">
        <v>1.29</v>
      </c>
      <c r="C2334" s="14">
        <v>1.46</v>
      </c>
      <c r="D2334" s="14">
        <v>1.7</v>
      </c>
      <c r="E2334" s="14">
        <v>2.1</v>
      </c>
      <c r="F2334" s="14">
        <v>2.1</v>
      </c>
      <c r="G2334" s="14">
        <v>2.2999999999999998</v>
      </c>
    </row>
    <row r="2335" spans="1:7" x14ac:dyDescent="0.25">
      <c r="A2335">
        <v>2333</v>
      </c>
      <c r="B2335" s="14">
        <v>1.29</v>
      </c>
      <c r="C2335" s="14">
        <v>1.46</v>
      </c>
      <c r="D2335" s="14">
        <v>1.7</v>
      </c>
      <c r="E2335" s="14">
        <v>2.1</v>
      </c>
      <c r="F2335" s="14">
        <v>2.1</v>
      </c>
      <c r="G2335" s="14">
        <v>2.2999999999999998</v>
      </c>
    </row>
    <row r="2336" spans="1:7" x14ac:dyDescent="0.25">
      <c r="A2336">
        <v>2334</v>
      </c>
      <c r="B2336" s="14">
        <v>1.29</v>
      </c>
      <c r="C2336" s="14">
        <v>1.46</v>
      </c>
      <c r="D2336" s="14">
        <v>1.7</v>
      </c>
      <c r="E2336" s="14">
        <v>2.1</v>
      </c>
      <c r="F2336" s="14">
        <v>2.1</v>
      </c>
      <c r="G2336" s="14">
        <v>2.2999999999999998</v>
      </c>
    </row>
    <row r="2337" spans="1:7" x14ac:dyDescent="0.25">
      <c r="A2337">
        <v>2335</v>
      </c>
      <c r="B2337" s="14">
        <v>1.29</v>
      </c>
      <c r="C2337" s="14">
        <v>1.46</v>
      </c>
      <c r="D2337" s="14">
        <v>1.7</v>
      </c>
      <c r="E2337" s="14">
        <v>2.1</v>
      </c>
      <c r="F2337" s="14">
        <v>2.1</v>
      </c>
      <c r="G2337" s="14">
        <v>2.2999999999999998</v>
      </c>
    </row>
    <row r="2338" spans="1:7" x14ac:dyDescent="0.25">
      <c r="A2338">
        <v>2336</v>
      </c>
      <c r="B2338" s="14">
        <v>1.29</v>
      </c>
      <c r="C2338" s="14">
        <v>1.46</v>
      </c>
      <c r="D2338" s="14">
        <v>1.7</v>
      </c>
      <c r="E2338" s="14">
        <v>2.1</v>
      </c>
      <c r="F2338" s="14">
        <v>2.1</v>
      </c>
      <c r="G2338" s="14">
        <v>2.2999999999999998</v>
      </c>
    </row>
    <row r="2339" spans="1:7" x14ac:dyDescent="0.25">
      <c r="A2339">
        <v>2337</v>
      </c>
      <c r="B2339" s="14">
        <v>1.29</v>
      </c>
      <c r="C2339" s="14">
        <v>1.46</v>
      </c>
      <c r="D2339" s="14">
        <v>1.7</v>
      </c>
      <c r="E2339" s="14">
        <v>2.1</v>
      </c>
      <c r="F2339" s="14">
        <v>2.1</v>
      </c>
      <c r="G2339" s="14">
        <v>2.2999999999999998</v>
      </c>
    </row>
    <row r="2340" spans="1:7" x14ac:dyDescent="0.25">
      <c r="A2340">
        <v>2338</v>
      </c>
      <c r="B2340" s="14">
        <v>1.29</v>
      </c>
      <c r="C2340" s="14">
        <v>1.46</v>
      </c>
      <c r="D2340" s="14">
        <v>1.7</v>
      </c>
      <c r="E2340" s="14">
        <v>2.1</v>
      </c>
      <c r="F2340" s="14">
        <v>2.1</v>
      </c>
      <c r="G2340" s="14">
        <v>2.2999999999999998</v>
      </c>
    </row>
    <row r="2341" spans="1:7" x14ac:dyDescent="0.25">
      <c r="A2341">
        <v>2339</v>
      </c>
      <c r="B2341" s="14">
        <v>1.29</v>
      </c>
      <c r="C2341" s="14">
        <v>1.46</v>
      </c>
      <c r="D2341" s="14">
        <v>1.7</v>
      </c>
      <c r="E2341" s="14">
        <v>2.1</v>
      </c>
      <c r="F2341" s="14">
        <v>2.1</v>
      </c>
      <c r="G2341" s="14">
        <v>2.2999999999999998</v>
      </c>
    </row>
    <row r="2342" spans="1:7" x14ac:dyDescent="0.25">
      <c r="A2342">
        <v>2340</v>
      </c>
      <c r="B2342" s="14">
        <v>1.29</v>
      </c>
      <c r="C2342" s="14">
        <v>1.46</v>
      </c>
      <c r="D2342" s="14">
        <v>1.7</v>
      </c>
      <c r="E2342" s="14">
        <v>2.1</v>
      </c>
      <c r="F2342" s="14">
        <v>2.1</v>
      </c>
      <c r="G2342" s="14">
        <v>2.2999999999999998</v>
      </c>
    </row>
    <row r="2343" spans="1:7" x14ac:dyDescent="0.25">
      <c r="A2343">
        <v>2341</v>
      </c>
      <c r="B2343" s="14">
        <v>1.29</v>
      </c>
      <c r="C2343" s="14">
        <v>1.46</v>
      </c>
      <c r="D2343" s="14">
        <v>1.7</v>
      </c>
      <c r="E2343" s="14">
        <v>2.1</v>
      </c>
      <c r="F2343" s="14">
        <v>2.1</v>
      </c>
      <c r="G2343" s="14">
        <v>2.2999999999999998</v>
      </c>
    </row>
    <row r="2344" spans="1:7" x14ac:dyDescent="0.25">
      <c r="A2344">
        <v>2342</v>
      </c>
      <c r="B2344" s="14">
        <v>1.29</v>
      </c>
      <c r="C2344" s="14">
        <v>1.46</v>
      </c>
      <c r="D2344" s="14">
        <v>1.7</v>
      </c>
      <c r="E2344" s="14">
        <v>2.1</v>
      </c>
      <c r="F2344" s="14">
        <v>2.1</v>
      </c>
      <c r="G2344" s="14">
        <v>2.2999999999999998</v>
      </c>
    </row>
    <row r="2345" spans="1:7" x14ac:dyDescent="0.25">
      <c r="A2345">
        <v>2343</v>
      </c>
      <c r="B2345" s="14">
        <v>1.29</v>
      </c>
      <c r="C2345" s="14">
        <v>1.46</v>
      </c>
      <c r="D2345" s="14">
        <v>1.7</v>
      </c>
      <c r="E2345" s="14">
        <v>2.1</v>
      </c>
      <c r="F2345" s="14">
        <v>2.1</v>
      </c>
      <c r="G2345" s="14">
        <v>2.2999999999999998</v>
      </c>
    </row>
    <row r="2346" spans="1:7" x14ac:dyDescent="0.25">
      <c r="A2346">
        <v>2344</v>
      </c>
      <c r="B2346" s="14">
        <v>1.29</v>
      </c>
      <c r="C2346" s="14">
        <v>1.46</v>
      </c>
      <c r="D2346" s="14">
        <v>1.7</v>
      </c>
      <c r="E2346" s="14">
        <v>2.1</v>
      </c>
      <c r="F2346" s="14">
        <v>2.1</v>
      </c>
      <c r="G2346" s="14">
        <v>2.2999999999999998</v>
      </c>
    </row>
    <row r="2347" spans="1:7" x14ac:dyDescent="0.25">
      <c r="A2347">
        <v>2345</v>
      </c>
      <c r="B2347" s="14">
        <v>1.29</v>
      </c>
      <c r="C2347" s="14">
        <v>1.46</v>
      </c>
      <c r="D2347" s="14">
        <v>1.7</v>
      </c>
      <c r="E2347" s="14">
        <v>2.1</v>
      </c>
      <c r="F2347" s="14">
        <v>2.1</v>
      </c>
      <c r="G2347" s="14">
        <v>2.2999999999999998</v>
      </c>
    </row>
    <row r="2348" spans="1:7" x14ac:dyDescent="0.25">
      <c r="A2348">
        <v>2346</v>
      </c>
      <c r="B2348" s="14">
        <v>1.29</v>
      </c>
      <c r="C2348" s="14">
        <v>1.46</v>
      </c>
      <c r="D2348" s="14">
        <v>1.7</v>
      </c>
      <c r="E2348" s="14">
        <v>2.1</v>
      </c>
      <c r="F2348" s="14">
        <v>2.1</v>
      </c>
      <c r="G2348" s="14">
        <v>2.2999999999999998</v>
      </c>
    </row>
    <row r="2349" spans="1:7" x14ac:dyDescent="0.25">
      <c r="A2349">
        <v>2347</v>
      </c>
      <c r="B2349" s="14">
        <v>1.29</v>
      </c>
      <c r="C2349" s="14">
        <v>1.46</v>
      </c>
      <c r="D2349" s="14">
        <v>1.7</v>
      </c>
      <c r="E2349" s="14">
        <v>2.1</v>
      </c>
      <c r="F2349" s="14">
        <v>2.1</v>
      </c>
      <c r="G2349" s="14">
        <v>2.2999999999999998</v>
      </c>
    </row>
    <row r="2350" spans="1:7" x14ac:dyDescent="0.25">
      <c r="A2350">
        <v>2348</v>
      </c>
      <c r="B2350" s="14">
        <v>1.29</v>
      </c>
      <c r="C2350" s="14">
        <v>1.46</v>
      </c>
      <c r="D2350" s="14">
        <v>1.7</v>
      </c>
      <c r="E2350" s="14">
        <v>2.1</v>
      </c>
      <c r="F2350" s="14">
        <v>2.1</v>
      </c>
      <c r="G2350" s="14">
        <v>2.2999999999999998</v>
      </c>
    </row>
    <row r="2351" spans="1:7" x14ac:dyDescent="0.25">
      <c r="A2351">
        <v>2349</v>
      </c>
      <c r="B2351" s="14">
        <v>1.29</v>
      </c>
      <c r="C2351" s="14">
        <v>1.46</v>
      </c>
      <c r="D2351" s="14">
        <v>1.7</v>
      </c>
      <c r="E2351" s="14">
        <v>2.1</v>
      </c>
      <c r="F2351" s="14">
        <v>2.1</v>
      </c>
      <c r="G2351" s="14">
        <v>2.2999999999999998</v>
      </c>
    </row>
    <row r="2352" spans="1:7" x14ac:dyDescent="0.25">
      <c r="A2352">
        <v>2350</v>
      </c>
      <c r="B2352" s="14">
        <v>1.29</v>
      </c>
      <c r="C2352" s="14">
        <v>1.46</v>
      </c>
      <c r="D2352" s="14">
        <v>1.7</v>
      </c>
      <c r="E2352" s="14">
        <v>2.1</v>
      </c>
      <c r="F2352" s="14">
        <v>2.1</v>
      </c>
      <c r="G2352" s="14">
        <v>2.2999999999999998</v>
      </c>
    </row>
    <row r="2353" spans="1:7" x14ac:dyDescent="0.25">
      <c r="A2353">
        <v>2351</v>
      </c>
      <c r="B2353" s="14">
        <v>1.29</v>
      </c>
      <c r="C2353" s="14">
        <v>1.46</v>
      </c>
      <c r="D2353" s="14">
        <v>1.7</v>
      </c>
      <c r="E2353" s="14">
        <v>2.1</v>
      </c>
      <c r="F2353" s="14">
        <v>2.1</v>
      </c>
      <c r="G2353" s="14">
        <v>2.2999999999999998</v>
      </c>
    </row>
    <row r="2354" spans="1:7" x14ac:dyDescent="0.25">
      <c r="A2354">
        <v>2352</v>
      </c>
      <c r="B2354" s="14">
        <v>1.29</v>
      </c>
      <c r="C2354" s="14">
        <v>1.46</v>
      </c>
      <c r="D2354" s="14">
        <v>1.7</v>
      </c>
      <c r="E2354" s="14">
        <v>2.1</v>
      </c>
      <c r="F2354" s="14">
        <v>2.1</v>
      </c>
      <c r="G2354" s="14">
        <v>2.2999999999999998</v>
      </c>
    </row>
    <row r="2355" spans="1:7" x14ac:dyDescent="0.25">
      <c r="A2355">
        <v>2353</v>
      </c>
      <c r="B2355" s="14">
        <v>1.29</v>
      </c>
      <c r="C2355" s="14">
        <v>1.46</v>
      </c>
      <c r="D2355" s="14">
        <v>1.7</v>
      </c>
      <c r="E2355" s="14">
        <v>2.1</v>
      </c>
      <c r="F2355" s="14">
        <v>2.1</v>
      </c>
      <c r="G2355" s="14">
        <v>2.2999999999999998</v>
      </c>
    </row>
    <row r="2356" spans="1:7" x14ac:dyDescent="0.25">
      <c r="A2356">
        <v>2354</v>
      </c>
      <c r="B2356" s="14">
        <v>1.29</v>
      </c>
      <c r="C2356" s="14">
        <v>1.46</v>
      </c>
      <c r="D2356" s="14">
        <v>1.7</v>
      </c>
      <c r="E2356" s="14">
        <v>2.1</v>
      </c>
      <c r="F2356" s="14">
        <v>2.1</v>
      </c>
      <c r="G2356" s="14">
        <v>2.2999999999999998</v>
      </c>
    </row>
    <row r="2357" spans="1:7" x14ac:dyDescent="0.25">
      <c r="A2357">
        <v>2355</v>
      </c>
      <c r="B2357" s="14">
        <v>1.29</v>
      </c>
      <c r="C2357" s="14">
        <v>1.46</v>
      </c>
      <c r="D2357" s="14">
        <v>1.7</v>
      </c>
      <c r="E2357" s="14">
        <v>2.1</v>
      </c>
      <c r="F2357" s="14">
        <v>2.1</v>
      </c>
      <c r="G2357" s="14">
        <v>2.2999999999999998</v>
      </c>
    </row>
    <row r="2358" spans="1:7" x14ac:dyDescent="0.25">
      <c r="A2358">
        <v>2356</v>
      </c>
      <c r="B2358" s="14">
        <v>1.29</v>
      </c>
      <c r="C2358" s="14">
        <v>1.46</v>
      </c>
      <c r="D2358" s="14">
        <v>1.7</v>
      </c>
      <c r="E2358" s="14">
        <v>2.1</v>
      </c>
      <c r="F2358" s="14">
        <v>2.1</v>
      </c>
      <c r="G2358" s="14">
        <v>2.2999999999999998</v>
      </c>
    </row>
    <row r="2359" spans="1:7" x14ac:dyDescent="0.25">
      <c r="A2359">
        <v>2357</v>
      </c>
      <c r="B2359" s="14">
        <v>1.29</v>
      </c>
      <c r="C2359" s="14">
        <v>1.46</v>
      </c>
      <c r="D2359" s="14">
        <v>1.7</v>
      </c>
      <c r="E2359" s="14">
        <v>2.1</v>
      </c>
      <c r="F2359" s="14">
        <v>2.1</v>
      </c>
      <c r="G2359" s="14">
        <v>2.2999999999999998</v>
      </c>
    </row>
    <row r="2360" spans="1:7" x14ac:dyDescent="0.25">
      <c r="A2360">
        <v>2358</v>
      </c>
      <c r="B2360" s="14">
        <v>1.29</v>
      </c>
      <c r="C2360" s="14">
        <v>1.46</v>
      </c>
      <c r="D2360" s="14">
        <v>1.7</v>
      </c>
      <c r="E2360" s="14">
        <v>2.1</v>
      </c>
      <c r="F2360" s="14">
        <v>2.1</v>
      </c>
      <c r="G2360" s="14">
        <v>2.2999999999999998</v>
      </c>
    </row>
    <row r="2361" spans="1:7" x14ac:dyDescent="0.25">
      <c r="A2361">
        <v>2359</v>
      </c>
      <c r="B2361" s="14">
        <v>1.29</v>
      </c>
      <c r="C2361" s="14">
        <v>1.46</v>
      </c>
      <c r="D2361" s="14">
        <v>1.7</v>
      </c>
      <c r="E2361" s="14">
        <v>2.1</v>
      </c>
      <c r="F2361" s="14">
        <v>2.1</v>
      </c>
      <c r="G2361" s="14">
        <v>2.2999999999999998</v>
      </c>
    </row>
    <row r="2362" spans="1:7" x14ac:dyDescent="0.25">
      <c r="A2362">
        <v>2360</v>
      </c>
      <c r="B2362" s="14">
        <v>1.29</v>
      </c>
      <c r="C2362" s="14">
        <v>1.46</v>
      </c>
      <c r="D2362" s="14">
        <v>1.7</v>
      </c>
      <c r="E2362" s="14">
        <v>2.1</v>
      </c>
      <c r="F2362" s="14">
        <v>2.1</v>
      </c>
      <c r="G2362" s="14">
        <v>2.2999999999999998</v>
      </c>
    </row>
    <row r="2363" spans="1:7" x14ac:dyDescent="0.25">
      <c r="A2363">
        <v>2361</v>
      </c>
      <c r="B2363" s="14">
        <v>1.29</v>
      </c>
      <c r="C2363" s="14">
        <v>1.46</v>
      </c>
      <c r="D2363" s="14">
        <v>1.7</v>
      </c>
      <c r="E2363" s="14">
        <v>2.1</v>
      </c>
      <c r="F2363" s="14">
        <v>2.1</v>
      </c>
      <c r="G2363" s="14">
        <v>2.2999999999999998</v>
      </c>
    </row>
    <row r="2364" spans="1:7" x14ac:dyDescent="0.25">
      <c r="A2364">
        <v>2362</v>
      </c>
      <c r="B2364" s="14">
        <v>1.29</v>
      </c>
      <c r="C2364" s="14">
        <v>1.46</v>
      </c>
      <c r="D2364" s="14">
        <v>1.7</v>
      </c>
      <c r="E2364" s="14">
        <v>2.1</v>
      </c>
      <c r="F2364" s="14">
        <v>2.1</v>
      </c>
      <c r="G2364" s="14">
        <v>2.2999999999999998</v>
      </c>
    </row>
    <row r="2365" spans="1:7" x14ac:dyDescent="0.25">
      <c r="A2365">
        <v>2363</v>
      </c>
      <c r="B2365" s="14">
        <v>1.29</v>
      </c>
      <c r="C2365" s="14">
        <v>1.46</v>
      </c>
      <c r="D2365" s="14">
        <v>1.7</v>
      </c>
      <c r="E2365" s="14">
        <v>2.1</v>
      </c>
      <c r="F2365" s="14">
        <v>2.1</v>
      </c>
      <c r="G2365" s="14">
        <v>2.2999999999999998</v>
      </c>
    </row>
    <row r="2366" spans="1:7" x14ac:dyDescent="0.25">
      <c r="A2366">
        <v>2364</v>
      </c>
      <c r="B2366" s="14">
        <v>1.29</v>
      </c>
      <c r="C2366" s="14">
        <v>1.46</v>
      </c>
      <c r="D2366" s="14">
        <v>1.7</v>
      </c>
      <c r="E2366" s="14">
        <v>2.1</v>
      </c>
      <c r="F2366" s="14">
        <v>2.1</v>
      </c>
      <c r="G2366" s="14">
        <v>2.2999999999999998</v>
      </c>
    </row>
    <row r="2367" spans="1:7" x14ac:dyDescent="0.25">
      <c r="A2367">
        <v>2365</v>
      </c>
      <c r="B2367" s="14">
        <v>1.29</v>
      </c>
      <c r="C2367" s="14">
        <v>1.46</v>
      </c>
      <c r="D2367" s="14">
        <v>1.7</v>
      </c>
      <c r="E2367" s="14">
        <v>2.1</v>
      </c>
      <c r="F2367" s="14">
        <v>2.1</v>
      </c>
      <c r="G2367" s="14">
        <v>2.2999999999999998</v>
      </c>
    </row>
    <row r="2368" spans="1:7" x14ac:dyDescent="0.25">
      <c r="A2368">
        <v>2366</v>
      </c>
      <c r="B2368" s="14">
        <v>1.29</v>
      </c>
      <c r="C2368" s="14">
        <v>1.46</v>
      </c>
      <c r="D2368" s="14">
        <v>1.7</v>
      </c>
      <c r="E2368" s="14">
        <v>2.1</v>
      </c>
      <c r="F2368" s="14">
        <v>2.1</v>
      </c>
      <c r="G2368" s="14">
        <v>2.2999999999999998</v>
      </c>
    </row>
    <row r="2369" spans="1:7" x14ac:dyDescent="0.25">
      <c r="A2369">
        <v>2367</v>
      </c>
      <c r="B2369" s="14">
        <v>1.29</v>
      </c>
      <c r="C2369" s="14">
        <v>1.46</v>
      </c>
      <c r="D2369" s="14">
        <v>1.7</v>
      </c>
      <c r="E2369" s="14">
        <v>2.1</v>
      </c>
      <c r="F2369" s="14">
        <v>2.1</v>
      </c>
      <c r="G2369" s="14">
        <v>2.2999999999999998</v>
      </c>
    </row>
    <row r="2370" spans="1:7" x14ac:dyDescent="0.25">
      <c r="A2370">
        <v>2368</v>
      </c>
      <c r="B2370" s="14">
        <v>1.29</v>
      </c>
      <c r="C2370" s="14">
        <v>1.46</v>
      </c>
      <c r="D2370" s="14">
        <v>1.7</v>
      </c>
      <c r="E2370" s="14">
        <v>2.1</v>
      </c>
      <c r="F2370" s="14">
        <v>2.1</v>
      </c>
      <c r="G2370" s="14">
        <v>2.2999999999999998</v>
      </c>
    </row>
    <row r="2371" spans="1:7" x14ac:dyDescent="0.25">
      <c r="A2371">
        <v>2369</v>
      </c>
      <c r="B2371" s="14">
        <v>1.29</v>
      </c>
      <c r="C2371" s="14">
        <v>1.46</v>
      </c>
      <c r="D2371" s="14">
        <v>1.7</v>
      </c>
      <c r="E2371" s="14">
        <v>2.1</v>
      </c>
      <c r="F2371" s="14">
        <v>2.1</v>
      </c>
      <c r="G2371" s="14">
        <v>2.2999999999999998</v>
      </c>
    </row>
    <row r="2372" spans="1:7" x14ac:dyDescent="0.25">
      <c r="A2372">
        <v>2370</v>
      </c>
      <c r="B2372" s="14">
        <v>1.29</v>
      </c>
      <c r="C2372" s="14">
        <v>1.46</v>
      </c>
      <c r="D2372" s="14">
        <v>1.7</v>
      </c>
      <c r="E2372" s="14">
        <v>2.1</v>
      </c>
      <c r="F2372" s="14">
        <v>2.1</v>
      </c>
      <c r="G2372" s="14">
        <v>2.2999999999999998</v>
      </c>
    </row>
    <row r="2373" spans="1:7" x14ac:dyDescent="0.25">
      <c r="A2373">
        <v>2371</v>
      </c>
      <c r="B2373" s="14">
        <v>1.29</v>
      </c>
      <c r="C2373" s="14">
        <v>1.46</v>
      </c>
      <c r="D2373" s="14">
        <v>1.7</v>
      </c>
      <c r="E2373" s="14">
        <v>2.1</v>
      </c>
      <c r="F2373" s="14">
        <v>2.1</v>
      </c>
      <c r="G2373" s="14">
        <v>2.2999999999999998</v>
      </c>
    </row>
    <row r="2374" spans="1:7" x14ac:dyDescent="0.25">
      <c r="A2374">
        <v>2372</v>
      </c>
      <c r="B2374" s="14">
        <v>1.29</v>
      </c>
      <c r="C2374" s="14">
        <v>1.46</v>
      </c>
      <c r="D2374" s="14">
        <v>1.7</v>
      </c>
      <c r="E2374" s="14">
        <v>2.1</v>
      </c>
      <c r="F2374" s="14">
        <v>2.1</v>
      </c>
      <c r="G2374" s="14">
        <v>2.2999999999999998</v>
      </c>
    </row>
    <row r="2375" spans="1:7" x14ac:dyDescent="0.25">
      <c r="A2375">
        <v>2373</v>
      </c>
      <c r="B2375" s="14">
        <v>1.29</v>
      </c>
      <c r="C2375" s="14">
        <v>1.46</v>
      </c>
      <c r="D2375" s="14">
        <v>1.7</v>
      </c>
      <c r="E2375" s="14">
        <v>2.1</v>
      </c>
      <c r="F2375" s="14">
        <v>2.1</v>
      </c>
      <c r="G2375" s="14">
        <v>2.2999999999999998</v>
      </c>
    </row>
    <row r="2376" spans="1:7" x14ac:dyDescent="0.25">
      <c r="A2376">
        <v>2374</v>
      </c>
      <c r="B2376" s="14">
        <v>1.29</v>
      </c>
      <c r="C2376" s="14">
        <v>1.46</v>
      </c>
      <c r="D2376" s="14">
        <v>1.7</v>
      </c>
      <c r="E2376" s="14">
        <v>2.1</v>
      </c>
      <c r="F2376" s="14">
        <v>2.1</v>
      </c>
      <c r="G2376" s="14">
        <v>2.2999999999999998</v>
      </c>
    </row>
    <row r="2377" spans="1:7" x14ac:dyDescent="0.25">
      <c r="A2377">
        <v>2375</v>
      </c>
      <c r="B2377" s="14">
        <v>1.29</v>
      </c>
      <c r="C2377" s="14">
        <v>1.46</v>
      </c>
      <c r="D2377" s="14">
        <v>1.7</v>
      </c>
      <c r="E2377" s="14">
        <v>2.1</v>
      </c>
      <c r="F2377" s="14">
        <v>2.1</v>
      </c>
      <c r="G2377" s="14">
        <v>2.2999999999999998</v>
      </c>
    </row>
    <row r="2378" spans="1:7" x14ac:dyDescent="0.25">
      <c r="A2378">
        <v>2376</v>
      </c>
      <c r="B2378" s="14">
        <v>1.29</v>
      </c>
      <c r="C2378" s="14">
        <v>1.46</v>
      </c>
      <c r="D2378" s="14">
        <v>1.7</v>
      </c>
      <c r="E2378" s="14">
        <v>2.1</v>
      </c>
      <c r="F2378" s="14">
        <v>2.1</v>
      </c>
      <c r="G2378" s="14">
        <v>2.2999999999999998</v>
      </c>
    </row>
    <row r="2379" spans="1:7" x14ac:dyDescent="0.25">
      <c r="A2379">
        <v>2377</v>
      </c>
      <c r="B2379" s="14">
        <v>1.29</v>
      </c>
      <c r="C2379" s="14">
        <v>1.46</v>
      </c>
      <c r="D2379" s="14">
        <v>1.7</v>
      </c>
      <c r="E2379" s="14">
        <v>2.1</v>
      </c>
      <c r="F2379" s="14">
        <v>2.1</v>
      </c>
      <c r="G2379" s="14">
        <v>2.2999999999999998</v>
      </c>
    </row>
    <row r="2380" spans="1:7" x14ac:dyDescent="0.25">
      <c r="A2380">
        <v>2378</v>
      </c>
      <c r="B2380" s="14">
        <v>1.29</v>
      </c>
      <c r="C2380" s="14">
        <v>1.46</v>
      </c>
      <c r="D2380" s="14">
        <v>1.7</v>
      </c>
      <c r="E2380" s="14">
        <v>2.1</v>
      </c>
      <c r="F2380" s="14">
        <v>2.1</v>
      </c>
      <c r="G2380" s="14">
        <v>2.2999999999999998</v>
      </c>
    </row>
    <row r="2381" spans="1:7" x14ac:dyDescent="0.25">
      <c r="A2381">
        <v>2379</v>
      </c>
      <c r="B2381" s="14">
        <v>1.29</v>
      </c>
      <c r="C2381" s="14">
        <v>1.46</v>
      </c>
      <c r="D2381" s="14">
        <v>1.7</v>
      </c>
      <c r="E2381" s="14">
        <v>2.1</v>
      </c>
      <c r="F2381" s="14">
        <v>2.1</v>
      </c>
      <c r="G2381" s="14">
        <v>2.2999999999999998</v>
      </c>
    </row>
    <row r="2382" spans="1:7" x14ac:dyDescent="0.25">
      <c r="A2382">
        <v>2380</v>
      </c>
      <c r="B2382" s="14">
        <v>1.29</v>
      </c>
      <c r="C2382" s="14">
        <v>1.46</v>
      </c>
      <c r="D2382" s="14">
        <v>1.7</v>
      </c>
      <c r="E2382" s="14">
        <v>2.1</v>
      </c>
      <c r="F2382" s="14">
        <v>2.1</v>
      </c>
      <c r="G2382" s="14">
        <v>2.2999999999999998</v>
      </c>
    </row>
    <row r="2383" spans="1:7" x14ac:dyDescent="0.25">
      <c r="A2383">
        <v>2381</v>
      </c>
      <c r="B2383" s="14">
        <v>1.29</v>
      </c>
      <c r="C2383" s="14">
        <v>1.46</v>
      </c>
      <c r="D2383" s="14">
        <v>1.7</v>
      </c>
      <c r="E2383" s="14">
        <v>2.1</v>
      </c>
      <c r="F2383" s="14">
        <v>2.1</v>
      </c>
      <c r="G2383" s="14">
        <v>2.2999999999999998</v>
      </c>
    </row>
    <row r="2384" spans="1:7" x14ac:dyDescent="0.25">
      <c r="A2384">
        <v>2382</v>
      </c>
      <c r="B2384" s="14">
        <v>1.29</v>
      </c>
      <c r="C2384" s="14">
        <v>1.46</v>
      </c>
      <c r="D2384" s="14">
        <v>1.7</v>
      </c>
      <c r="E2384" s="14">
        <v>2.1</v>
      </c>
      <c r="F2384" s="14">
        <v>2.1</v>
      </c>
      <c r="G2384" s="14">
        <v>2.2999999999999998</v>
      </c>
    </row>
    <row r="2385" spans="1:7" x14ac:dyDescent="0.25">
      <c r="A2385">
        <v>2383</v>
      </c>
      <c r="B2385" s="14">
        <v>1.29</v>
      </c>
      <c r="C2385" s="14">
        <v>1.46</v>
      </c>
      <c r="D2385" s="14">
        <v>1.7</v>
      </c>
      <c r="E2385" s="14">
        <v>2.1</v>
      </c>
      <c r="F2385" s="14">
        <v>2.1</v>
      </c>
      <c r="G2385" s="14">
        <v>2.2999999999999998</v>
      </c>
    </row>
    <row r="2386" spans="1:7" x14ac:dyDescent="0.25">
      <c r="A2386">
        <v>2384</v>
      </c>
      <c r="B2386" s="14">
        <v>1.29</v>
      </c>
      <c r="C2386" s="14">
        <v>1.46</v>
      </c>
      <c r="D2386" s="14">
        <v>1.7</v>
      </c>
      <c r="E2386" s="14">
        <v>2.1</v>
      </c>
      <c r="F2386" s="14">
        <v>2.1</v>
      </c>
      <c r="G2386" s="14">
        <v>2.2999999999999998</v>
      </c>
    </row>
    <row r="2387" spans="1:7" x14ac:dyDescent="0.25">
      <c r="A2387">
        <v>2385</v>
      </c>
      <c r="B2387" s="14">
        <v>1.29</v>
      </c>
      <c r="C2387" s="14">
        <v>1.46</v>
      </c>
      <c r="D2387" s="14">
        <v>1.7</v>
      </c>
      <c r="E2387" s="14">
        <v>2.1</v>
      </c>
      <c r="F2387" s="14">
        <v>2.1</v>
      </c>
      <c r="G2387" s="14">
        <v>2.2999999999999998</v>
      </c>
    </row>
    <row r="2388" spans="1:7" x14ac:dyDescent="0.25">
      <c r="A2388">
        <v>2386</v>
      </c>
      <c r="B2388" s="14">
        <v>1.29</v>
      </c>
      <c r="C2388" s="14">
        <v>1.46</v>
      </c>
      <c r="D2388" s="14">
        <v>1.7</v>
      </c>
      <c r="E2388" s="14">
        <v>2.1</v>
      </c>
      <c r="F2388" s="14">
        <v>2.1</v>
      </c>
      <c r="G2388" s="14">
        <v>2.2999999999999998</v>
      </c>
    </row>
    <row r="2389" spans="1:7" x14ac:dyDescent="0.25">
      <c r="A2389">
        <v>2387</v>
      </c>
      <c r="B2389" s="14">
        <v>1.29</v>
      </c>
      <c r="C2389" s="14">
        <v>1.46</v>
      </c>
      <c r="D2389" s="14">
        <v>1.7</v>
      </c>
      <c r="E2389" s="14">
        <v>2.1</v>
      </c>
      <c r="F2389" s="14">
        <v>2.1</v>
      </c>
      <c r="G2389" s="14">
        <v>2.2999999999999998</v>
      </c>
    </row>
    <row r="2390" spans="1:7" x14ac:dyDescent="0.25">
      <c r="A2390">
        <v>2388</v>
      </c>
      <c r="B2390" s="14">
        <v>1.29</v>
      </c>
      <c r="C2390" s="14">
        <v>1.46</v>
      </c>
      <c r="D2390" s="14">
        <v>1.7</v>
      </c>
      <c r="E2390" s="14">
        <v>2.1</v>
      </c>
      <c r="F2390" s="14">
        <v>2.1</v>
      </c>
      <c r="G2390" s="14">
        <v>2.2999999999999998</v>
      </c>
    </row>
    <row r="2391" spans="1:7" x14ac:dyDescent="0.25">
      <c r="A2391">
        <v>2389</v>
      </c>
      <c r="B2391" s="14">
        <v>1.29</v>
      </c>
      <c r="C2391" s="14">
        <v>1.46</v>
      </c>
      <c r="D2391" s="14">
        <v>1.7</v>
      </c>
      <c r="E2391" s="14">
        <v>2.1</v>
      </c>
      <c r="F2391" s="14">
        <v>2.1</v>
      </c>
      <c r="G2391" s="14">
        <v>2.2999999999999998</v>
      </c>
    </row>
    <row r="2392" spans="1:7" x14ac:dyDescent="0.25">
      <c r="A2392">
        <v>2390</v>
      </c>
      <c r="B2392" s="14">
        <v>1.29</v>
      </c>
      <c r="C2392" s="14">
        <v>1.46</v>
      </c>
      <c r="D2392" s="14">
        <v>1.7</v>
      </c>
      <c r="E2392" s="14">
        <v>2.1</v>
      </c>
      <c r="F2392" s="14">
        <v>2.1</v>
      </c>
      <c r="G2392" s="14">
        <v>2.2999999999999998</v>
      </c>
    </row>
    <row r="2393" spans="1:7" x14ac:dyDescent="0.25">
      <c r="A2393">
        <v>2391</v>
      </c>
      <c r="B2393" s="14">
        <v>1.29</v>
      </c>
      <c r="C2393" s="14">
        <v>1.46</v>
      </c>
      <c r="D2393" s="14">
        <v>1.7</v>
      </c>
      <c r="E2393" s="14">
        <v>2.1</v>
      </c>
      <c r="F2393" s="14">
        <v>2.1</v>
      </c>
      <c r="G2393" s="14">
        <v>2.2999999999999998</v>
      </c>
    </row>
    <row r="2394" spans="1:7" x14ac:dyDescent="0.25">
      <c r="A2394">
        <v>2392</v>
      </c>
      <c r="B2394" s="14">
        <v>1.29</v>
      </c>
      <c r="C2394" s="14">
        <v>1.46</v>
      </c>
      <c r="D2394" s="14">
        <v>1.7</v>
      </c>
      <c r="E2394" s="14">
        <v>2.1</v>
      </c>
      <c r="F2394" s="14">
        <v>2.1</v>
      </c>
      <c r="G2394" s="14">
        <v>2.2999999999999998</v>
      </c>
    </row>
    <row r="2395" spans="1:7" x14ac:dyDescent="0.25">
      <c r="A2395">
        <v>2393</v>
      </c>
      <c r="B2395" s="14">
        <v>1.29</v>
      </c>
      <c r="C2395" s="14">
        <v>1.46</v>
      </c>
      <c r="D2395" s="14">
        <v>1.7</v>
      </c>
      <c r="E2395" s="14">
        <v>2.1</v>
      </c>
      <c r="F2395" s="14">
        <v>2.1</v>
      </c>
      <c r="G2395" s="14">
        <v>2.2999999999999998</v>
      </c>
    </row>
    <row r="2396" spans="1:7" x14ac:dyDescent="0.25">
      <c r="A2396">
        <v>2394</v>
      </c>
      <c r="B2396" s="14">
        <v>1.29</v>
      </c>
      <c r="C2396" s="14">
        <v>1.46</v>
      </c>
      <c r="D2396" s="14">
        <v>1.7</v>
      </c>
      <c r="E2396" s="14">
        <v>2.1</v>
      </c>
      <c r="F2396" s="14">
        <v>2.1</v>
      </c>
      <c r="G2396" s="14">
        <v>2.2999999999999998</v>
      </c>
    </row>
    <row r="2397" spans="1:7" x14ac:dyDescent="0.25">
      <c r="A2397">
        <v>2395</v>
      </c>
      <c r="B2397" s="14">
        <v>1.29</v>
      </c>
      <c r="C2397" s="14">
        <v>1.46</v>
      </c>
      <c r="D2397" s="14">
        <v>1.7</v>
      </c>
      <c r="E2397" s="14">
        <v>2.1</v>
      </c>
      <c r="F2397" s="14">
        <v>2.1</v>
      </c>
      <c r="G2397" s="14">
        <v>2.2999999999999998</v>
      </c>
    </row>
    <row r="2398" spans="1:7" x14ac:dyDescent="0.25">
      <c r="A2398">
        <v>2396</v>
      </c>
      <c r="B2398" s="14">
        <v>1.29</v>
      </c>
      <c r="C2398" s="14">
        <v>1.46</v>
      </c>
      <c r="D2398" s="14">
        <v>1.7</v>
      </c>
      <c r="E2398" s="14">
        <v>2.1</v>
      </c>
      <c r="F2398" s="14">
        <v>2.1</v>
      </c>
      <c r="G2398" s="14">
        <v>2.2999999999999998</v>
      </c>
    </row>
    <row r="2399" spans="1:7" x14ac:dyDescent="0.25">
      <c r="A2399">
        <v>2397</v>
      </c>
      <c r="B2399" s="14">
        <v>1.29</v>
      </c>
      <c r="C2399" s="14">
        <v>1.46</v>
      </c>
      <c r="D2399" s="14">
        <v>1.7</v>
      </c>
      <c r="E2399" s="14">
        <v>2.1</v>
      </c>
      <c r="F2399" s="14">
        <v>2.1</v>
      </c>
      <c r="G2399" s="14">
        <v>2.2999999999999998</v>
      </c>
    </row>
    <row r="2400" spans="1:7" x14ac:dyDescent="0.25">
      <c r="A2400">
        <v>2398</v>
      </c>
      <c r="B2400" s="14">
        <v>1.29</v>
      </c>
      <c r="C2400" s="14">
        <v>1.46</v>
      </c>
      <c r="D2400" s="14">
        <v>1.7</v>
      </c>
      <c r="E2400" s="14">
        <v>2.1</v>
      </c>
      <c r="F2400" s="14">
        <v>2.1</v>
      </c>
      <c r="G2400" s="14">
        <v>2.2999999999999998</v>
      </c>
    </row>
    <row r="2401" spans="1:7" x14ac:dyDescent="0.25">
      <c r="A2401">
        <v>2399</v>
      </c>
      <c r="B2401" s="14">
        <v>1.29</v>
      </c>
      <c r="C2401" s="14">
        <v>1.46</v>
      </c>
      <c r="D2401" s="14">
        <v>1.7</v>
      </c>
      <c r="E2401" s="14">
        <v>2.1</v>
      </c>
      <c r="F2401" s="14">
        <v>2.1</v>
      </c>
      <c r="G2401" s="14">
        <v>2.2999999999999998</v>
      </c>
    </row>
    <row r="2402" spans="1:7" x14ac:dyDescent="0.25">
      <c r="A2402">
        <v>2400</v>
      </c>
      <c r="B2402" s="14">
        <v>1.32</v>
      </c>
      <c r="C2402" s="14">
        <v>1.5</v>
      </c>
      <c r="D2402" s="14">
        <v>1.74</v>
      </c>
      <c r="E2402" s="14">
        <v>2.14</v>
      </c>
      <c r="F2402" s="14">
        <v>2.14</v>
      </c>
      <c r="G2402" s="14">
        <v>2.34</v>
      </c>
    </row>
    <row r="2403" spans="1:7" x14ac:dyDescent="0.25">
      <c r="A2403">
        <v>2401</v>
      </c>
      <c r="B2403" s="14">
        <v>1.32</v>
      </c>
      <c r="C2403" s="14">
        <v>1.5</v>
      </c>
      <c r="D2403" s="14">
        <v>1.74</v>
      </c>
      <c r="E2403" s="14">
        <v>2.14</v>
      </c>
      <c r="F2403" s="14">
        <v>2.14</v>
      </c>
      <c r="G2403" s="14">
        <v>2.34</v>
      </c>
    </row>
  </sheetData>
  <phoneticPr fontId="7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3"/>
    <pageSetUpPr fitToPage="1"/>
  </sheetPr>
  <dimension ref="A1:I34"/>
  <sheetViews>
    <sheetView zoomScaleNormal="100" zoomScaleSheetLayoutView="100" workbookViewId="0">
      <selection activeCell="C22" sqref="C22"/>
    </sheetView>
  </sheetViews>
  <sheetFormatPr defaultColWidth="9.109375" defaultRowHeight="13.8" x14ac:dyDescent="0.25"/>
  <cols>
    <col min="1" max="1" width="5.33203125" style="120" customWidth="1"/>
    <col min="2" max="2" width="33.44140625" style="120" customWidth="1"/>
    <col min="3" max="3" width="27.88671875" style="120" customWidth="1"/>
    <col min="4" max="4" width="10.88671875" style="120" customWidth="1"/>
    <col min="5" max="5" width="12.33203125" style="120" customWidth="1"/>
    <col min="6" max="16384" width="9.109375" style="120"/>
  </cols>
  <sheetData>
    <row r="1" spans="1:9" ht="21" x14ac:dyDescent="0.25">
      <c r="A1" s="557" t="s">
        <v>43</v>
      </c>
      <c r="B1" s="557"/>
      <c r="C1" s="557"/>
      <c r="D1" s="557"/>
      <c r="E1" s="557"/>
    </row>
    <row r="2" spans="1:9" ht="14.4" thickBot="1" x14ac:dyDescent="0.3"/>
    <row r="3" spans="1:9" ht="31.2" x14ac:dyDescent="0.25">
      <c r="A3" s="121" t="s">
        <v>0</v>
      </c>
      <c r="B3" s="122" t="s">
        <v>1</v>
      </c>
      <c r="C3" s="122" t="s">
        <v>12</v>
      </c>
      <c r="D3" s="122" t="s">
        <v>18</v>
      </c>
      <c r="E3" s="123" t="s">
        <v>41</v>
      </c>
    </row>
    <row r="4" spans="1:9" ht="18" x14ac:dyDescent="0.25">
      <c r="A4" s="124">
        <v>1</v>
      </c>
      <c r="B4" s="125" t="str">
        <f>VLOOKUP(D4,мандатка!$B:$K,3,FALSE)</f>
        <v>« Освіторіум»</v>
      </c>
      <c r="C4" s="126" t="str">
        <f>VLOOKUP(D4,мандатка!$B:$K,8,FALSE)</f>
        <v>Дніпропетровська обл</v>
      </c>
      <c r="D4" s="127">
        <v>100</v>
      </c>
      <c r="E4" s="128" t="str">
        <f t="shared" ref="E4:E29" si="0">G4&amp;H4&amp;I4</f>
        <v>101-108</v>
      </c>
      <c r="G4" s="120">
        <v>101</v>
      </c>
      <c r="H4" s="120" t="s">
        <v>42</v>
      </c>
      <c r="I4" s="120">
        <v>108</v>
      </c>
    </row>
    <row r="5" spans="1:9" ht="18" x14ac:dyDescent="0.25">
      <c r="A5" s="124">
        <v>2</v>
      </c>
      <c r="B5" s="125" t="str">
        <f>VLOOKUP(D5,мандатка!$B:$K,3,FALSE)</f>
        <v>Вертикаль ЦДЮТ</v>
      </c>
      <c r="C5" s="126" t="str">
        <f>VLOOKUP(D5,мандатка!$B:$K,8,FALSE)</f>
        <v>Донецька обл</v>
      </c>
      <c r="D5" s="127">
        <v>110</v>
      </c>
      <c r="E5" s="128" t="str">
        <f t="shared" si="0"/>
        <v>111-118</v>
      </c>
      <c r="G5" s="120">
        <v>111</v>
      </c>
      <c r="H5" s="120" t="s">
        <v>42</v>
      </c>
      <c r="I5" s="120">
        <v>118</v>
      </c>
    </row>
    <row r="6" spans="1:9" ht="18" x14ac:dyDescent="0.25">
      <c r="A6" s="124">
        <v>3</v>
      </c>
      <c r="B6" s="125" t="str">
        <f>VLOOKUP(D6,мандатка!$B:$K,3,FALSE)</f>
        <v>КЗ " Центр туризму" ЗОР</v>
      </c>
      <c r="C6" s="126" t="str">
        <f>VLOOKUP(D6,мандатка!$B:$K,8,FALSE)</f>
        <v>Запорізька обл</v>
      </c>
      <c r="D6" s="127">
        <v>120</v>
      </c>
      <c r="E6" s="128" t="str">
        <f t="shared" si="0"/>
        <v>121-128</v>
      </c>
      <c r="G6" s="120">
        <v>121</v>
      </c>
      <c r="H6" s="120" t="s">
        <v>42</v>
      </c>
      <c r="I6" s="120">
        <v>128</v>
      </c>
    </row>
    <row r="7" spans="1:9" ht="18" x14ac:dyDescent="0.25">
      <c r="A7" s="124">
        <v>4</v>
      </c>
      <c r="B7" s="125" t="e">
        <f>VLOOKUP(D7,мандатка!$B:$K,3,FALSE)</f>
        <v>#N/A</v>
      </c>
      <c r="C7" s="126" t="e">
        <f>VLOOKUP(D7,мандатка!$B:$K,8,FALSE)</f>
        <v>#N/A</v>
      </c>
      <c r="D7" s="127">
        <v>130</v>
      </c>
      <c r="E7" s="128" t="str">
        <f t="shared" si="0"/>
        <v>131-138</v>
      </c>
      <c r="G7" s="120">
        <v>131</v>
      </c>
      <c r="H7" s="120" t="s">
        <v>42</v>
      </c>
      <c r="I7" s="120">
        <v>138</v>
      </c>
    </row>
    <row r="8" spans="1:9" ht="18" x14ac:dyDescent="0.25">
      <c r="A8" s="124">
        <v>5</v>
      </c>
      <c r="B8" s="125" t="e">
        <f>VLOOKUP(D8,мандатка!$B:$K,3,FALSE)</f>
        <v>#N/A</v>
      </c>
      <c r="C8" s="126" t="e">
        <f>VLOOKUP(D8,мандатка!$B:$K,8,FALSE)</f>
        <v>#N/A</v>
      </c>
      <c r="D8" s="127">
        <v>140</v>
      </c>
      <c r="E8" s="128" t="str">
        <f t="shared" si="0"/>
        <v>141-148</v>
      </c>
      <c r="G8" s="120">
        <v>141</v>
      </c>
      <c r="H8" s="120" t="s">
        <v>42</v>
      </c>
      <c r="I8" s="120">
        <v>148</v>
      </c>
    </row>
    <row r="9" spans="1:9" ht="18" x14ac:dyDescent="0.25">
      <c r="A9" s="124">
        <v>6</v>
      </c>
      <c r="B9" s="125" t="e">
        <f>VLOOKUP(D9,мандатка!$B:$K,3,FALSE)</f>
        <v>#N/A</v>
      </c>
      <c r="C9" s="126" t="e">
        <f>VLOOKUP(D9,мандатка!$B:$K,8,FALSE)</f>
        <v>#N/A</v>
      </c>
      <c r="D9" s="127">
        <v>150</v>
      </c>
      <c r="E9" s="128" t="str">
        <f t="shared" si="0"/>
        <v>151-158</v>
      </c>
      <c r="G9" s="120">
        <v>151</v>
      </c>
      <c r="H9" s="120" t="s">
        <v>42</v>
      </c>
      <c r="I9" s="120">
        <v>158</v>
      </c>
    </row>
    <row r="10" spans="1:9" ht="17.25" customHeight="1" x14ac:dyDescent="0.25">
      <c r="A10" s="124">
        <v>7</v>
      </c>
      <c r="B10" s="125" t="e">
        <f>VLOOKUP(D10,мандатка!$B:$K,3,FALSE)</f>
        <v>#N/A</v>
      </c>
      <c r="C10" s="126" t="e">
        <f>VLOOKUP(D10,мандатка!$B:$K,8,FALSE)</f>
        <v>#N/A</v>
      </c>
      <c r="D10" s="127">
        <v>160</v>
      </c>
      <c r="E10" s="128" t="str">
        <f t="shared" si="0"/>
        <v>161-168</v>
      </c>
      <c r="G10" s="120">
        <v>161</v>
      </c>
      <c r="H10" s="120" t="s">
        <v>42</v>
      </c>
      <c r="I10" s="120">
        <v>168</v>
      </c>
    </row>
    <row r="11" spans="1:9" ht="18" customHeight="1" x14ac:dyDescent="0.25">
      <c r="A11" s="124">
        <v>8</v>
      </c>
      <c r="B11" s="125" t="e">
        <f>VLOOKUP(D11,мандатка!$B:$K,3,FALSE)</f>
        <v>#N/A</v>
      </c>
      <c r="C11" s="126" t="e">
        <f>VLOOKUP(D11,мандатка!$B:$K,8,FALSE)</f>
        <v>#N/A</v>
      </c>
      <c r="D11" s="127">
        <v>170</v>
      </c>
      <c r="E11" s="128" t="str">
        <f t="shared" si="0"/>
        <v>171-178</v>
      </c>
      <c r="G11" s="120">
        <v>171</v>
      </c>
      <c r="H11" s="120" t="s">
        <v>42</v>
      </c>
      <c r="I11" s="120">
        <v>178</v>
      </c>
    </row>
    <row r="12" spans="1:9" ht="18" x14ac:dyDescent="0.25">
      <c r="A12" s="124">
        <v>9</v>
      </c>
      <c r="B12" s="125" t="e">
        <f>VLOOKUP(D12,мандатка!$B:$K,3,FALSE)</f>
        <v>#N/A</v>
      </c>
      <c r="C12" s="126" t="e">
        <f>VLOOKUP(D12,мандатка!$B:$K,8,FALSE)</f>
        <v>#N/A</v>
      </c>
      <c r="D12" s="127">
        <v>180</v>
      </c>
      <c r="E12" s="128" t="str">
        <f t="shared" si="0"/>
        <v>181-188</v>
      </c>
      <c r="G12" s="120">
        <v>181</v>
      </c>
      <c r="H12" s="120" t="s">
        <v>42</v>
      </c>
      <c r="I12" s="120">
        <v>188</v>
      </c>
    </row>
    <row r="13" spans="1:9" ht="18" x14ac:dyDescent="0.25">
      <c r="A13" s="124">
        <v>10</v>
      </c>
      <c r="B13" s="125" t="e">
        <f>VLOOKUP(D13,мандатка!$B:$K,3,FALSE)</f>
        <v>#N/A</v>
      </c>
      <c r="C13" s="126" t="e">
        <f>VLOOKUP(D13,мандатка!$B:$K,8,FALSE)</f>
        <v>#N/A</v>
      </c>
      <c r="D13" s="127">
        <v>190</v>
      </c>
      <c r="E13" s="128" t="str">
        <f t="shared" si="0"/>
        <v>191-198</v>
      </c>
      <c r="G13" s="120">
        <v>191</v>
      </c>
      <c r="H13" s="120" t="s">
        <v>42</v>
      </c>
      <c r="I13" s="120">
        <v>198</v>
      </c>
    </row>
    <row r="14" spans="1:9" ht="18" x14ac:dyDescent="0.25">
      <c r="A14" s="124">
        <v>11</v>
      </c>
      <c r="B14" s="125" t="e">
        <f>VLOOKUP(D14,мандатка!$B:$K,3,FALSE)</f>
        <v>#N/A</v>
      </c>
      <c r="C14" s="126" t="e">
        <f>VLOOKUP(D14,мандатка!$B:$K,8,FALSE)</f>
        <v>#N/A</v>
      </c>
      <c r="D14" s="127">
        <v>200</v>
      </c>
      <c r="E14" s="128" t="str">
        <f t="shared" si="0"/>
        <v>201-208</v>
      </c>
      <c r="G14" s="120">
        <v>201</v>
      </c>
      <c r="H14" s="120" t="s">
        <v>42</v>
      </c>
      <c r="I14" s="120">
        <v>208</v>
      </c>
    </row>
    <row r="15" spans="1:9" ht="18" x14ac:dyDescent="0.25">
      <c r="A15" s="124">
        <v>12</v>
      </c>
      <c r="B15" s="125" t="e">
        <f>VLOOKUP(D15,мандатка!$B:$K,3,FALSE)</f>
        <v>#N/A</v>
      </c>
      <c r="C15" s="126" t="e">
        <f>VLOOKUP(D15,мандатка!$B:$K,8,FALSE)</f>
        <v>#N/A</v>
      </c>
      <c r="D15" s="127">
        <v>210</v>
      </c>
      <c r="E15" s="128" t="str">
        <f t="shared" si="0"/>
        <v>211-218</v>
      </c>
      <c r="G15" s="120">
        <v>211</v>
      </c>
      <c r="H15" s="120" t="s">
        <v>42</v>
      </c>
      <c r="I15" s="120">
        <v>218</v>
      </c>
    </row>
    <row r="16" spans="1:9" ht="18" x14ac:dyDescent="0.25">
      <c r="A16" s="124">
        <v>13</v>
      </c>
      <c r="B16" s="125" t="e">
        <f>VLOOKUP(D16,мандатка!$B:$K,3,FALSE)</f>
        <v>#N/A</v>
      </c>
      <c r="C16" s="126" t="e">
        <f>VLOOKUP(D16,мандатка!$B:$K,8,FALSE)</f>
        <v>#N/A</v>
      </c>
      <c r="D16" s="127">
        <v>220</v>
      </c>
      <c r="E16" s="128" t="str">
        <f t="shared" si="0"/>
        <v>221-228</v>
      </c>
      <c r="G16" s="120">
        <v>221</v>
      </c>
      <c r="H16" s="120" t="s">
        <v>42</v>
      </c>
      <c r="I16" s="120">
        <v>228</v>
      </c>
    </row>
    <row r="17" spans="1:9" ht="18" x14ac:dyDescent="0.25">
      <c r="A17" s="124">
        <v>14</v>
      </c>
      <c r="B17" s="125" t="e">
        <f>VLOOKUP(D17,мандатка!$B:$K,3,FALSE)</f>
        <v>#N/A</v>
      </c>
      <c r="C17" s="126" t="e">
        <f>VLOOKUP(D17,мандатка!$B:$K,8,FALSE)</f>
        <v>#N/A</v>
      </c>
      <c r="D17" s="127">
        <v>230</v>
      </c>
      <c r="E17" s="128" t="str">
        <f t="shared" si="0"/>
        <v>231-238</v>
      </c>
      <c r="G17" s="120">
        <v>231</v>
      </c>
      <c r="H17" s="120" t="s">
        <v>42</v>
      </c>
      <c r="I17" s="120">
        <v>238</v>
      </c>
    </row>
    <row r="18" spans="1:9" ht="18" x14ac:dyDescent="0.25">
      <c r="A18" s="124">
        <v>15</v>
      </c>
      <c r="B18" s="125" t="e">
        <f>VLOOKUP(D18,мандатка!$B:$K,3,FALSE)</f>
        <v>#N/A</v>
      </c>
      <c r="C18" s="126" t="e">
        <f>VLOOKUP(D18,мандатка!$B:$K,8,FALSE)</f>
        <v>#N/A</v>
      </c>
      <c r="D18" s="127">
        <v>240</v>
      </c>
      <c r="E18" s="128" t="str">
        <f t="shared" si="0"/>
        <v>241-248</v>
      </c>
      <c r="G18" s="120">
        <v>241</v>
      </c>
      <c r="H18" s="120" t="s">
        <v>42</v>
      </c>
      <c r="I18" s="120">
        <v>248</v>
      </c>
    </row>
    <row r="19" spans="1:9" ht="18" x14ac:dyDescent="0.25">
      <c r="A19" s="124">
        <v>16</v>
      </c>
      <c r="B19" s="125" t="e">
        <f>VLOOKUP(D19,мандатка!$B:$K,3,FALSE)</f>
        <v>#N/A</v>
      </c>
      <c r="C19" s="126" t="e">
        <f>VLOOKUP(D19,мандатка!$B:$K,8,FALSE)</f>
        <v>#N/A</v>
      </c>
      <c r="D19" s="127">
        <v>250</v>
      </c>
      <c r="E19" s="128" t="str">
        <f t="shared" si="0"/>
        <v>251-258</v>
      </c>
      <c r="G19" s="120">
        <v>251</v>
      </c>
      <c r="H19" s="120" t="s">
        <v>42</v>
      </c>
      <c r="I19" s="120">
        <v>258</v>
      </c>
    </row>
    <row r="20" spans="1:9" ht="18" x14ac:dyDescent="0.25">
      <c r="A20" s="124">
        <v>17</v>
      </c>
      <c r="B20" s="125" t="e">
        <f>VLOOKUP(D20,мандатка!$B:$K,3,FALSE)</f>
        <v>#N/A</v>
      </c>
      <c r="C20" s="126" t="e">
        <f>VLOOKUP(D20,мандатка!$B:$K,8,FALSE)</f>
        <v>#N/A</v>
      </c>
      <c r="D20" s="127">
        <v>260</v>
      </c>
      <c r="E20" s="128" t="str">
        <f t="shared" si="0"/>
        <v>261-268</v>
      </c>
      <c r="G20" s="120">
        <v>261</v>
      </c>
      <c r="H20" s="120" t="s">
        <v>42</v>
      </c>
      <c r="I20" s="120">
        <v>268</v>
      </c>
    </row>
    <row r="21" spans="1:9" ht="18" x14ac:dyDescent="0.25">
      <c r="A21" s="124">
        <v>18</v>
      </c>
      <c r="B21" s="125" t="e">
        <f>VLOOKUP(D21,мандатка!$B:$K,3,FALSE)</f>
        <v>#N/A</v>
      </c>
      <c r="C21" s="126" t="e">
        <f>VLOOKUP(D21,мандатка!$B:$K,8,FALSE)</f>
        <v>#N/A</v>
      </c>
      <c r="D21" s="127">
        <v>270</v>
      </c>
      <c r="E21" s="128" t="str">
        <f t="shared" si="0"/>
        <v>271-278</v>
      </c>
      <c r="G21" s="120">
        <v>271</v>
      </c>
      <c r="H21" s="120" t="s">
        <v>42</v>
      </c>
      <c r="I21" s="120">
        <v>278</v>
      </c>
    </row>
    <row r="22" spans="1:9" ht="18" x14ac:dyDescent="0.25">
      <c r="A22" s="124">
        <v>19</v>
      </c>
      <c r="B22" s="125" t="e">
        <f>VLOOKUP(D22,мандатка!$B:$K,3,FALSE)</f>
        <v>#N/A</v>
      </c>
      <c r="C22" s="126" t="e">
        <f>VLOOKUP(D22,мандатка!$B:$K,8,FALSE)</f>
        <v>#N/A</v>
      </c>
      <c r="D22" s="127">
        <v>280</v>
      </c>
      <c r="E22" s="128" t="str">
        <f t="shared" si="0"/>
        <v>281-288</v>
      </c>
      <c r="G22" s="120">
        <v>281</v>
      </c>
      <c r="H22" s="120" t="s">
        <v>42</v>
      </c>
      <c r="I22" s="120">
        <v>288</v>
      </c>
    </row>
    <row r="23" spans="1:9" ht="18" x14ac:dyDescent="0.25">
      <c r="A23" s="124">
        <v>20</v>
      </c>
      <c r="B23" s="125" t="e">
        <f>VLOOKUP(D23,мандатка!$B:$K,3,FALSE)</f>
        <v>#N/A</v>
      </c>
      <c r="C23" s="126" t="e">
        <f>VLOOKUP(D23,мандатка!$B:$K,8,FALSE)</f>
        <v>#N/A</v>
      </c>
      <c r="D23" s="127">
        <v>290</v>
      </c>
      <c r="E23" s="128" t="str">
        <f t="shared" si="0"/>
        <v>291-298</v>
      </c>
      <c r="G23" s="120">
        <v>291</v>
      </c>
      <c r="H23" s="120" t="s">
        <v>42</v>
      </c>
      <c r="I23" s="120">
        <v>298</v>
      </c>
    </row>
    <row r="24" spans="1:9" ht="18" x14ac:dyDescent="0.25">
      <c r="A24" s="124">
        <v>21</v>
      </c>
      <c r="B24" s="125" t="e">
        <f>VLOOKUP(D24,мандатка!$B:$K,3,FALSE)</f>
        <v>#N/A</v>
      </c>
      <c r="C24" s="126" t="e">
        <f>VLOOKUP(D24,мандатка!$B:$K,8,FALSE)</f>
        <v>#N/A</v>
      </c>
      <c r="D24" s="127">
        <v>300</v>
      </c>
      <c r="E24" s="128" t="str">
        <f t="shared" si="0"/>
        <v>301-308</v>
      </c>
      <c r="G24" s="120">
        <v>301</v>
      </c>
      <c r="H24" s="120" t="s">
        <v>42</v>
      </c>
      <c r="I24" s="120">
        <v>308</v>
      </c>
    </row>
    <row r="25" spans="1:9" ht="18" x14ac:dyDescent="0.25">
      <c r="A25" s="124">
        <v>22</v>
      </c>
      <c r="B25" s="125" t="e">
        <f>VLOOKUP(D25,мандатка!$B:$K,3,FALSE)</f>
        <v>#N/A</v>
      </c>
      <c r="C25" s="126" t="e">
        <f>VLOOKUP(D25,мандатка!$B:$K,8,FALSE)</f>
        <v>#N/A</v>
      </c>
      <c r="D25" s="127">
        <v>310</v>
      </c>
      <c r="E25" s="128" t="str">
        <f t="shared" si="0"/>
        <v>311-318</v>
      </c>
      <c r="G25" s="120">
        <v>311</v>
      </c>
      <c r="H25" s="120" t="s">
        <v>42</v>
      </c>
      <c r="I25" s="120">
        <v>318</v>
      </c>
    </row>
    <row r="26" spans="1:9" ht="18" x14ac:dyDescent="0.25">
      <c r="A26" s="124">
        <v>23</v>
      </c>
      <c r="B26" s="125" t="e">
        <f>VLOOKUP(D26,мандатка!$B:$K,3,FALSE)</f>
        <v>#N/A</v>
      </c>
      <c r="C26" s="126" t="e">
        <f>VLOOKUP(D26,мандатка!$B:$K,8,FALSE)</f>
        <v>#N/A</v>
      </c>
      <c r="D26" s="127">
        <v>320</v>
      </c>
      <c r="E26" s="128" t="str">
        <f t="shared" si="0"/>
        <v>321-328</v>
      </c>
      <c r="G26" s="120">
        <v>321</v>
      </c>
      <c r="H26" s="120" t="s">
        <v>42</v>
      </c>
      <c r="I26" s="120">
        <v>328</v>
      </c>
    </row>
    <row r="27" spans="1:9" ht="18" x14ac:dyDescent="0.25">
      <c r="A27" s="124">
        <v>24</v>
      </c>
      <c r="B27" s="125" t="e">
        <f>VLOOKUP(D27,мандатка!$B:$K,3,FALSE)</f>
        <v>#N/A</v>
      </c>
      <c r="C27" s="126" t="e">
        <f>VLOOKUP(D27,мандатка!$B:$K,8,FALSE)</f>
        <v>#N/A</v>
      </c>
      <c r="D27" s="127">
        <v>330</v>
      </c>
      <c r="E27" s="128" t="str">
        <f t="shared" si="0"/>
        <v>331-338</v>
      </c>
      <c r="G27" s="120">
        <v>331</v>
      </c>
      <c r="H27" s="120" t="s">
        <v>42</v>
      </c>
      <c r="I27" s="120">
        <v>338</v>
      </c>
    </row>
    <row r="28" spans="1:9" ht="18" x14ac:dyDescent="0.25">
      <c r="A28" s="124">
        <v>25</v>
      </c>
      <c r="B28" s="125" t="e">
        <f>VLOOKUP(D28,мандатка!$B:$K,3,FALSE)</f>
        <v>#N/A</v>
      </c>
      <c r="C28" s="126" t="e">
        <f>VLOOKUP(D28,мандатка!$B:$K,8,FALSE)</f>
        <v>#N/A</v>
      </c>
      <c r="D28" s="127">
        <v>340</v>
      </c>
      <c r="E28" s="128" t="str">
        <f t="shared" si="0"/>
        <v>341-348</v>
      </c>
      <c r="G28" s="120">
        <v>341</v>
      </c>
      <c r="H28" s="120" t="s">
        <v>42</v>
      </c>
      <c r="I28" s="120">
        <v>348</v>
      </c>
    </row>
    <row r="29" spans="1:9" ht="18" x14ac:dyDescent="0.25">
      <c r="A29" s="124">
        <v>26</v>
      </c>
      <c r="B29" s="125" t="e">
        <f>VLOOKUP(D29,мандатка!$B:$K,3,FALSE)</f>
        <v>#N/A</v>
      </c>
      <c r="C29" s="126" t="e">
        <f>VLOOKUP(D29,мандатка!$B:$K,8,FALSE)</f>
        <v>#N/A</v>
      </c>
      <c r="D29" s="127">
        <v>350</v>
      </c>
      <c r="E29" s="128" t="str">
        <f t="shared" si="0"/>
        <v>351-358</v>
      </c>
      <c r="G29" s="120">
        <v>351</v>
      </c>
      <c r="H29" s="120" t="s">
        <v>42</v>
      </c>
      <c r="I29" s="120">
        <v>358</v>
      </c>
    </row>
    <row r="30" spans="1:9" ht="18" x14ac:dyDescent="0.25">
      <c r="A30" s="124">
        <v>27</v>
      </c>
      <c r="B30" s="125" t="e">
        <f>VLOOKUP(D30,мандатка!$B:$K,3,FALSE)</f>
        <v>#N/A</v>
      </c>
      <c r="C30" s="126" t="e">
        <f>VLOOKUP(D30,мандатка!$B:$K,8,FALSE)</f>
        <v>#N/A</v>
      </c>
      <c r="D30" s="127">
        <v>360</v>
      </c>
      <c r="E30" s="128" t="str">
        <f t="shared" ref="E30:E34" si="1">G30&amp;H30&amp;I30</f>
        <v>361-368</v>
      </c>
      <c r="G30" s="120">
        <v>361</v>
      </c>
      <c r="H30" s="120" t="s">
        <v>42</v>
      </c>
      <c r="I30" s="120">
        <v>368</v>
      </c>
    </row>
    <row r="31" spans="1:9" ht="18" x14ac:dyDescent="0.25">
      <c r="A31" s="124">
        <v>28</v>
      </c>
      <c r="B31" s="125" t="e">
        <f>VLOOKUP(D31,мандатка!$B:$K,3,FALSE)</f>
        <v>#N/A</v>
      </c>
      <c r="C31" s="126" t="e">
        <f>VLOOKUP(D31,мандатка!$B:$K,8,FALSE)</f>
        <v>#N/A</v>
      </c>
      <c r="D31" s="127">
        <v>370</v>
      </c>
      <c r="E31" s="128" t="str">
        <f t="shared" si="1"/>
        <v>371-378</v>
      </c>
      <c r="G31" s="120">
        <v>371</v>
      </c>
      <c r="H31" s="120" t="s">
        <v>42</v>
      </c>
      <c r="I31" s="120">
        <v>378</v>
      </c>
    </row>
    <row r="32" spans="1:9" ht="18" x14ac:dyDescent="0.25">
      <c r="A32" s="124">
        <v>29</v>
      </c>
      <c r="B32" s="125" t="e">
        <f>VLOOKUP(D32,мандатка!$B:$K,3,FALSE)</f>
        <v>#N/A</v>
      </c>
      <c r="C32" s="126" t="e">
        <f>VLOOKUP(D32,мандатка!$B:$K,8,FALSE)</f>
        <v>#N/A</v>
      </c>
      <c r="D32" s="127">
        <v>380</v>
      </c>
      <c r="E32" s="128" t="str">
        <f t="shared" si="1"/>
        <v>381-388</v>
      </c>
      <c r="G32" s="120">
        <v>381</v>
      </c>
      <c r="H32" s="120" t="s">
        <v>42</v>
      </c>
      <c r="I32" s="120">
        <v>388</v>
      </c>
    </row>
    <row r="33" spans="1:9" ht="18" x14ac:dyDescent="0.25">
      <c r="A33" s="124">
        <v>30</v>
      </c>
      <c r="B33" s="125" t="e">
        <f>VLOOKUP(D33,мандатка!$B:$K,3,FALSE)</f>
        <v>#N/A</v>
      </c>
      <c r="C33" s="126" t="e">
        <f>VLOOKUP(D33,мандатка!$B:$K,8,FALSE)</f>
        <v>#N/A</v>
      </c>
      <c r="D33" s="127">
        <v>390</v>
      </c>
      <c r="E33" s="128" t="str">
        <f t="shared" si="1"/>
        <v>391-398</v>
      </c>
      <c r="G33" s="120">
        <v>391</v>
      </c>
      <c r="H33" s="120" t="s">
        <v>42</v>
      </c>
      <c r="I33" s="120">
        <v>398</v>
      </c>
    </row>
    <row r="34" spans="1:9" ht="18" x14ac:dyDescent="0.25">
      <c r="A34" s="124">
        <v>31</v>
      </c>
      <c r="B34" s="125" t="e">
        <f>VLOOKUP(D34,мандатка!$B:$K,3,FALSE)</f>
        <v>#N/A</v>
      </c>
      <c r="C34" s="126" t="e">
        <f>VLOOKUP(D34,мандатка!$B:$K,8,FALSE)</f>
        <v>#N/A</v>
      </c>
      <c r="D34" s="127">
        <v>400</v>
      </c>
      <c r="E34" s="128" t="str">
        <f t="shared" si="1"/>
        <v>401-408</v>
      </c>
      <c r="G34" s="120">
        <v>401</v>
      </c>
      <c r="H34" s="120" t="s">
        <v>42</v>
      </c>
      <c r="I34" s="120">
        <v>408</v>
      </c>
    </row>
  </sheetData>
  <mergeCells count="1">
    <mergeCell ref="A1:E1"/>
  </mergeCells>
  <phoneticPr fontId="7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>
    <tabColor indexed="10"/>
  </sheetPr>
  <dimension ref="A1:AF52"/>
  <sheetViews>
    <sheetView topLeftCell="K13" zoomScaleNormal="100" zoomScaleSheetLayoutView="100" workbookViewId="0">
      <selection activeCell="X28" sqref="X28:AC28"/>
    </sheetView>
  </sheetViews>
  <sheetFormatPr defaultColWidth="9.109375" defaultRowHeight="13.8" x14ac:dyDescent="0.3"/>
  <cols>
    <col min="1" max="1" width="6.5546875" style="322" customWidth="1"/>
    <col min="2" max="2" width="7.6640625" style="322" customWidth="1"/>
    <col min="3" max="3" width="7.44140625" style="322" customWidth="1"/>
    <col min="4" max="4" width="33.44140625" style="322" customWidth="1"/>
    <col min="5" max="5" width="17.88671875" style="322" hidden="1" customWidth="1"/>
    <col min="6" max="6" width="12.88671875" style="322" customWidth="1"/>
    <col min="7" max="7" width="7.44140625" style="322" customWidth="1"/>
    <col min="8" max="8" width="26.6640625" style="322" customWidth="1"/>
    <col min="9" max="9" width="21" style="322" customWidth="1"/>
    <col min="10" max="10" width="16.109375" style="322" hidden="1" customWidth="1"/>
    <col min="11" max="11" width="48.88671875" style="322" customWidth="1"/>
    <col min="12" max="12" width="6.88671875" style="322" customWidth="1"/>
    <col min="13" max="13" width="10.33203125" style="322" customWidth="1"/>
    <col min="14" max="18" width="6.6640625" style="322" customWidth="1"/>
    <col min="19" max="19" width="6.33203125" style="322" customWidth="1"/>
    <col min="20" max="20" width="7" style="328" customWidth="1"/>
    <col min="21" max="21" width="7.88671875" style="323" customWidth="1"/>
    <col min="22" max="22" width="7.5546875" style="321" customWidth="1"/>
    <col min="23" max="24" width="8.109375" style="321" customWidth="1"/>
    <col min="25" max="29" width="5.6640625" style="321" customWidth="1"/>
    <col min="30" max="32" width="5.6640625" style="322" customWidth="1"/>
    <col min="33" max="16384" width="9.109375" style="322"/>
  </cols>
  <sheetData>
    <row r="1" spans="1:32" ht="20.100000000000001" customHeight="1" x14ac:dyDescent="0.4">
      <c r="A1" s="566" t="s">
        <v>182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319"/>
      <c r="M1" s="366">
        <v>43636</v>
      </c>
      <c r="N1" s="560" t="s">
        <v>303</v>
      </c>
      <c r="O1" s="560"/>
      <c r="P1" s="560"/>
      <c r="Q1" s="560"/>
      <c r="R1" s="560"/>
      <c r="S1" s="560"/>
      <c r="T1" s="324">
        <v>2</v>
      </c>
      <c r="U1" s="320"/>
      <c r="V1" s="116"/>
      <c r="W1" s="116"/>
      <c r="X1" s="116"/>
      <c r="Y1" s="116"/>
    </row>
    <row r="2" spans="1:32" ht="20.100000000000001" customHeight="1" x14ac:dyDescent="0.4">
      <c r="A2" s="568" t="s">
        <v>183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319"/>
      <c r="M2" s="366"/>
      <c r="N2" s="560"/>
      <c r="O2" s="560"/>
      <c r="P2" s="560"/>
      <c r="Q2" s="560"/>
      <c r="R2" s="560"/>
      <c r="S2" s="560"/>
      <c r="T2" s="324"/>
      <c r="U2" s="116"/>
      <c r="V2" s="116"/>
      <c r="W2" s="116"/>
      <c r="X2" s="116"/>
      <c r="Y2" s="116"/>
    </row>
    <row r="3" spans="1:32" ht="18" customHeight="1" x14ac:dyDescent="0.3">
      <c r="A3" s="117" t="s">
        <v>117</v>
      </c>
      <c r="B3" s="117"/>
      <c r="C3" s="117"/>
      <c r="D3" s="118" t="s">
        <v>181</v>
      </c>
      <c r="E3" s="117"/>
      <c r="F3" s="117"/>
      <c r="G3" s="117"/>
      <c r="H3" s="117"/>
      <c r="I3" s="117"/>
      <c r="J3" s="117"/>
      <c r="K3" s="117"/>
      <c r="L3" s="319"/>
      <c r="M3" s="366">
        <v>43638</v>
      </c>
      <c r="N3" s="560" t="s">
        <v>304</v>
      </c>
      <c r="O3" s="560"/>
      <c r="P3" s="560"/>
      <c r="Q3" s="560"/>
      <c r="R3" s="560"/>
      <c r="S3" s="560"/>
      <c r="T3" s="324">
        <v>3</v>
      </c>
    </row>
    <row r="4" spans="1:32" ht="18" customHeight="1" x14ac:dyDescent="0.3">
      <c r="A4" s="117" t="s">
        <v>118</v>
      </c>
      <c r="B4" s="117"/>
      <c r="C4" s="117"/>
      <c r="D4" s="118" t="s">
        <v>180</v>
      </c>
      <c r="E4" s="117"/>
      <c r="F4" s="117"/>
      <c r="G4" s="117"/>
      <c r="H4" s="117"/>
      <c r="I4" s="117"/>
      <c r="J4" s="117"/>
      <c r="K4" s="117"/>
      <c r="L4" s="319"/>
      <c r="M4" s="366"/>
      <c r="N4" s="559"/>
      <c r="O4" s="559"/>
      <c r="P4" s="559"/>
      <c r="Q4" s="559"/>
      <c r="R4" s="559"/>
      <c r="S4" s="559"/>
      <c r="T4" s="324"/>
    </row>
    <row r="5" spans="1:32" ht="18" customHeight="1" x14ac:dyDescent="0.3">
      <c r="A5" s="117" t="s">
        <v>119</v>
      </c>
      <c r="B5" s="117"/>
      <c r="C5" s="117"/>
      <c r="D5" s="118" t="s">
        <v>179</v>
      </c>
      <c r="E5" s="117"/>
      <c r="F5" s="117"/>
      <c r="G5" s="117"/>
      <c r="H5" s="117"/>
      <c r="I5" s="117"/>
      <c r="J5" s="117"/>
      <c r="K5" s="117"/>
      <c r="L5" s="319"/>
      <c r="M5" s="366">
        <v>43637</v>
      </c>
      <c r="N5" s="560" t="s">
        <v>305</v>
      </c>
      <c r="O5" s="560"/>
      <c r="P5" s="560"/>
      <c r="Q5" s="560"/>
      <c r="R5" s="560"/>
      <c r="S5" s="560"/>
      <c r="T5" s="324">
        <v>3</v>
      </c>
    </row>
    <row r="6" spans="1:32" ht="15" customHeight="1" x14ac:dyDescent="0.3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319"/>
      <c r="M6" s="325" t="s">
        <v>120</v>
      </c>
      <c r="N6" s="561" t="s">
        <v>151</v>
      </c>
      <c r="O6" s="561"/>
      <c r="P6" s="561"/>
      <c r="Q6" s="561"/>
      <c r="R6" s="561"/>
      <c r="S6" s="561"/>
      <c r="T6" s="325" t="s">
        <v>121</v>
      </c>
    </row>
    <row r="7" spans="1:32" ht="18.75" customHeight="1" thickBot="1" x14ac:dyDescent="0.45">
      <c r="A7" s="568" t="s">
        <v>59</v>
      </c>
      <c r="B7" s="568"/>
      <c r="C7" s="568"/>
      <c r="D7" s="568"/>
      <c r="E7" s="568"/>
      <c r="F7" s="568"/>
      <c r="G7" s="568"/>
      <c r="H7" s="568"/>
      <c r="I7" s="568"/>
      <c r="J7" s="568"/>
      <c r="K7" s="568"/>
      <c r="L7" s="319"/>
      <c r="M7" s="326"/>
      <c r="N7" s="326"/>
      <c r="O7" s="326"/>
      <c r="P7" s="326"/>
      <c r="Q7" s="326"/>
      <c r="R7" s="327"/>
    </row>
    <row r="8" spans="1:32" ht="11.25" customHeight="1" x14ac:dyDescent="0.3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579" t="s">
        <v>17</v>
      </c>
      <c r="M8" s="573" t="s">
        <v>94</v>
      </c>
      <c r="N8" s="575" t="s">
        <v>28</v>
      </c>
      <c r="O8" s="576"/>
      <c r="P8" s="569" t="s">
        <v>29</v>
      </c>
      <c r="Q8" s="570"/>
      <c r="R8" s="569" t="s">
        <v>30</v>
      </c>
      <c r="S8" s="570"/>
      <c r="T8" s="564"/>
      <c r="U8" s="565" t="s">
        <v>33</v>
      </c>
      <c r="V8" s="562" t="s">
        <v>83</v>
      </c>
      <c r="W8" s="563" t="s">
        <v>40</v>
      </c>
      <c r="X8" s="558" t="s">
        <v>152</v>
      </c>
    </row>
    <row r="9" spans="1:32" ht="88.5" customHeight="1" thickBot="1" x14ac:dyDescent="0.35">
      <c r="A9" s="388" t="s">
        <v>0</v>
      </c>
      <c r="B9" s="389" t="s">
        <v>27</v>
      </c>
      <c r="C9" s="389" t="s">
        <v>14</v>
      </c>
      <c r="D9" s="390" t="s">
        <v>3</v>
      </c>
      <c r="E9" s="388" t="s">
        <v>165</v>
      </c>
      <c r="F9" s="389" t="s">
        <v>246</v>
      </c>
      <c r="G9" s="391" t="s">
        <v>4</v>
      </c>
      <c r="H9" s="390" t="s">
        <v>1</v>
      </c>
      <c r="I9" s="392" t="s">
        <v>10</v>
      </c>
      <c r="J9" s="392" t="s">
        <v>60</v>
      </c>
      <c r="K9" s="392" t="s">
        <v>11</v>
      </c>
      <c r="L9" s="579"/>
      <c r="M9" s="574"/>
      <c r="N9" s="577"/>
      <c r="O9" s="578"/>
      <c r="P9" s="571"/>
      <c r="Q9" s="572"/>
      <c r="R9" s="571"/>
      <c r="S9" s="572"/>
      <c r="T9" s="564"/>
      <c r="U9" s="565"/>
      <c r="V9" s="562"/>
      <c r="W9" s="563"/>
      <c r="X9" s="558"/>
    </row>
    <row r="10" spans="1:32" ht="15" customHeight="1" thickBot="1" x14ac:dyDescent="0.4">
      <c r="A10" s="329">
        <v>1</v>
      </c>
      <c r="B10" s="329">
        <v>100</v>
      </c>
      <c r="C10" s="330"/>
      <c r="D10" s="530" t="s">
        <v>247</v>
      </c>
      <c r="E10" s="331"/>
      <c r="F10" s="332"/>
      <c r="G10" s="362">
        <f>SUM(L11:L17)/(8-COUNTBLANK(G11:G17))*4</f>
        <v>13</v>
      </c>
      <c r="H10" s="334"/>
      <c r="I10" s="334" t="s">
        <v>248</v>
      </c>
      <c r="J10" s="334"/>
      <c r="K10" s="335" t="s">
        <v>249</v>
      </c>
      <c r="L10" s="336"/>
      <c r="M10" s="337">
        <v>1001</v>
      </c>
      <c r="N10" s="337"/>
      <c r="O10" s="338"/>
      <c r="P10" s="339"/>
      <c r="Q10" s="340"/>
      <c r="R10" s="339"/>
      <c r="S10" s="340"/>
      <c r="T10" s="341"/>
      <c r="U10" s="342"/>
      <c r="V10" s="343"/>
      <c r="W10" s="343"/>
      <c r="X10" s="343"/>
      <c r="Y10" s="343"/>
      <c r="Z10" s="343"/>
      <c r="AA10" s="343"/>
      <c r="AB10" s="343"/>
      <c r="AC10" s="343"/>
      <c r="AD10" s="344"/>
    </row>
    <row r="11" spans="1:32" ht="15" customHeight="1" thickBot="1" x14ac:dyDescent="0.4">
      <c r="A11" s="345"/>
      <c r="B11" s="346">
        <f>B10+1</f>
        <v>101</v>
      </c>
      <c r="C11" s="347" t="s">
        <v>15</v>
      </c>
      <c r="D11" s="530" t="s">
        <v>240</v>
      </c>
      <c r="E11" s="348" t="s">
        <v>92</v>
      </c>
      <c r="F11" s="531">
        <v>2005</v>
      </c>
      <c r="G11" s="349" t="s">
        <v>69</v>
      </c>
      <c r="H11" s="350" t="str">
        <f>D10</f>
        <v>« Освіторіум»</v>
      </c>
      <c r="I11" s="350" t="str">
        <f>I10</f>
        <v>Дніпропетровська обл</v>
      </c>
      <c r="J11" s="350"/>
      <c r="K11" s="350" t="str">
        <f>K10</f>
        <v>В.І. Григоренко</v>
      </c>
      <c r="L11" s="336">
        <f>IF($G11="МСУ",100,IF($G11="КМСУ",30,IF($G11="І",10,IF($G11="ІІ",3,IF($G11="ІІІ",1,IF($G11="І юн",1,IF($G11="ІІ юн",0.3,IF($G11="ІІІ юн",0.1,0))))))))</f>
        <v>10</v>
      </c>
      <c r="M11" s="337">
        <v>1002</v>
      </c>
      <c r="N11" s="337"/>
      <c r="O11" s="338"/>
      <c r="P11" s="339"/>
      <c r="Q11" s="340"/>
      <c r="R11" s="339"/>
      <c r="S11" s="340"/>
      <c r="T11" s="341"/>
      <c r="U11" s="351">
        <f>B10</f>
        <v>100</v>
      </c>
      <c r="V11" s="352">
        <v>101</v>
      </c>
      <c r="W11" s="352">
        <v>103</v>
      </c>
      <c r="X11" s="352">
        <v>104</v>
      </c>
      <c r="Y11" s="352">
        <v>105</v>
      </c>
      <c r="Z11" s="352">
        <v>106</v>
      </c>
      <c r="AA11" s="352">
        <v>107</v>
      </c>
      <c r="AB11" s="343"/>
      <c r="AC11" s="343"/>
    </row>
    <row r="12" spans="1:32" ht="15" customHeight="1" thickBot="1" x14ac:dyDescent="0.4">
      <c r="A12" s="345"/>
      <c r="B12" s="346">
        <f>B10+2</f>
        <v>102</v>
      </c>
      <c r="C12" s="347" t="s">
        <v>16</v>
      </c>
      <c r="D12" s="530" t="s">
        <v>256</v>
      </c>
      <c r="E12" s="353" t="s">
        <v>76</v>
      </c>
      <c r="F12" s="531">
        <v>2004</v>
      </c>
      <c r="G12" s="349" t="s">
        <v>70</v>
      </c>
      <c r="H12" s="350" t="str">
        <f>D10</f>
        <v>« Освіторіум»</v>
      </c>
      <c r="I12" s="350" t="str">
        <f>I10</f>
        <v>Дніпропетровська обл</v>
      </c>
      <c r="J12" s="350"/>
      <c r="K12" s="350" t="str">
        <f>K10</f>
        <v>В.І. Григоренко</v>
      </c>
      <c r="L12" s="336">
        <f t="shared" ref="L12:L31" si="0">IF($G12="МСУ",100,IF($G12="КМСУ",30,IF($G12="І",10,IF($G12="ІІ",3,IF($G12="ІІІ",1,IF($G12="І юн",1,IF($G12="ІІ юн",0.3,IF($G12="ІІІ юн",0.1,0))))))))</f>
        <v>3</v>
      </c>
      <c r="M12" s="337">
        <v>1003</v>
      </c>
      <c r="N12" s="337"/>
      <c r="O12" s="338"/>
      <c r="P12" s="339"/>
      <c r="Q12" s="340"/>
      <c r="R12" s="339"/>
      <c r="S12" s="340"/>
      <c r="T12" s="341"/>
      <c r="U12" s="342"/>
      <c r="V12" s="354">
        <v>100</v>
      </c>
      <c r="W12" s="355"/>
      <c r="X12" s="355"/>
      <c r="Y12" s="355"/>
      <c r="Z12" s="355"/>
      <c r="AA12" s="355"/>
      <c r="AB12" s="355"/>
      <c r="AC12" s="343"/>
    </row>
    <row r="13" spans="1:32" ht="15" customHeight="1" thickBot="1" x14ac:dyDescent="0.4">
      <c r="A13" s="345"/>
      <c r="B13" s="346">
        <f>B10+3</f>
        <v>103</v>
      </c>
      <c r="C13" s="347" t="s">
        <v>16</v>
      </c>
      <c r="D13" s="530" t="s">
        <v>242</v>
      </c>
      <c r="E13" s="353" t="s">
        <v>72</v>
      </c>
      <c r="F13" s="531">
        <v>2005</v>
      </c>
      <c r="G13" s="349" t="s">
        <v>70</v>
      </c>
      <c r="H13" s="350" t="str">
        <f>D10</f>
        <v>« Освіторіум»</v>
      </c>
      <c r="I13" s="350" t="str">
        <f>I10</f>
        <v>Дніпропетровська обл</v>
      </c>
      <c r="J13" s="350"/>
      <c r="K13" s="350" t="str">
        <f>K10</f>
        <v>В.І. Григоренко</v>
      </c>
      <c r="L13" s="336">
        <f t="shared" si="0"/>
        <v>3</v>
      </c>
      <c r="M13" s="337">
        <v>1004</v>
      </c>
      <c r="N13" s="337"/>
      <c r="O13" s="338"/>
      <c r="P13" s="337"/>
      <c r="Q13" s="338"/>
      <c r="R13" s="337"/>
      <c r="S13" s="338"/>
      <c r="T13" s="341"/>
      <c r="U13" s="342"/>
      <c r="V13" s="343"/>
      <c r="W13" s="356">
        <f>B10</f>
        <v>100</v>
      </c>
      <c r="X13" s="355">
        <v>101</v>
      </c>
      <c r="Y13" s="352">
        <v>103</v>
      </c>
      <c r="Z13" s="352">
        <v>104</v>
      </c>
      <c r="AA13" s="352">
        <v>105</v>
      </c>
      <c r="AB13" s="352">
        <v>106</v>
      </c>
      <c r="AC13" s="352">
        <v>107</v>
      </c>
    </row>
    <row r="14" spans="1:32" ht="15" customHeight="1" thickBot="1" x14ac:dyDescent="0.4">
      <c r="A14" s="345"/>
      <c r="B14" s="346">
        <f>B10+4</f>
        <v>104</v>
      </c>
      <c r="C14" s="347" t="s">
        <v>15</v>
      </c>
      <c r="D14" s="530" t="s">
        <v>241</v>
      </c>
      <c r="E14" s="353" t="s">
        <v>77</v>
      </c>
      <c r="F14" s="531">
        <v>2004</v>
      </c>
      <c r="G14" s="349" t="s">
        <v>70</v>
      </c>
      <c r="H14" s="350" t="str">
        <f>D10</f>
        <v>« Освіторіум»</v>
      </c>
      <c r="I14" s="350" t="str">
        <f>I10</f>
        <v>Дніпропетровська обл</v>
      </c>
      <c r="J14" s="350"/>
      <c r="K14" s="350" t="str">
        <f>K10</f>
        <v>В.І. Григоренко</v>
      </c>
      <c r="L14" s="336">
        <f t="shared" si="0"/>
        <v>3</v>
      </c>
      <c r="M14" s="337"/>
      <c r="N14" s="337"/>
      <c r="O14" s="338"/>
      <c r="P14" s="339"/>
      <c r="Q14" s="340"/>
      <c r="R14" s="339"/>
      <c r="S14" s="340"/>
      <c r="T14" s="341"/>
      <c r="U14" s="342"/>
      <c r="V14" s="343"/>
      <c r="W14" s="357"/>
      <c r="X14" s="367">
        <f>B10</f>
        <v>100</v>
      </c>
      <c r="Y14" s="355">
        <v>101</v>
      </c>
      <c r="Z14" s="355">
        <v>104</v>
      </c>
      <c r="AA14" s="355">
        <v>106</v>
      </c>
      <c r="AB14" s="355">
        <v>107</v>
      </c>
      <c r="AC14" s="355">
        <v>102</v>
      </c>
      <c r="AD14" s="368">
        <v>103</v>
      </c>
      <c r="AE14" s="368">
        <v>105</v>
      </c>
      <c r="AF14" s="368"/>
    </row>
    <row r="15" spans="1:32" ht="15" customHeight="1" thickBot="1" x14ac:dyDescent="0.4">
      <c r="A15" s="345"/>
      <c r="B15" s="346">
        <f>B10+5</f>
        <v>105</v>
      </c>
      <c r="C15" s="347" t="s">
        <v>16</v>
      </c>
      <c r="D15" s="530" t="s">
        <v>243</v>
      </c>
      <c r="E15" s="353" t="s">
        <v>93</v>
      </c>
      <c r="F15" s="531">
        <v>2005</v>
      </c>
      <c r="G15" s="349" t="s">
        <v>70</v>
      </c>
      <c r="H15" s="350" t="str">
        <f>D10</f>
        <v>« Освіторіум»</v>
      </c>
      <c r="I15" s="350" t="str">
        <f>I10</f>
        <v>Дніпропетровська обл</v>
      </c>
      <c r="J15" s="350"/>
      <c r="K15" s="350" t="str">
        <f>K10</f>
        <v>В.І. Григоренко</v>
      </c>
      <c r="L15" s="336">
        <f t="shared" si="0"/>
        <v>3</v>
      </c>
      <c r="M15" s="337"/>
      <c r="N15" s="337"/>
      <c r="O15" s="338"/>
      <c r="P15" s="339"/>
      <c r="Q15" s="340"/>
      <c r="R15" s="339"/>
      <c r="S15" s="340"/>
      <c r="T15" s="341"/>
      <c r="U15" s="342"/>
      <c r="V15" s="343"/>
      <c r="W15" s="343"/>
      <c r="X15" s="343"/>
      <c r="Y15" s="343"/>
      <c r="Z15" s="343"/>
      <c r="AA15" s="343"/>
      <c r="AB15" s="343"/>
      <c r="AC15" s="343"/>
    </row>
    <row r="16" spans="1:32" ht="15" customHeight="1" thickBot="1" x14ac:dyDescent="0.4">
      <c r="A16" s="345"/>
      <c r="B16" s="346">
        <f>B10+6</f>
        <v>106</v>
      </c>
      <c r="C16" s="347" t="s">
        <v>15</v>
      </c>
      <c r="D16" s="530" t="s">
        <v>244</v>
      </c>
      <c r="E16" s="353" t="s">
        <v>78</v>
      </c>
      <c r="F16" s="531">
        <v>2004</v>
      </c>
      <c r="G16" s="349" t="s">
        <v>70</v>
      </c>
      <c r="H16" s="350" t="str">
        <f>D10</f>
        <v>« Освіторіум»</v>
      </c>
      <c r="I16" s="350" t="str">
        <f>I10</f>
        <v>Дніпропетровська обл</v>
      </c>
      <c r="J16" s="350"/>
      <c r="K16" s="350" t="str">
        <f>K10</f>
        <v>В.І. Григоренко</v>
      </c>
      <c r="L16" s="336">
        <f t="shared" si="0"/>
        <v>3</v>
      </c>
      <c r="M16" s="337"/>
      <c r="N16" s="337"/>
      <c r="O16" s="338"/>
      <c r="P16" s="339"/>
      <c r="Q16" s="340"/>
      <c r="R16" s="339"/>
      <c r="S16" s="340"/>
      <c r="T16" s="341"/>
      <c r="U16" s="342"/>
      <c r="V16" s="343"/>
      <c r="W16" s="343"/>
      <c r="X16" s="343"/>
      <c r="Y16" s="343"/>
      <c r="Z16" s="343"/>
      <c r="AA16" s="343"/>
      <c r="AB16" s="343"/>
      <c r="AC16" s="343"/>
    </row>
    <row r="17" spans="1:32" ht="15" customHeight="1" thickBot="1" x14ac:dyDescent="0.4">
      <c r="A17" s="345"/>
      <c r="B17" s="346">
        <f>B10+7</f>
        <v>107</v>
      </c>
      <c r="C17" s="347" t="s">
        <v>15</v>
      </c>
      <c r="D17" s="530" t="s">
        <v>245</v>
      </c>
      <c r="E17" s="353" t="s">
        <v>74</v>
      </c>
      <c r="F17" s="531">
        <v>2005</v>
      </c>
      <c r="G17" s="349" t="s">
        <v>115</v>
      </c>
      <c r="H17" s="350" t="str">
        <f>D10</f>
        <v>« Освіторіум»</v>
      </c>
      <c r="I17" s="350" t="str">
        <f>I10</f>
        <v>Дніпропетровська обл</v>
      </c>
      <c r="J17" s="350"/>
      <c r="K17" s="350" t="str">
        <f>K10</f>
        <v>В.І. Григоренко</v>
      </c>
      <c r="L17" s="336">
        <f t="shared" si="0"/>
        <v>1</v>
      </c>
      <c r="M17" s="337"/>
      <c r="N17" s="337"/>
      <c r="O17" s="338"/>
      <c r="P17" s="339"/>
      <c r="Q17" s="340"/>
      <c r="R17" s="339"/>
      <c r="S17" s="340"/>
      <c r="T17" s="341"/>
      <c r="U17" s="342"/>
      <c r="V17" s="343"/>
      <c r="W17" s="343"/>
      <c r="X17" s="343"/>
      <c r="Y17" s="343"/>
      <c r="Z17" s="343"/>
      <c r="AA17" s="343"/>
      <c r="AB17" s="343"/>
      <c r="AC17" s="343"/>
    </row>
    <row r="18" spans="1:32" ht="15" customHeight="1" thickBot="1" x14ac:dyDescent="0.4">
      <c r="A18" s="358">
        <v>2</v>
      </c>
      <c r="B18" s="358">
        <v>110</v>
      </c>
      <c r="C18" s="333"/>
      <c r="D18" s="530" t="s">
        <v>257</v>
      </c>
      <c r="E18" s="331"/>
      <c r="F18" s="359"/>
      <c r="G18" s="362">
        <f>SUM(L19:L24)/(8-COUNTBLANK(G19:G24))*4</f>
        <v>4.6500000000000004</v>
      </c>
      <c r="H18" s="334"/>
      <c r="I18" s="334" t="s">
        <v>258</v>
      </c>
      <c r="J18" s="334"/>
      <c r="K18" s="360" t="s">
        <v>259</v>
      </c>
      <c r="L18" s="336"/>
      <c r="M18" s="337">
        <v>1101</v>
      </c>
      <c r="N18" s="337"/>
      <c r="O18" s="338"/>
      <c r="P18" s="339"/>
      <c r="Q18" s="340"/>
      <c r="R18" s="339"/>
      <c r="S18" s="340"/>
      <c r="T18" s="341"/>
      <c r="U18" s="342"/>
      <c r="V18" s="343"/>
      <c r="W18" s="343"/>
      <c r="X18" s="343"/>
      <c r="Y18" s="343"/>
      <c r="Z18" s="343"/>
      <c r="AA18" s="343"/>
      <c r="AB18" s="343"/>
      <c r="AC18" s="343"/>
      <c r="AD18" s="344"/>
    </row>
    <row r="19" spans="1:32" ht="15" customHeight="1" thickBot="1" x14ac:dyDescent="0.4">
      <c r="A19" s="345"/>
      <c r="B19" s="346">
        <f>B18+1</f>
        <v>111</v>
      </c>
      <c r="C19" s="347" t="s">
        <v>15</v>
      </c>
      <c r="D19" s="530" t="s">
        <v>250</v>
      </c>
      <c r="E19" s="361"/>
      <c r="F19" s="531">
        <v>2004</v>
      </c>
      <c r="G19" s="531" t="s">
        <v>70</v>
      </c>
      <c r="H19" s="350" t="str">
        <f>D18</f>
        <v>Вертикаль ЦДЮТ</v>
      </c>
      <c r="I19" s="350" t="str">
        <f>I18</f>
        <v>Донецька обл</v>
      </c>
      <c r="J19" s="350"/>
      <c r="K19" s="350" t="str">
        <f>K18</f>
        <v>О.М. Мирний</v>
      </c>
      <c r="L19" s="336">
        <f t="shared" si="0"/>
        <v>3</v>
      </c>
      <c r="M19" s="337">
        <v>1102</v>
      </c>
      <c r="N19" s="337"/>
      <c r="O19" s="338"/>
      <c r="P19" s="337"/>
      <c r="Q19" s="338"/>
      <c r="R19" s="339"/>
      <c r="S19" s="340"/>
      <c r="T19" s="341"/>
      <c r="U19" s="351">
        <f>B18</f>
        <v>110</v>
      </c>
      <c r="V19" s="352">
        <v>111</v>
      </c>
      <c r="W19" s="352">
        <v>112</v>
      </c>
      <c r="X19" s="352">
        <v>113</v>
      </c>
      <c r="Y19" s="352">
        <v>114</v>
      </c>
      <c r="Z19" s="352">
        <v>115</v>
      </c>
      <c r="AA19" s="352">
        <v>116</v>
      </c>
      <c r="AB19" s="343"/>
      <c r="AC19" s="343"/>
    </row>
    <row r="20" spans="1:32" ht="15" customHeight="1" thickBot="1" x14ac:dyDescent="0.4">
      <c r="A20" s="345"/>
      <c r="B20" s="346">
        <f>B18+2</f>
        <v>112</v>
      </c>
      <c r="C20" s="347" t="s">
        <v>16</v>
      </c>
      <c r="D20" s="530" t="s">
        <v>251</v>
      </c>
      <c r="E20" s="361"/>
      <c r="F20" s="531">
        <v>2004</v>
      </c>
      <c r="G20" s="531" t="s">
        <v>70</v>
      </c>
      <c r="H20" s="350" t="str">
        <f>D18</f>
        <v>Вертикаль ЦДЮТ</v>
      </c>
      <c r="I20" s="350" t="str">
        <f>I18</f>
        <v>Донецька обл</v>
      </c>
      <c r="J20" s="350"/>
      <c r="K20" s="350" t="str">
        <f>K18</f>
        <v>О.М. Мирний</v>
      </c>
      <c r="L20" s="336">
        <f t="shared" si="0"/>
        <v>3</v>
      </c>
      <c r="M20" s="337">
        <v>1103</v>
      </c>
      <c r="N20" s="337"/>
      <c r="O20" s="338"/>
      <c r="P20" s="337"/>
      <c r="Q20" s="338"/>
      <c r="R20" s="339"/>
      <c r="S20" s="340"/>
      <c r="T20" s="341"/>
      <c r="U20" s="342"/>
      <c r="V20" s="354">
        <v>110</v>
      </c>
      <c r="W20" s="355"/>
      <c r="X20" s="355"/>
      <c r="Y20" s="355"/>
      <c r="Z20" s="355"/>
      <c r="AA20" s="355"/>
      <c r="AB20" s="355"/>
      <c r="AC20" s="343"/>
    </row>
    <row r="21" spans="1:32" ht="15" customHeight="1" thickBot="1" x14ac:dyDescent="0.4">
      <c r="A21" s="345"/>
      <c r="B21" s="346">
        <f>B18+3</f>
        <v>113</v>
      </c>
      <c r="C21" s="347" t="s">
        <v>15</v>
      </c>
      <c r="D21" s="530" t="s">
        <v>252</v>
      </c>
      <c r="E21" s="361"/>
      <c r="F21" s="531">
        <v>2005</v>
      </c>
      <c r="G21" s="531" t="s">
        <v>114</v>
      </c>
      <c r="H21" s="350" t="str">
        <f>D18</f>
        <v>Вертикаль ЦДЮТ</v>
      </c>
      <c r="I21" s="350" t="str">
        <f>I18</f>
        <v>Донецька обл</v>
      </c>
      <c r="J21" s="350"/>
      <c r="K21" s="350" t="str">
        <f>K18</f>
        <v>О.М. Мирний</v>
      </c>
      <c r="L21" s="336">
        <f t="shared" si="0"/>
        <v>1</v>
      </c>
      <c r="M21" s="337">
        <v>1104</v>
      </c>
      <c r="N21" s="337"/>
      <c r="O21" s="338"/>
      <c r="P21" s="339"/>
      <c r="Q21" s="340"/>
      <c r="R21" s="339"/>
      <c r="S21" s="340"/>
      <c r="T21" s="341"/>
      <c r="U21" s="342"/>
      <c r="V21" s="343"/>
      <c r="W21" s="356">
        <f>B18</f>
        <v>110</v>
      </c>
      <c r="X21" s="355">
        <v>111</v>
      </c>
      <c r="Y21" s="355">
        <v>112</v>
      </c>
      <c r="Z21" s="355">
        <v>113</v>
      </c>
      <c r="AA21" s="355">
        <v>114</v>
      </c>
      <c r="AB21" s="355">
        <v>115</v>
      </c>
      <c r="AC21" s="355">
        <v>116</v>
      </c>
    </row>
    <row r="22" spans="1:32" ht="15" customHeight="1" thickBot="1" x14ac:dyDescent="0.4">
      <c r="A22" s="345"/>
      <c r="B22" s="346">
        <f>B18+4</f>
        <v>114</v>
      </c>
      <c r="C22" s="347" t="s">
        <v>15</v>
      </c>
      <c r="D22" s="530" t="s">
        <v>253</v>
      </c>
      <c r="E22" s="361"/>
      <c r="F22" s="531">
        <v>2005</v>
      </c>
      <c r="G22" s="531" t="s">
        <v>114</v>
      </c>
      <c r="H22" s="350" t="str">
        <f>D18</f>
        <v>Вертикаль ЦДЮТ</v>
      </c>
      <c r="I22" s="350" t="str">
        <f>I18</f>
        <v>Донецька обл</v>
      </c>
      <c r="J22" s="350"/>
      <c r="K22" s="350" t="str">
        <f>K18</f>
        <v>О.М. Мирний</v>
      </c>
      <c r="L22" s="336">
        <f t="shared" si="0"/>
        <v>1</v>
      </c>
      <c r="M22" s="337"/>
      <c r="N22" s="337"/>
      <c r="O22" s="338"/>
      <c r="P22" s="339"/>
      <c r="Q22" s="340"/>
      <c r="R22" s="339"/>
      <c r="S22" s="340"/>
      <c r="T22" s="341"/>
      <c r="U22" s="342"/>
      <c r="V22" s="343"/>
      <c r="W22" s="357"/>
      <c r="X22" s="367">
        <f>B18</f>
        <v>110</v>
      </c>
      <c r="Y22" s="355">
        <v>111</v>
      </c>
      <c r="Z22" s="355">
        <v>114</v>
      </c>
      <c r="AA22" s="355">
        <v>115</v>
      </c>
      <c r="AB22" s="355">
        <v>113</v>
      </c>
      <c r="AC22" s="355">
        <v>112</v>
      </c>
      <c r="AD22" s="368">
        <v>116</v>
      </c>
      <c r="AE22" s="368"/>
      <c r="AF22" s="368"/>
    </row>
    <row r="23" spans="1:32" ht="15" customHeight="1" thickBot="1" x14ac:dyDescent="0.4">
      <c r="A23" s="345"/>
      <c r="B23" s="346">
        <f>B18+5</f>
        <v>115</v>
      </c>
      <c r="C23" s="347" t="s">
        <v>15</v>
      </c>
      <c r="D23" s="530" t="s">
        <v>254</v>
      </c>
      <c r="E23" s="361"/>
      <c r="F23" s="531">
        <v>2004</v>
      </c>
      <c r="G23" s="531" t="s">
        <v>114</v>
      </c>
      <c r="H23" s="350" t="str">
        <f>D18</f>
        <v>Вертикаль ЦДЮТ</v>
      </c>
      <c r="I23" s="350" t="str">
        <f>I18</f>
        <v>Донецька обл</v>
      </c>
      <c r="J23" s="350"/>
      <c r="K23" s="350" t="str">
        <f>K18</f>
        <v>О.М. Мирний</v>
      </c>
      <c r="L23" s="336">
        <f t="shared" si="0"/>
        <v>1</v>
      </c>
      <c r="M23" s="337"/>
      <c r="N23" s="337"/>
      <c r="O23" s="338"/>
      <c r="P23" s="339"/>
      <c r="Q23" s="340"/>
      <c r="R23" s="339"/>
      <c r="S23" s="340"/>
      <c r="T23" s="341"/>
      <c r="U23" s="342"/>
      <c r="V23" s="343"/>
      <c r="W23" s="343"/>
      <c r="X23" s="343"/>
      <c r="Y23" s="343"/>
      <c r="Z23" s="343"/>
      <c r="AA23" s="343"/>
      <c r="AB23" s="343"/>
      <c r="AC23" s="343"/>
    </row>
    <row r="24" spans="1:32" ht="15" customHeight="1" thickBot="1" x14ac:dyDescent="0.4">
      <c r="A24" s="345"/>
      <c r="B24" s="346">
        <f>B18+6</f>
        <v>116</v>
      </c>
      <c r="C24" s="347" t="s">
        <v>16</v>
      </c>
      <c r="D24" s="530" t="s">
        <v>255</v>
      </c>
      <c r="E24" s="361"/>
      <c r="F24" s="531">
        <v>2005</v>
      </c>
      <c r="G24" s="531" t="s">
        <v>113</v>
      </c>
      <c r="H24" s="350" t="str">
        <f>D18</f>
        <v>Вертикаль ЦДЮТ</v>
      </c>
      <c r="I24" s="350" t="str">
        <f>I18</f>
        <v>Донецька обл</v>
      </c>
      <c r="J24" s="350"/>
      <c r="K24" s="350" t="str">
        <f>K18</f>
        <v>О.М. Мирний</v>
      </c>
      <c r="L24" s="336">
        <f t="shared" si="0"/>
        <v>0.3</v>
      </c>
      <c r="M24" s="337"/>
      <c r="N24" s="337"/>
      <c r="O24" s="338"/>
      <c r="P24" s="339"/>
      <c r="Q24" s="340"/>
      <c r="R24" s="339"/>
      <c r="S24" s="340"/>
      <c r="T24" s="341"/>
      <c r="U24" s="342"/>
      <c r="V24" s="343"/>
      <c r="W24" s="343"/>
      <c r="X24" s="343"/>
      <c r="Y24" s="343"/>
      <c r="Z24" s="343"/>
      <c r="AA24" s="343"/>
      <c r="AB24" s="343"/>
      <c r="AC24" s="343"/>
    </row>
    <row r="25" spans="1:32" ht="15" customHeight="1" thickBot="1" x14ac:dyDescent="0.4">
      <c r="A25" s="329">
        <v>3</v>
      </c>
      <c r="B25" s="358">
        <v>120</v>
      </c>
      <c r="C25" s="333"/>
      <c r="D25" s="530" t="s">
        <v>266</v>
      </c>
      <c r="E25" s="331"/>
      <c r="F25" s="359"/>
      <c r="G25" s="362">
        <f>SUM(L26:L31)/(8-COUNTBLANK(G26:G31))*4</f>
        <v>3</v>
      </c>
      <c r="H25" s="334"/>
      <c r="I25" s="334" t="s">
        <v>267</v>
      </c>
      <c r="J25" s="334"/>
      <c r="K25" s="360" t="s">
        <v>268</v>
      </c>
      <c r="L25" s="336"/>
      <c r="M25" s="337">
        <v>1201</v>
      </c>
      <c r="N25" s="337"/>
      <c r="O25" s="338"/>
      <c r="P25" s="339"/>
      <c r="Q25" s="340"/>
      <c r="R25" s="339"/>
      <c r="S25" s="340"/>
      <c r="T25" s="341"/>
      <c r="U25" s="342"/>
      <c r="V25" s="343"/>
      <c r="W25" s="343"/>
      <c r="X25" s="343"/>
      <c r="Y25" s="343"/>
      <c r="Z25" s="343"/>
      <c r="AA25" s="343"/>
      <c r="AB25" s="343"/>
      <c r="AC25" s="343"/>
      <c r="AD25" s="344"/>
    </row>
    <row r="26" spans="1:32" ht="15" customHeight="1" thickBot="1" x14ac:dyDescent="0.4">
      <c r="A26" s="345"/>
      <c r="B26" s="346">
        <f>B25+1</f>
        <v>121</v>
      </c>
      <c r="C26" s="347" t="s">
        <v>15</v>
      </c>
      <c r="D26" s="530" t="s">
        <v>260</v>
      </c>
      <c r="E26" s="361"/>
      <c r="F26" s="531">
        <v>2006</v>
      </c>
      <c r="G26" s="531" t="s">
        <v>114</v>
      </c>
      <c r="H26" s="350" t="str">
        <f>D25</f>
        <v>КЗ " Центр туризму" ЗОР</v>
      </c>
      <c r="I26" s="350" t="str">
        <f>I25</f>
        <v>Запорізька обл</v>
      </c>
      <c r="J26" s="350"/>
      <c r="K26" s="350" t="str">
        <f>K25</f>
        <v>С.Я. Бебешко</v>
      </c>
      <c r="L26" s="336">
        <f t="shared" si="0"/>
        <v>1</v>
      </c>
      <c r="M26" s="337">
        <v>1202</v>
      </c>
      <c r="N26" s="337"/>
      <c r="O26" s="338"/>
      <c r="P26" s="339"/>
      <c r="Q26" s="340"/>
      <c r="R26" s="339"/>
      <c r="S26" s="340"/>
      <c r="T26" s="341"/>
      <c r="U26" s="351">
        <f>B25</f>
        <v>120</v>
      </c>
      <c r="V26" s="352">
        <v>121</v>
      </c>
      <c r="W26" s="352">
        <v>122</v>
      </c>
      <c r="X26" s="352">
        <v>123</v>
      </c>
      <c r="Y26" s="352">
        <v>124</v>
      </c>
      <c r="Z26" s="352">
        <v>125</v>
      </c>
      <c r="AA26" s="352">
        <v>126</v>
      </c>
      <c r="AB26" s="343"/>
      <c r="AC26" s="343"/>
    </row>
    <row r="27" spans="1:32" ht="15" customHeight="1" thickBot="1" x14ac:dyDescent="0.4">
      <c r="A27" s="345"/>
      <c r="B27" s="346">
        <f>B25+2</f>
        <v>122</v>
      </c>
      <c r="C27" s="347" t="s">
        <v>15</v>
      </c>
      <c r="D27" s="530" t="s">
        <v>261</v>
      </c>
      <c r="E27" s="361"/>
      <c r="F27" s="531">
        <v>2005</v>
      </c>
      <c r="G27" s="531" t="s">
        <v>114</v>
      </c>
      <c r="H27" s="350" t="str">
        <f>D25</f>
        <v>КЗ " Центр туризму" ЗОР</v>
      </c>
      <c r="I27" s="350" t="str">
        <f>I25</f>
        <v>Запорізька обл</v>
      </c>
      <c r="J27" s="350"/>
      <c r="K27" s="350" t="str">
        <f>K25</f>
        <v>С.Я. Бебешко</v>
      </c>
      <c r="L27" s="336">
        <f t="shared" si="0"/>
        <v>1</v>
      </c>
      <c r="M27" s="337">
        <v>1203</v>
      </c>
      <c r="N27" s="337"/>
      <c r="O27" s="338"/>
      <c r="P27" s="339"/>
      <c r="Q27" s="340"/>
      <c r="R27" s="339"/>
      <c r="S27" s="340"/>
      <c r="T27" s="341"/>
      <c r="U27" s="342"/>
      <c r="V27" s="354">
        <v>120</v>
      </c>
      <c r="W27" s="355"/>
      <c r="X27" s="355"/>
      <c r="Y27" s="355"/>
      <c r="Z27" s="355"/>
      <c r="AA27" s="355"/>
      <c r="AB27" s="355"/>
      <c r="AC27" s="343"/>
    </row>
    <row r="28" spans="1:32" ht="15" customHeight="1" thickBot="1" x14ac:dyDescent="0.4">
      <c r="A28" s="345"/>
      <c r="B28" s="346">
        <f>B25+3</f>
        <v>123</v>
      </c>
      <c r="C28" s="347" t="s">
        <v>16</v>
      </c>
      <c r="D28" s="530" t="s">
        <v>262</v>
      </c>
      <c r="E28" s="361"/>
      <c r="F28" s="531">
        <v>2006</v>
      </c>
      <c r="G28" s="531" t="s">
        <v>114</v>
      </c>
      <c r="H28" s="350" t="str">
        <f>D25</f>
        <v>КЗ " Центр туризму" ЗОР</v>
      </c>
      <c r="I28" s="350" t="str">
        <f>I25</f>
        <v>Запорізька обл</v>
      </c>
      <c r="J28" s="350"/>
      <c r="K28" s="350" t="str">
        <f>K25</f>
        <v>С.Я. Бебешко</v>
      </c>
      <c r="L28" s="336">
        <f t="shared" si="0"/>
        <v>1</v>
      </c>
      <c r="M28" s="337">
        <v>1204</v>
      </c>
      <c r="N28" s="337"/>
      <c r="O28" s="338"/>
      <c r="P28" s="339"/>
      <c r="Q28" s="340"/>
      <c r="R28" s="339"/>
      <c r="S28" s="340"/>
      <c r="T28" s="341"/>
      <c r="U28" s="342"/>
      <c r="V28" s="343"/>
      <c r="W28" s="356">
        <f>B25</f>
        <v>120</v>
      </c>
      <c r="X28" s="355">
        <v>121</v>
      </c>
      <c r="Y28" s="355">
        <v>122</v>
      </c>
      <c r="Z28" s="355">
        <v>123</v>
      </c>
      <c r="AA28" s="355">
        <v>124</v>
      </c>
      <c r="AB28" s="355">
        <v>125</v>
      </c>
      <c r="AC28" s="355">
        <v>126</v>
      </c>
    </row>
    <row r="29" spans="1:32" ht="15" customHeight="1" thickBot="1" x14ac:dyDescent="0.4">
      <c r="A29" s="345"/>
      <c r="B29" s="346">
        <f>B25+4</f>
        <v>124</v>
      </c>
      <c r="C29" s="347" t="s">
        <v>16</v>
      </c>
      <c r="D29" s="530" t="s">
        <v>263</v>
      </c>
      <c r="E29" s="361"/>
      <c r="F29" s="531">
        <v>2006</v>
      </c>
      <c r="G29" s="531" t="s">
        <v>114</v>
      </c>
      <c r="H29" s="350" t="str">
        <f>D25</f>
        <v>КЗ " Центр туризму" ЗОР</v>
      </c>
      <c r="I29" s="350" t="str">
        <f>I25</f>
        <v>Запорізька обл</v>
      </c>
      <c r="J29" s="350"/>
      <c r="K29" s="350" t="str">
        <f>K25</f>
        <v>С.Я. Бебешко</v>
      </c>
      <c r="L29" s="336">
        <f t="shared" si="0"/>
        <v>1</v>
      </c>
      <c r="M29" s="337"/>
      <c r="N29" s="337"/>
      <c r="O29" s="338"/>
      <c r="P29" s="339"/>
      <c r="Q29" s="340"/>
      <c r="R29" s="339"/>
      <c r="S29" s="340"/>
      <c r="T29" s="341"/>
      <c r="U29" s="342"/>
      <c r="V29" s="343"/>
      <c r="W29" s="357"/>
      <c r="X29" s="367">
        <f>B25</f>
        <v>120</v>
      </c>
      <c r="Y29" s="355">
        <v>126</v>
      </c>
      <c r="Z29" s="355">
        <v>125</v>
      </c>
      <c r="AA29" s="355">
        <v>122</v>
      </c>
      <c r="AB29" s="355">
        <v>121</v>
      </c>
      <c r="AC29" s="355">
        <v>123</v>
      </c>
      <c r="AD29" s="368">
        <v>124</v>
      </c>
      <c r="AE29" s="368"/>
      <c r="AF29" s="368"/>
    </row>
    <row r="30" spans="1:32" ht="15" customHeight="1" thickBot="1" x14ac:dyDescent="0.4">
      <c r="A30" s="345"/>
      <c r="B30" s="346">
        <f>B25+5</f>
        <v>125</v>
      </c>
      <c r="C30" s="347" t="s">
        <v>15</v>
      </c>
      <c r="D30" s="530" t="s">
        <v>264</v>
      </c>
      <c r="E30" s="361"/>
      <c r="F30" s="531">
        <v>2004</v>
      </c>
      <c r="G30" s="531" t="s">
        <v>115</v>
      </c>
      <c r="H30" s="350" t="str">
        <f>D25</f>
        <v>КЗ " Центр туризму" ЗОР</v>
      </c>
      <c r="I30" s="350" t="str">
        <f>I25</f>
        <v>Запорізька обл</v>
      </c>
      <c r="J30" s="350"/>
      <c r="K30" s="350" t="str">
        <f>K25</f>
        <v>С.Я. Бебешко</v>
      </c>
      <c r="L30" s="336">
        <f t="shared" si="0"/>
        <v>1</v>
      </c>
      <c r="M30" s="337"/>
      <c r="N30" s="337"/>
      <c r="O30" s="338"/>
      <c r="P30" s="339"/>
      <c r="Q30" s="340"/>
      <c r="R30" s="339"/>
      <c r="S30" s="340"/>
      <c r="T30" s="341"/>
      <c r="U30" s="342"/>
      <c r="V30" s="343"/>
      <c r="W30" s="343"/>
      <c r="X30" s="343"/>
      <c r="Y30" s="343"/>
      <c r="Z30" s="343"/>
      <c r="AA30" s="343"/>
      <c r="AB30" s="343"/>
      <c r="AC30" s="343"/>
    </row>
    <row r="31" spans="1:32" ht="15" customHeight="1" thickBot="1" x14ac:dyDescent="0.4">
      <c r="A31" s="345"/>
      <c r="B31" s="346">
        <f>B25+6</f>
        <v>126</v>
      </c>
      <c r="C31" s="347" t="s">
        <v>15</v>
      </c>
      <c r="D31" s="530" t="s">
        <v>265</v>
      </c>
      <c r="E31" s="361"/>
      <c r="F31" s="531">
        <v>2004</v>
      </c>
      <c r="G31" s="531" t="s">
        <v>115</v>
      </c>
      <c r="H31" s="350" t="str">
        <f>D25</f>
        <v>КЗ " Центр туризму" ЗОР</v>
      </c>
      <c r="I31" s="350" t="str">
        <f>I25</f>
        <v>Запорізька обл</v>
      </c>
      <c r="J31" s="350"/>
      <c r="K31" s="350" t="str">
        <f>K25</f>
        <v>С.Я. Бебешко</v>
      </c>
      <c r="L31" s="336">
        <f t="shared" si="0"/>
        <v>1</v>
      </c>
      <c r="M31" s="337"/>
      <c r="N31" s="337"/>
      <c r="O31" s="338"/>
      <c r="P31" s="339"/>
      <c r="Q31" s="340"/>
      <c r="R31" s="339"/>
      <c r="S31" s="340"/>
      <c r="T31" s="341"/>
      <c r="U31" s="342"/>
      <c r="V31" s="343"/>
      <c r="W31" s="343"/>
      <c r="X31" s="343"/>
      <c r="Y31" s="343"/>
      <c r="Z31" s="343"/>
      <c r="AA31" s="343"/>
      <c r="AB31" s="343"/>
      <c r="AC31" s="343"/>
    </row>
    <row r="32" spans="1:32" ht="12" customHeight="1" thickBot="1" x14ac:dyDescent="0.4">
      <c r="A32" s="363"/>
      <c r="L32" s="364"/>
      <c r="N32" s="582" t="s">
        <v>28</v>
      </c>
      <c r="O32" s="583"/>
      <c r="P32" s="580" t="s">
        <v>29</v>
      </c>
      <c r="Q32" s="581"/>
      <c r="R32" s="580" t="s">
        <v>30</v>
      </c>
      <c r="S32" s="581"/>
      <c r="T32" s="341"/>
      <c r="U32" s="342"/>
      <c r="V32" s="343"/>
      <c r="W32" s="343"/>
      <c r="X32" s="343"/>
      <c r="Y32" s="343"/>
      <c r="Z32" s="343"/>
      <c r="AA32" s="343"/>
      <c r="AB32" s="343"/>
      <c r="AC32" s="343"/>
    </row>
    <row r="33" spans="4:29" ht="17.25" customHeight="1" x14ac:dyDescent="0.35">
      <c r="D33" s="567" t="s">
        <v>269</v>
      </c>
      <c r="E33" s="567"/>
      <c r="F33" s="567"/>
      <c r="G33" s="567"/>
      <c r="H33" s="567" t="s">
        <v>272</v>
      </c>
      <c r="I33" s="567"/>
      <c r="J33" s="567"/>
      <c r="K33" s="567"/>
      <c r="L33" s="364"/>
      <c r="N33" s="322">
        <f>COUNTA(N10:N31)</f>
        <v>0</v>
      </c>
      <c r="P33" s="322">
        <f>COUNTA(P10:P31)</f>
        <v>0</v>
      </c>
      <c r="R33" s="322">
        <f>COUNTA(R10:R31)</f>
        <v>0</v>
      </c>
      <c r="U33" s="342"/>
      <c r="V33" s="343"/>
      <c r="W33" s="343"/>
      <c r="X33" s="343"/>
      <c r="Y33" s="343"/>
      <c r="Z33" s="343"/>
      <c r="AA33" s="343"/>
      <c r="AB33" s="343"/>
      <c r="AC33" s="343"/>
    </row>
    <row r="34" spans="4:29" ht="11.25" customHeight="1" x14ac:dyDescent="0.35">
      <c r="D34" s="327"/>
      <c r="E34" s="327"/>
      <c r="F34" s="327"/>
      <c r="G34" s="327"/>
      <c r="H34" s="327"/>
      <c r="I34" s="327"/>
      <c r="J34" s="327"/>
      <c r="K34" s="327"/>
      <c r="L34" s="364"/>
      <c r="U34" s="342"/>
      <c r="V34" s="365"/>
      <c r="W34" s="343"/>
      <c r="X34" s="343"/>
      <c r="Y34" s="343"/>
      <c r="Z34" s="343"/>
      <c r="AA34" s="343"/>
      <c r="AB34" s="343"/>
      <c r="AC34" s="343"/>
    </row>
    <row r="35" spans="4:29" ht="17.25" customHeight="1" x14ac:dyDescent="0.35">
      <c r="D35" s="567" t="s">
        <v>270</v>
      </c>
      <c r="E35" s="567"/>
      <c r="F35" s="567"/>
      <c r="G35" s="567"/>
      <c r="H35" s="567" t="s">
        <v>271</v>
      </c>
      <c r="I35" s="567"/>
      <c r="J35" s="567"/>
      <c r="K35" s="567"/>
      <c r="U35" s="342"/>
      <c r="V35" s="343"/>
      <c r="W35" s="357"/>
      <c r="X35" s="343"/>
      <c r="Y35" s="343"/>
      <c r="Z35" s="343"/>
      <c r="AA35" s="343"/>
      <c r="AB35" s="343"/>
      <c r="AC35" s="343"/>
    </row>
    <row r="36" spans="4:29" ht="11.25" customHeight="1" x14ac:dyDescent="0.35">
      <c r="H36" s="327"/>
      <c r="I36" s="327"/>
      <c r="J36" s="327"/>
      <c r="K36" s="327"/>
    </row>
    <row r="37" spans="4:29" ht="18" x14ac:dyDescent="0.35">
      <c r="D37" s="567" t="s">
        <v>61</v>
      </c>
      <c r="E37" s="567"/>
      <c r="F37" s="567"/>
      <c r="G37" s="567"/>
      <c r="H37" s="567" t="s">
        <v>271</v>
      </c>
      <c r="I37" s="567"/>
      <c r="J37" s="567"/>
      <c r="K37" s="567"/>
    </row>
    <row r="38" spans="4:29" ht="11.25" customHeight="1" x14ac:dyDescent="0.35">
      <c r="H38" s="327"/>
      <c r="I38" s="327"/>
      <c r="J38" s="327"/>
      <c r="K38" s="327"/>
    </row>
    <row r="39" spans="4:29" ht="18.75" hidden="1" customHeight="1" x14ac:dyDescent="0.35">
      <c r="D39" s="567" t="s">
        <v>89</v>
      </c>
      <c r="E39" s="567"/>
      <c r="F39" s="567"/>
      <c r="G39" s="567"/>
      <c r="H39" s="567" t="s">
        <v>86</v>
      </c>
      <c r="I39" s="567"/>
      <c r="J39" s="567"/>
      <c r="K39" s="567"/>
    </row>
    <row r="40" spans="4:29" ht="11.25" hidden="1" customHeight="1" x14ac:dyDescent="0.35">
      <c r="D40" s="567"/>
      <c r="E40" s="567"/>
      <c r="F40" s="567"/>
      <c r="H40" s="327"/>
      <c r="I40" s="327"/>
      <c r="J40" s="327"/>
      <c r="K40" s="327"/>
    </row>
    <row r="41" spans="4:29" ht="18.75" hidden="1" customHeight="1" x14ac:dyDescent="0.35">
      <c r="D41" s="567" t="s">
        <v>89</v>
      </c>
      <c r="E41" s="567"/>
      <c r="F41" s="567"/>
      <c r="G41" s="567"/>
      <c r="H41" s="567" t="s">
        <v>80</v>
      </c>
      <c r="I41" s="567"/>
      <c r="J41" s="567"/>
      <c r="K41" s="567"/>
    </row>
    <row r="42" spans="4:29" ht="11.25" hidden="1" customHeight="1" x14ac:dyDescent="0.35">
      <c r="D42" s="567"/>
      <c r="E42" s="567"/>
      <c r="F42" s="567"/>
      <c r="H42" s="327"/>
      <c r="I42" s="327"/>
      <c r="J42" s="327"/>
      <c r="K42" s="327"/>
    </row>
    <row r="43" spans="4:29" ht="18.75" hidden="1" customHeight="1" x14ac:dyDescent="0.35">
      <c r="D43" s="567" t="s">
        <v>125</v>
      </c>
      <c r="E43" s="567"/>
      <c r="F43" s="567"/>
      <c r="G43" s="567"/>
      <c r="H43" s="567" t="s">
        <v>62</v>
      </c>
      <c r="I43" s="567"/>
      <c r="J43" s="567"/>
      <c r="K43" s="567"/>
    </row>
    <row r="44" spans="4:29" ht="18" x14ac:dyDescent="0.35">
      <c r="D44" s="567"/>
      <c r="E44" s="567"/>
      <c r="F44" s="567"/>
    </row>
    <row r="49" ht="20.25" customHeight="1" x14ac:dyDescent="0.3"/>
    <row r="50" ht="20.25" customHeight="1" x14ac:dyDescent="0.3"/>
    <row r="52" ht="20.25" customHeight="1" x14ac:dyDescent="0.3"/>
  </sheetData>
  <mergeCells count="37">
    <mergeCell ref="D37:G37"/>
    <mergeCell ref="H37:K37"/>
    <mergeCell ref="R8:S9"/>
    <mergeCell ref="M8:M9"/>
    <mergeCell ref="N8:O9"/>
    <mergeCell ref="P8:Q9"/>
    <mergeCell ref="L8:L9"/>
    <mergeCell ref="R32:S32"/>
    <mergeCell ref="N32:O32"/>
    <mergeCell ref="P32:Q32"/>
    <mergeCell ref="D44:F44"/>
    <mergeCell ref="H39:K39"/>
    <mergeCell ref="H41:K41"/>
    <mergeCell ref="H43:K43"/>
    <mergeCell ref="D40:F40"/>
    <mergeCell ref="D42:F42"/>
    <mergeCell ref="D43:G43"/>
    <mergeCell ref="D39:G39"/>
    <mergeCell ref="D41:G41"/>
    <mergeCell ref="A1:K1"/>
    <mergeCell ref="D35:G35"/>
    <mergeCell ref="H33:K33"/>
    <mergeCell ref="H35:K35"/>
    <mergeCell ref="D33:G33"/>
    <mergeCell ref="A2:K2"/>
    <mergeCell ref="A7:K7"/>
    <mergeCell ref="X8:X9"/>
    <mergeCell ref="N4:S4"/>
    <mergeCell ref="N5:S5"/>
    <mergeCell ref="N1:S1"/>
    <mergeCell ref="N2:S2"/>
    <mergeCell ref="N3:S3"/>
    <mergeCell ref="N6:S6"/>
    <mergeCell ref="V8:V9"/>
    <mergeCell ref="W8:W9"/>
    <mergeCell ref="T8:T9"/>
    <mergeCell ref="U8:U9"/>
  </mergeCells>
  <phoneticPr fontId="7" type="noConversion"/>
  <conditionalFormatting sqref="F10:F17 F19:F24 F26:F31">
    <cfRule type="expression" dxfId="52" priority="3307" stopIfTrue="1">
      <formula>$F10&gt;1900</formula>
    </cfRule>
  </conditionalFormatting>
  <conditionalFormatting sqref="I10:J10">
    <cfRule type="expression" dxfId="51" priority="3308" stopIfTrue="1">
      <formula>$I10=""</formula>
    </cfRule>
  </conditionalFormatting>
  <conditionalFormatting sqref="D19:E24">
    <cfRule type="expression" dxfId="50" priority="3302" stopIfTrue="1">
      <formula>$B19=""</formula>
    </cfRule>
  </conditionalFormatting>
  <conditionalFormatting sqref="F11:F17 F19:F24">
    <cfRule type="expression" dxfId="49" priority="3301" stopIfTrue="1">
      <formula>$D11&gt;1900</formula>
    </cfRule>
  </conditionalFormatting>
  <conditionalFormatting sqref="G19:G24 G26:G31">
    <cfRule type="expression" dxfId="48" priority="3298" stopIfTrue="1">
      <formula>#REF!&gt;=10</formula>
    </cfRule>
    <cfRule type="expression" dxfId="47" priority="3299" stopIfTrue="1">
      <formula>#REF!&gt;=1</formula>
    </cfRule>
    <cfRule type="expression" dxfId="46" priority="3300" stopIfTrue="1">
      <formula>#REF!&gt;0</formula>
    </cfRule>
  </conditionalFormatting>
  <conditionalFormatting sqref="C10:C31">
    <cfRule type="expression" dxfId="45" priority="3303" stopIfTrue="1">
      <formula>$C10="чол"</formula>
    </cfRule>
    <cfRule type="expression" dxfId="44" priority="3304" stopIfTrue="1">
      <formula>$C10="жін"</formula>
    </cfRule>
  </conditionalFormatting>
  <conditionalFormatting sqref="D10:E17 D19:E24 D26:E31">
    <cfRule type="expression" dxfId="43" priority="3305" stopIfTrue="1">
      <formula>$D10=""</formula>
    </cfRule>
  </conditionalFormatting>
  <conditionalFormatting sqref="K10:K17 K19:K24 K26:K31">
    <cfRule type="expression" dxfId="42" priority="3306" stopIfTrue="1">
      <formula>$K10=""</formula>
    </cfRule>
  </conditionalFormatting>
  <conditionalFormatting sqref="G10:G17 G19:G24 G26:G31">
    <cfRule type="expression" dxfId="41" priority="3309" stopIfTrue="1">
      <formula>$L10&gt;=10</formula>
    </cfRule>
    <cfRule type="expression" dxfId="40" priority="3310" stopIfTrue="1">
      <formula>$L10&gt;=1</formula>
    </cfRule>
    <cfRule type="expression" dxfId="39" priority="3311" stopIfTrue="1">
      <formula>$L10&gt;0</formula>
    </cfRule>
  </conditionalFormatting>
  <conditionalFormatting sqref="F18">
    <cfRule type="expression" dxfId="38" priority="1798" stopIfTrue="1">
      <formula>$F18&gt;1900</formula>
    </cfRule>
  </conditionalFormatting>
  <conditionalFormatting sqref="I18:J18">
    <cfRule type="expression" dxfId="37" priority="1799" stopIfTrue="1">
      <formula>$I18=""</formula>
    </cfRule>
  </conditionalFormatting>
  <conditionalFormatting sqref="D18:E18">
    <cfRule type="expression" dxfId="36" priority="1796" stopIfTrue="1">
      <formula>$D18=""</formula>
    </cfRule>
  </conditionalFormatting>
  <conditionalFormatting sqref="K18">
    <cfRule type="expression" dxfId="35" priority="1797" stopIfTrue="1">
      <formula>$K18=""</formula>
    </cfRule>
  </conditionalFormatting>
  <conditionalFormatting sqref="F25">
    <cfRule type="expression" dxfId="34" priority="1791" stopIfTrue="1">
      <formula>$F25&gt;1900</formula>
    </cfRule>
  </conditionalFormatting>
  <conditionalFormatting sqref="I25:J25">
    <cfRule type="expression" dxfId="33" priority="1792" stopIfTrue="1">
      <formula>$I25=""</formula>
    </cfRule>
  </conditionalFormatting>
  <conditionalFormatting sqref="D25:E25">
    <cfRule type="expression" dxfId="32" priority="1789" stopIfTrue="1">
      <formula>$D25=""</formula>
    </cfRule>
  </conditionalFormatting>
  <conditionalFormatting sqref="K25">
    <cfRule type="expression" dxfId="31" priority="1790" stopIfTrue="1">
      <formula>$K25=""</formula>
    </cfRule>
  </conditionalFormatting>
  <conditionalFormatting sqref="G18">
    <cfRule type="expression" dxfId="30" priority="1457" stopIfTrue="1">
      <formula>$L18&gt;=10</formula>
    </cfRule>
    <cfRule type="expression" dxfId="29" priority="1458" stopIfTrue="1">
      <formula>$L18&gt;=1</formula>
    </cfRule>
    <cfRule type="expression" dxfId="28" priority="1459" stopIfTrue="1">
      <formula>$L18&gt;0</formula>
    </cfRule>
  </conditionalFormatting>
  <conditionalFormatting sqref="G25">
    <cfRule type="expression" dxfId="27" priority="1445" stopIfTrue="1">
      <formula>$L25&gt;=10</formula>
    </cfRule>
    <cfRule type="expression" dxfId="26" priority="1446" stopIfTrue="1">
      <formula>$L25&gt;=1</formula>
    </cfRule>
    <cfRule type="expression" dxfId="25" priority="1447" stopIfTrue="1">
      <formula>$L25&gt;0</formula>
    </cfRule>
  </conditionalFormatting>
  <conditionalFormatting sqref="G18">
    <cfRule type="expression" dxfId="24" priority="15" stopIfTrue="1">
      <formula>$L18&gt;=10</formula>
    </cfRule>
    <cfRule type="expression" dxfId="23" priority="16" stopIfTrue="1">
      <formula>$L18&gt;=1</formula>
    </cfRule>
    <cfRule type="expression" dxfId="22" priority="17" stopIfTrue="1">
      <formula>$L18&gt;0</formula>
    </cfRule>
  </conditionalFormatting>
  <conditionalFormatting sqref="G25">
    <cfRule type="expression" dxfId="21" priority="12" stopIfTrue="1">
      <formula>$L25&gt;=10</formula>
    </cfRule>
    <cfRule type="expression" dxfId="20" priority="13" stopIfTrue="1">
      <formula>$L25&gt;=1</formula>
    </cfRule>
    <cfRule type="expression" dxfId="19" priority="14" stopIfTrue="1">
      <formula>$L25&gt;0</formula>
    </cfRule>
  </conditionalFormatting>
  <conditionalFormatting sqref="F11:F17">
    <cfRule type="expression" dxfId="18" priority="2" stopIfTrue="1">
      <formula>$D11&gt;1900</formula>
    </cfRule>
  </conditionalFormatting>
  <conditionalFormatting sqref="F11:F17">
    <cfRule type="expression" dxfId="17" priority="1" stopIfTrue="1">
      <formula>$F11&gt;1900</formula>
    </cfRule>
  </conditionalFormatting>
  <dataValidations xWindow="683" yWindow="543" count="4">
    <dataValidation type="whole" allowBlank="1" showInputMessage="1" showErrorMessage="1" errorTitle="Невірне значення" error="Потрібно ввести число від 1 до 5" prompt="Введіть клас дистанції (1-5)" sqref="T1:T5">
      <formula1>1</formula1>
      <formula2>5</formula2>
    </dataValidation>
    <dataValidation type="list" allowBlank="1" showInputMessage="1" showErrorMessage="1" prompt="Виберіть стать зі списку" sqref="C11:C17 C26:C31 C19:C24">
      <formula1>Стать</formula1>
    </dataValidation>
    <dataValidation type="list" allowBlank="1" showInputMessage="1" showErrorMessage="1" prompt="Виберіть розряд зі списку" sqref="G11:G17 G26:G31 G19:G24">
      <formula1>Розряд</formula1>
    </dataValidation>
    <dataValidation type="list" allowBlank="1" showInputMessage="1" showErrorMessage="1" prompt="Виберіть категорію судді зі списку" sqref="D39:G39 D41:G41 D43:G43">
      <formula1>Судді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4" fitToHeight="3" orientation="landscape" blackAndWhite="1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10"/>
    <pageSetUpPr fitToPage="1"/>
  </sheetPr>
  <dimension ref="A1:R49"/>
  <sheetViews>
    <sheetView view="pageBreakPreview" zoomScale="85" zoomScaleNormal="100" zoomScaleSheetLayoutView="85" workbookViewId="0">
      <selection sqref="A1:O46"/>
    </sheetView>
  </sheetViews>
  <sheetFormatPr defaultColWidth="9.109375" defaultRowHeight="15.6" x14ac:dyDescent="0.25"/>
  <cols>
    <col min="1" max="1" width="4.88671875" style="18" customWidth="1"/>
    <col min="2" max="2" width="29.88671875" style="18" customWidth="1"/>
    <col min="3" max="3" width="23.88671875" style="18" customWidth="1"/>
    <col min="4" max="4" width="23" style="18" customWidth="1"/>
    <col min="5" max="9" width="9.109375" style="18" customWidth="1"/>
    <col min="10" max="15" width="9.6640625" style="18" customWidth="1"/>
    <col min="16" max="16" width="9.109375" style="18"/>
    <col min="17" max="17" width="20.44140625" style="130" customWidth="1"/>
    <col min="18" max="16384" width="9.109375" style="62"/>
  </cols>
  <sheetData>
    <row r="1" spans="1:18" ht="24.9" customHeight="1" x14ac:dyDescent="0.35">
      <c r="A1" s="585" t="str">
        <f>мандатка!A1</f>
        <v>Український державний центр національно-патріотичного виховання, краєзнавства і туризму учнівської молоді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16"/>
      <c r="Q1" s="27"/>
      <c r="R1" s="2"/>
    </row>
    <row r="2" spans="1:18" ht="24.9" customHeight="1" x14ac:dyDescent="0.35">
      <c r="A2" s="585" t="str">
        <f>мандатка!A2</f>
        <v>Донецький обласний центр туризму та краєзнавства учнівської молоді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16"/>
      <c r="Q2" s="27"/>
      <c r="R2" s="2"/>
    </row>
    <row r="3" spans="1:18" ht="26.25" customHeight="1" x14ac:dyDescent="0.35">
      <c r="A3" s="592" t="str">
        <f>мандатка!D3</f>
        <v>Кубок України серед юнаків з пішохідного туризму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16"/>
      <c r="Q3" s="27"/>
      <c r="R3" s="2"/>
    </row>
    <row r="4" spans="1:18" ht="11.25" customHeight="1" x14ac:dyDescent="0.3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16"/>
      <c r="Q4" s="27"/>
      <c r="R4" s="2"/>
    </row>
    <row r="5" spans="1:18" ht="26.25" customHeight="1" x14ac:dyDescent="0.35">
      <c r="A5" s="586" t="s">
        <v>46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16"/>
      <c r="Q5" s="27"/>
      <c r="R5" s="2"/>
    </row>
    <row r="6" spans="1:18" ht="14.25" customHeight="1" x14ac:dyDescent="0.3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16"/>
      <c r="Q6" s="27"/>
      <c r="R6" s="2"/>
    </row>
    <row r="7" spans="1:18" s="288" customFormat="1" ht="18" customHeight="1" x14ac:dyDescent="0.3">
      <c r="B7" s="291" t="str">
        <f>мандатка!D5</f>
        <v>19 - 23 червня 2019 року</v>
      </c>
      <c r="C7" s="289"/>
      <c r="D7" s="289"/>
      <c r="E7" s="289"/>
      <c r="F7" s="289"/>
      <c r="G7" s="284"/>
      <c r="I7" s="289"/>
      <c r="J7" s="289"/>
      <c r="K7" s="289"/>
      <c r="L7" s="289"/>
      <c r="M7" s="289"/>
      <c r="N7" s="290" t="str">
        <f>мандатка!D4</f>
        <v>Донецька обл., Лиманський р-н, с.Торське</v>
      </c>
      <c r="O7" s="289"/>
      <c r="P7" s="285"/>
      <c r="Q7" s="286"/>
      <c r="R7" s="287"/>
    </row>
    <row r="8" spans="1:18" ht="12" customHeight="1" x14ac:dyDescent="0.25">
      <c r="A8" s="129"/>
      <c r="B8" s="129"/>
      <c r="C8" s="60"/>
      <c r="D8" s="60"/>
      <c r="E8" s="60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10"/>
    </row>
    <row r="9" spans="1:18" ht="34.5" customHeight="1" x14ac:dyDescent="0.25">
      <c r="A9" s="584" t="s">
        <v>19</v>
      </c>
      <c r="B9" s="584" t="s">
        <v>1</v>
      </c>
      <c r="C9" s="587" t="s">
        <v>12</v>
      </c>
      <c r="D9" s="587" t="s">
        <v>11</v>
      </c>
      <c r="E9" s="589" t="s">
        <v>79</v>
      </c>
      <c r="F9" s="590"/>
      <c r="G9" s="590"/>
      <c r="H9" s="590"/>
      <c r="I9" s="590"/>
      <c r="J9" s="590"/>
      <c r="K9" s="590"/>
      <c r="L9" s="590"/>
      <c r="M9" s="591"/>
      <c r="N9" s="584" t="s">
        <v>14</v>
      </c>
      <c r="O9" s="584"/>
      <c r="P9" s="131"/>
    </row>
    <row r="10" spans="1:18" ht="34.5" customHeight="1" x14ac:dyDescent="0.25">
      <c r="A10" s="584"/>
      <c r="B10" s="584"/>
      <c r="C10" s="588"/>
      <c r="D10" s="588"/>
      <c r="E10" s="139" t="s">
        <v>122</v>
      </c>
      <c r="F10" s="139" t="s">
        <v>112</v>
      </c>
      <c r="G10" s="139" t="s">
        <v>113</v>
      </c>
      <c r="H10" s="139" t="s">
        <v>114</v>
      </c>
      <c r="I10" s="139" t="s">
        <v>115</v>
      </c>
      <c r="J10" s="139" t="s">
        <v>70</v>
      </c>
      <c r="K10" s="139" t="s">
        <v>69</v>
      </c>
      <c r="L10" s="139" t="s">
        <v>73</v>
      </c>
      <c r="M10" s="139" t="s">
        <v>75</v>
      </c>
      <c r="N10" s="139" t="s">
        <v>15</v>
      </c>
      <c r="O10" s="139" t="s">
        <v>16</v>
      </c>
      <c r="P10" s="131" t="s">
        <v>25</v>
      </c>
    </row>
    <row r="11" spans="1:18" s="144" customFormat="1" ht="24.9" customHeight="1" x14ac:dyDescent="0.25">
      <c r="A11" s="140">
        <v>1</v>
      </c>
      <c r="B11" s="136" t="str">
        <f>VLOOKUP($P11,мандатка!$B:$AA,3,FALSE)</f>
        <v>« Освіторіум»</v>
      </c>
      <c r="C11" s="137" t="str">
        <f>VLOOKUP($P11,мандатка!$B:$AA,8,FALSE)</f>
        <v>Дніпропетровська обл</v>
      </c>
      <c r="D11" s="138" t="str">
        <f>VLOOKUP($P11,мандатка!$B:$AA,10,FALSE)</f>
        <v>В.І. Григоренко</v>
      </c>
      <c r="E11" s="141">
        <f>COUNTIFS(мандатка!$H:$H,$B11,мандатка!$G:$G,E$10)</f>
        <v>0</v>
      </c>
      <c r="F11" s="141">
        <f>COUNTIFS(мандатка!$H:$H,$B11,мандатка!$G:$G,F$10)</f>
        <v>0</v>
      </c>
      <c r="G11" s="141">
        <f>COUNTIFS(мандатка!$H:$H,$B11,мандатка!$G:$G,G$10)</f>
        <v>0</v>
      </c>
      <c r="H11" s="141">
        <f>COUNTIFS(мандатка!$H:$H,$B11,мандатка!$G:$G,H$10)</f>
        <v>0</v>
      </c>
      <c r="I11" s="141">
        <f>COUNTIFS(мандатка!$H:$H,$B11,мандатка!$G:$G,I$10)</f>
        <v>1</v>
      </c>
      <c r="J11" s="141">
        <f>COUNTIFS(мандатка!$H:$H,$B11,мандатка!$G:$G,J$10)</f>
        <v>5</v>
      </c>
      <c r="K11" s="141">
        <f>COUNTIFS(мандатка!$H:$H,$B11,мандатка!$G:$G,K$10)</f>
        <v>1</v>
      </c>
      <c r="L11" s="141">
        <f>COUNTIFS(мандатка!$H:$H,$B11,мандатка!$G:$G,L$10)</f>
        <v>0</v>
      </c>
      <c r="M11" s="141">
        <f>COUNTIFS(мандатка!$H:$H,$B11,мандатка!$G:$G,M$10)</f>
        <v>0</v>
      </c>
      <c r="N11" s="142">
        <f>COUNTIFS(мандатка!$H:$H,$B11,мандатка!$C:$C,N$10)</f>
        <v>4</v>
      </c>
      <c r="O11" s="143">
        <f>COUNTIFS(мандатка!$H:$H,$B11,мандатка!$C:$C,O$10)</f>
        <v>3</v>
      </c>
      <c r="P11" s="132">
        <v>100</v>
      </c>
      <c r="Q11" s="130"/>
    </row>
    <row r="12" spans="1:18" s="144" customFormat="1" ht="24.9" customHeight="1" x14ac:dyDescent="0.25">
      <c r="A12" s="140">
        <v>2</v>
      </c>
      <c r="B12" s="136" t="str">
        <f>VLOOKUP($P12,мандатка!$B:$AA,3,FALSE)</f>
        <v>Вертикаль ЦДЮТ</v>
      </c>
      <c r="C12" s="137" t="str">
        <f>VLOOKUP($P12,мандатка!$B:$AA,8,FALSE)</f>
        <v>Донецька обл</v>
      </c>
      <c r="D12" s="138" t="str">
        <f>VLOOKUP($P12,мандатка!$B:$AA,10,FALSE)</f>
        <v>О.М. Мирний</v>
      </c>
      <c r="E12" s="141">
        <f>COUNTIFS(мандатка!$H:$H,$B12,мандатка!$G:$G,E$10)</f>
        <v>0</v>
      </c>
      <c r="F12" s="141">
        <f>COUNTIFS(мандатка!$H:$H,$B12,мандатка!$G:$G,F$10)</f>
        <v>0</v>
      </c>
      <c r="G12" s="141">
        <f>COUNTIFS(мандатка!$H:$H,$B12,мандатка!$G:$G,G$10)</f>
        <v>1</v>
      </c>
      <c r="H12" s="141">
        <f>COUNTIFS(мандатка!$H:$H,$B12,мандатка!$G:$G,H$10)</f>
        <v>3</v>
      </c>
      <c r="I12" s="141">
        <f>COUNTIFS(мандатка!$H:$H,$B12,мандатка!$G:$G,I$10)</f>
        <v>0</v>
      </c>
      <c r="J12" s="141">
        <f>COUNTIFS(мандатка!$H:$H,$B12,мандатка!$G:$G,J$10)</f>
        <v>2</v>
      </c>
      <c r="K12" s="141">
        <f>COUNTIFS(мандатка!$H:$H,$B12,мандатка!$G:$G,K$10)</f>
        <v>0</v>
      </c>
      <c r="L12" s="141">
        <f>COUNTIFS(мандатка!$H:$H,$B12,мандатка!$G:$G,L$10)</f>
        <v>0</v>
      </c>
      <c r="M12" s="141">
        <f>COUNTIFS(мандатка!$H:$H,$B12,мандатка!$G:$G,M$10)</f>
        <v>0</v>
      </c>
      <c r="N12" s="142">
        <f>COUNTIFS(мандатка!$H:$H,$B12,мандатка!$C:$C,N$10)</f>
        <v>4</v>
      </c>
      <c r="O12" s="143">
        <f>COUNTIFS(мандатка!$H:$H,$B12,мандатка!$C:$C,O$10)</f>
        <v>2</v>
      </c>
      <c r="P12" s="132">
        <v>110</v>
      </c>
      <c r="Q12" s="130"/>
    </row>
    <row r="13" spans="1:18" s="144" customFormat="1" ht="24.9" customHeight="1" x14ac:dyDescent="0.25">
      <c r="A13" s="140">
        <v>3</v>
      </c>
      <c r="B13" s="136" t="str">
        <f>VLOOKUP($P13,мандатка!$B:$AA,3,FALSE)</f>
        <v>КЗ " Центр туризму" ЗОР</v>
      </c>
      <c r="C13" s="137" t="str">
        <f>VLOOKUP($P13,мандатка!$B:$AA,8,FALSE)</f>
        <v>Запорізька обл</v>
      </c>
      <c r="D13" s="138" t="str">
        <f>VLOOKUP($P13,мандатка!$B:$AA,10,FALSE)</f>
        <v>С.Я. Бебешко</v>
      </c>
      <c r="E13" s="141">
        <f>COUNTIFS(мандатка!$H:$H,$B13,мандатка!$G:$G,E$10)</f>
        <v>0</v>
      </c>
      <c r="F13" s="141">
        <f>COUNTIFS(мандатка!$H:$H,$B13,мандатка!$G:$G,F$10)</f>
        <v>0</v>
      </c>
      <c r="G13" s="141">
        <f>COUNTIFS(мандатка!$H:$H,$B13,мандатка!$G:$G,G$10)</f>
        <v>0</v>
      </c>
      <c r="H13" s="141">
        <f>COUNTIFS(мандатка!$H:$H,$B13,мандатка!$G:$G,H$10)</f>
        <v>4</v>
      </c>
      <c r="I13" s="141">
        <f>COUNTIFS(мандатка!$H:$H,$B13,мандатка!$G:$G,I$10)</f>
        <v>2</v>
      </c>
      <c r="J13" s="141">
        <f>COUNTIFS(мандатка!$H:$H,$B13,мандатка!$G:$G,J$10)</f>
        <v>0</v>
      </c>
      <c r="K13" s="141">
        <f>COUNTIFS(мандатка!$H:$H,$B13,мандатка!$G:$G,K$10)</f>
        <v>0</v>
      </c>
      <c r="L13" s="141">
        <f>COUNTIFS(мандатка!$H:$H,$B13,мандатка!$G:$G,L$10)</f>
        <v>0</v>
      </c>
      <c r="M13" s="141">
        <f>COUNTIFS(мандатка!$H:$H,$B13,мандатка!$G:$G,M$10)</f>
        <v>0</v>
      </c>
      <c r="N13" s="142">
        <f>COUNTIFS(мандатка!$H:$H,$B13,мандатка!$C:$C,N$10)</f>
        <v>4</v>
      </c>
      <c r="O13" s="143">
        <f>COUNTIFS(мандатка!$H:$H,$B13,мандатка!$C:$C,O$10)</f>
        <v>2</v>
      </c>
      <c r="P13" s="132">
        <v>120</v>
      </c>
      <c r="Q13" s="130"/>
    </row>
    <row r="14" spans="1:18" s="144" customFormat="1" ht="24.9" hidden="1" customHeight="1" x14ac:dyDescent="0.25">
      <c r="A14" s="140">
        <v>4</v>
      </c>
      <c r="B14" s="136" t="e">
        <f>VLOOKUP($P14,мандатка!$B:$AA,3,FALSE)</f>
        <v>#N/A</v>
      </c>
      <c r="C14" s="137" t="e">
        <f>VLOOKUP($P14,мандатка!$B:$AA,8,FALSE)</f>
        <v>#N/A</v>
      </c>
      <c r="D14" s="138" t="e">
        <f>VLOOKUP($P14,мандатка!$B:$AA,10,FALSE)</f>
        <v>#N/A</v>
      </c>
      <c r="E14" s="141">
        <f>COUNTIFS(мандатка!$H:$H,$B14,мандатка!$G:$G,E$10)</f>
        <v>0</v>
      </c>
      <c r="F14" s="141">
        <f>COUNTIFS(мандатка!$H:$H,$B14,мандатка!$G:$G,F$10)</f>
        <v>0</v>
      </c>
      <c r="G14" s="141">
        <f>COUNTIFS(мандатка!$H:$H,$B14,мандатка!$G:$G,G$10)</f>
        <v>0</v>
      </c>
      <c r="H14" s="141">
        <f>COUNTIFS(мандатка!$H:$H,$B14,мандатка!$G:$G,H$10)</f>
        <v>0</v>
      </c>
      <c r="I14" s="141">
        <f>COUNTIFS(мандатка!$H:$H,$B14,мандатка!$G:$G,I$10)</f>
        <v>0</v>
      </c>
      <c r="J14" s="141">
        <f>COUNTIFS(мандатка!$H:$H,$B14,мандатка!$G:$G,J$10)</f>
        <v>0</v>
      </c>
      <c r="K14" s="141">
        <f>COUNTIFS(мандатка!$H:$H,$B14,мандатка!$G:$G,K$10)</f>
        <v>0</v>
      </c>
      <c r="L14" s="141">
        <f>COUNTIFS(мандатка!$H:$H,$B14,мандатка!$G:$G,L$10)</f>
        <v>0</v>
      </c>
      <c r="M14" s="141">
        <f>COUNTIFS(мандатка!$H:$H,$B14,мандатка!$G:$G,M$10)</f>
        <v>0</v>
      </c>
      <c r="N14" s="142">
        <f>COUNTIFS(мандатка!$H:$H,$B14,мандатка!$C:$C,N$10)</f>
        <v>0</v>
      </c>
      <c r="O14" s="143">
        <f>COUNTIFS(мандатка!$H:$H,$B14,мандатка!$C:$C,O$10)</f>
        <v>0</v>
      </c>
      <c r="P14" s="132">
        <v>130</v>
      </c>
      <c r="Q14" s="130"/>
    </row>
    <row r="15" spans="1:18" s="144" customFormat="1" ht="24.9" hidden="1" customHeight="1" x14ac:dyDescent="0.25">
      <c r="A15" s="140">
        <v>5</v>
      </c>
      <c r="B15" s="136" t="e">
        <f>VLOOKUP($P15,мандатка!$B:$AA,3,FALSE)</f>
        <v>#N/A</v>
      </c>
      <c r="C15" s="137" t="e">
        <f>VLOOKUP($P15,мандатка!$B:$AA,8,FALSE)</f>
        <v>#N/A</v>
      </c>
      <c r="D15" s="138" t="e">
        <f>VLOOKUP($P15,мандатка!$B:$AA,10,FALSE)</f>
        <v>#N/A</v>
      </c>
      <c r="E15" s="141">
        <f>COUNTIFS(мандатка!$H:$H,$B15,мандатка!$G:$G,E$10)</f>
        <v>0</v>
      </c>
      <c r="F15" s="141">
        <f>COUNTIFS(мандатка!$H:$H,$B15,мандатка!$G:$G,F$10)</f>
        <v>0</v>
      </c>
      <c r="G15" s="141">
        <f>COUNTIFS(мандатка!$H:$H,$B15,мандатка!$G:$G,G$10)</f>
        <v>0</v>
      </c>
      <c r="H15" s="141">
        <f>COUNTIFS(мандатка!$H:$H,$B15,мандатка!$G:$G,H$10)</f>
        <v>0</v>
      </c>
      <c r="I15" s="141">
        <f>COUNTIFS(мандатка!$H:$H,$B15,мандатка!$G:$G,I$10)</f>
        <v>0</v>
      </c>
      <c r="J15" s="141">
        <f>COUNTIFS(мандатка!$H:$H,$B15,мандатка!$G:$G,J$10)</f>
        <v>0</v>
      </c>
      <c r="K15" s="141">
        <f>COUNTIFS(мандатка!$H:$H,$B15,мандатка!$G:$G,K$10)</f>
        <v>0</v>
      </c>
      <c r="L15" s="141">
        <f>COUNTIFS(мандатка!$H:$H,$B15,мандатка!$G:$G,L$10)</f>
        <v>0</v>
      </c>
      <c r="M15" s="141">
        <f>COUNTIFS(мандатка!$H:$H,$B15,мандатка!$G:$G,M$10)</f>
        <v>0</v>
      </c>
      <c r="N15" s="142">
        <f>COUNTIFS(мандатка!$H:$H,$B15,мандатка!$C:$C,N$10)</f>
        <v>0</v>
      </c>
      <c r="O15" s="143">
        <f>COUNTIFS(мандатка!$H:$H,$B15,мандатка!$C:$C,O$10)</f>
        <v>0</v>
      </c>
      <c r="P15" s="132">
        <v>140</v>
      </c>
      <c r="Q15" s="130"/>
    </row>
    <row r="16" spans="1:18" s="144" customFormat="1" ht="24.9" hidden="1" customHeight="1" x14ac:dyDescent="0.25">
      <c r="A16" s="140">
        <v>6</v>
      </c>
      <c r="B16" s="136" t="e">
        <f>VLOOKUP($P16,мандатка!$B:$AA,3,FALSE)</f>
        <v>#N/A</v>
      </c>
      <c r="C16" s="137" t="e">
        <f>VLOOKUP($P16,мандатка!$B:$AA,8,FALSE)</f>
        <v>#N/A</v>
      </c>
      <c r="D16" s="138" t="e">
        <f>VLOOKUP($P16,мандатка!$B:$AA,10,FALSE)</f>
        <v>#N/A</v>
      </c>
      <c r="E16" s="141">
        <f>COUNTIFS(мандатка!$H:$H,$B16,мандатка!$G:$G,E$10)</f>
        <v>0</v>
      </c>
      <c r="F16" s="141">
        <f>COUNTIFS(мандатка!$H:$H,$B16,мандатка!$G:$G,F$10)</f>
        <v>0</v>
      </c>
      <c r="G16" s="141">
        <f>COUNTIFS(мандатка!$H:$H,$B16,мандатка!$G:$G,G$10)</f>
        <v>0</v>
      </c>
      <c r="H16" s="141">
        <f>COUNTIFS(мандатка!$H:$H,$B16,мандатка!$G:$G,H$10)</f>
        <v>0</v>
      </c>
      <c r="I16" s="141">
        <f>COUNTIFS(мандатка!$H:$H,$B16,мандатка!$G:$G,I$10)</f>
        <v>0</v>
      </c>
      <c r="J16" s="141">
        <f>COUNTIFS(мандатка!$H:$H,$B16,мандатка!$G:$G,J$10)</f>
        <v>0</v>
      </c>
      <c r="K16" s="141">
        <f>COUNTIFS(мандатка!$H:$H,$B16,мандатка!$G:$G,K$10)</f>
        <v>0</v>
      </c>
      <c r="L16" s="141">
        <f>COUNTIFS(мандатка!$H:$H,$B16,мандатка!$G:$G,L$10)</f>
        <v>0</v>
      </c>
      <c r="M16" s="141">
        <f>COUNTIFS(мандатка!$H:$H,$B16,мандатка!$G:$G,M$10)</f>
        <v>0</v>
      </c>
      <c r="N16" s="142">
        <f>COUNTIFS(мандатка!$H:$H,$B16,мандатка!$C:$C,N$10)</f>
        <v>0</v>
      </c>
      <c r="O16" s="143">
        <f>COUNTIFS(мандатка!$H:$H,$B16,мандатка!$C:$C,O$10)</f>
        <v>0</v>
      </c>
      <c r="P16" s="132">
        <v>150</v>
      </c>
      <c r="Q16" s="130"/>
    </row>
    <row r="17" spans="1:17" s="144" customFormat="1" ht="24.9" hidden="1" customHeight="1" x14ac:dyDescent="0.25">
      <c r="A17" s="140">
        <v>7</v>
      </c>
      <c r="B17" s="136" t="e">
        <f>VLOOKUP($P17,мандатка!$B:$AA,3,FALSE)</f>
        <v>#N/A</v>
      </c>
      <c r="C17" s="137" t="e">
        <f>VLOOKUP($P17,мандатка!$B:$AA,8,FALSE)</f>
        <v>#N/A</v>
      </c>
      <c r="D17" s="138" t="e">
        <f>VLOOKUP($P17,мандатка!$B:$AA,10,FALSE)</f>
        <v>#N/A</v>
      </c>
      <c r="E17" s="141">
        <f>COUNTIFS(мандатка!$H:$H,$B17,мандатка!$G:$G,E$10)</f>
        <v>0</v>
      </c>
      <c r="F17" s="141">
        <f>COUNTIFS(мандатка!$H:$H,$B17,мандатка!$G:$G,F$10)</f>
        <v>0</v>
      </c>
      <c r="G17" s="141">
        <f>COUNTIFS(мандатка!$H:$H,$B17,мандатка!$G:$G,G$10)</f>
        <v>0</v>
      </c>
      <c r="H17" s="141">
        <f>COUNTIFS(мандатка!$H:$H,$B17,мандатка!$G:$G,H$10)</f>
        <v>0</v>
      </c>
      <c r="I17" s="141">
        <f>COUNTIFS(мандатка!$H:$H,$B17,мандатка!$G:$G,I$10)</f>
        <v>0</v>
      </c>
      <c r="J17" s="141">
        <f>COUNTIFS(мандатка!$H:$H,$B17,мандатка!$G:$G,J$10)</f>
        <v>0</v>
      </c>
      <c r="K17" s="141">
        <f>COUNTIFS(мандатка!$H:$H,$B17,мандатка!$G:$G,K$10)</f>
        <v>0</v>
      </c>
      <c r="L17" s="141">
        <f>COUNTIFS(мандатка!$H:$H,$B17,мандатка!$G:$G,L$10)</f>
        <v>0</v>
      </c>
      <c r="M17" s="141">
        <f>COUNTIFS(мандатка!$H:$H,$B17,мандатка!$G:$G,M$10)</f>
        <v>0</v>
      </c>
      <c r="N17" s="142">
        <f>COUNTIFS(мандатка!$H:$H,$B17,мандатка!$C:$C,N$10)</f>
        <v>0</v>
      </c>
      <c r="O17" s="143">
        <f>COUNTIFS(мандатка!$H:$H,$B17,мандатка!$C:$C,O$10)</f>
        <v>0</v>
      </c>
      <c r="P17" s="132">
        <v>160</v>
      </c>
      <c r="Q17" s="130"/>
    </row>
    <row r="18" spans="1:17" s="144" customFormat="1" ht="24.9" hidden="1" customHeight="1" x14ac:dyDescent="0.25">
      <c r="A18" s="140">
        <v>8</v>
      </c>
      <c r="B18" s="136" t="e">
        <f>VLOOKUP($P18,мандатка!$B:$AA,3,FALSE)</f>
        <v>#N/A</v>
      </c>
      <c r="C18" s="137" t="e">
        <f>VLOOKUP($P18,мандатка!$B:$AA,8,FALSE)</f>
        <v>#N/A</v>
      </c>
      <c r="D18" s="138" t="e">
        <f>VLOOKUP($P18,мандатка!$B:$AA,10,FALSE)</f>
        <v>#N/A</v>
      </c>
      <c r="E18" s="141">
        <f>COUNTIFS(мандатка!$H:$H,$B18,мандатка!$G:$G,E$10)</f>
        <v>0</v>
      </c>
      <c r="F18" s="141">
        <f>COUNTIFS(мандатка!$H:$H,$B18,мандатка!$G:$G,F$10)</f>
        <v>0</v>
      </c>
      <c r="G18" s="141">
        <f>COUNTIFS(мандатка!$H:$H,$B18,мандатка!$G:$G,G$10)</f>
        <v>0</v>
      </c>
      <c r="H18" s="141">
        <f>COUNTIFS(мандатка!$H:$H,$B18,мандатка!$G:$G,H$10)</f>
        <v>0</v>
      </c>
      <c r="I18" s="141">
        <f>COUNTIFS(мандатка!$H:$H,$B18,мандатка!$G:$G,I$10)</f>
        <v>0</v>
      </c>
      <c r="J18" s="141">
        <f>COUNTIFS(мандатка!$H:$H,$B18,мандатка!$G:$G,J$10)</f>
        <v>0</v>
      </c>
      <c r="K18" s="141">
        <f>COUNTIFS(мандатка!$H:$H,$B18,мандатка!$G:$G,K$10)</f>
        <v>0</v>
      </c>
      <c r="L18" s="141">
        <f>COUNTIFS(мандатка!$H:$H,$B18,мандатка!$G:$G,L$10)</f>
        <v>0</v>
      </c>
      <c r="M18" s="141">
        <f>COUNTIFS(мандатка!$H:$H,$B18,мандатка!$G:$G,M$10)</f>
        <v>0</v>
      </c>
      <c r="N18" s="142">
        <f>COUNTIFS(мандатка!$H:$H,$B18,мандатка!$C:$C,N$10)</f>
        <v>0</v>
      </c>
      <c r="O18" s="143">
        <f>COUNTIFS(мандатка!$H:$H,$B18,мандатка!$C:$C,O$10)</f>
        <v>0</v>
      </c>
      <c r="P18" s="132">
        <v>170</v>
      </c>
      <c r="Q18" s="130"/>
    </row>
    <row r="19" spans="1:17" s="144" customFormat="1" ht="24.9" hidden="1" customHeight="1" x14ac:dyDescent="0.25">
      <c r="A19" s="140">
        <v>9</v>
      </c>
      <c r="B19" s="136" t="e">
        <f>VLOOKUP($P19,мандатка!$B:$AA,3,FALSE)</f>
        <v>#N/A</v>
      </c>
      <c r="C19" s="137" t="e">
        <f>VLOOKUP($P19,мандатка!$B:$AA,8,FALSE)</f>
        <v>#N/A</v>
      </c>
      <c r="D19" s="138" t="e">
        <f>VLOOKUP($P19,мандатка!$B:$AA,10,FALSE)</f>
        <v>#N/A</v>
      </c>
      <c r="E19" s="141">
        <f>COUNTIFS(мандатка!$H:$H,$B19,мандатка!$G:$G,E$10)</f>
        <v>0</v>
      </c>
      <c r="F19" s="141">
        <f>COUNTIFS(мандатка!$H:$H,$B19,мандатка!$G:$G,F$10)</f>
        <v>0</v>
      </c>
      <c r="G19" s="141">
        <f>COUNTIFS(мандатка!$H:$H,$B19,мандатка!$G:$G,G$10)</f>
        <v>0</v>
      </c>
      <c r="H19" s="141">
        <f>COUNTIFS(мандатка!$H:$H,$B19,мандатка!$G:$G,H$10)</f>
        <v>0</v>
      </c>
      <c r="I19" s="141">
        <f>COUNTIFS(мандатка!$H:$H,$B19,мандатка!$G:$G,I$10)</f>
        <v>0</v>
      </c>
      <c r="J19" s="141">
        <f>COUNTIFS(мандатка!$H:$H,$B19,мандатка!$G:$G,J$10)</f>
        <v>0</v>
      </c>
      <c r="K19" s="141">
        <f>COUNTIFS(мандатка!$H:$H,$B19,мандатка!$G:$G,K$10)</f>
        <v>0</v>
      </c>
      <c r="L19" s="141">
        <f>COUNTIFS(мандатка!$H:$H,$B19,мандатка!$G:$G,L$10)</f>
        <v>0</v>
      </c>
      <c r="M19" s="141">
        <f>COUNTIFS(мандатка!$H:$H,$B19,мандатка!$G:$G,M$10)</f>
        <v>0</v>
      </c>
      <c r="N19" s="142">
        <f>COUNTIFS(мандатка!$H:$H,$B19,мандатка!$C:$C,N$10)</f>
        <v>0</v>
      </c>
      <c r="O19" s="143">
        <f>COUNTIFS(мандатка!$H:$H,$B19,мандатка!$C:$C,O$10)</f>
        <v>0</v>
      </c>
      <c r="P19" s="132">
        <v>180</v>
      </c>
      <c r="Q19" s="130"/>
    </row>
    <row r="20" spans="1:17" s="144" customFormat="1" ht="24.9" hidden="1" customHeight="1" x14ac:dyDescent="0.25">
      <c r="A20" s="140">
        <v>10</v>
      </c>
      <c r="B20" s="136" t="e">
        <f>VLOOKUP($P20,мандатка!$B:$AA,3,FALSE)</f>
        <v>#N/A</v>
      </c>
      <c r="C20" s="137" t="e">
        <f>VLOOKUP($P20,мандатка!$B:$AA,8,FALSE)</f>
        <v>#N/A</v>
      </c>
      <c r="D20" s="138" t="e">
        <f>VLOOKUP($P20,мандатка!$B:$AA,10,FALSE)</f>
        <v>#N/A</v>
      </c>
      <c r="E20" s="141">
        <f>COUNTIFS(мандатка!$H:$H,$B20,мандатка!$G:$G,E$10)</f>
        <v>0</v>
      </c>
      <c r="F20" s="141">
        <f>COUNTIFS(мандатка!$H:$H,$B20,мандатка!$G:$G,F$10)</f>
        <v>0</v>
      </c>
      <c r="G20" s="141">
        <f>COUNTIFS(мандатка!$H:$H,$B20,мандатка!$G:$G,G$10)</f>
        <v>0</v>
      </c>
      <c r="H20" s="141">
        <f>COUNTIFS(мандатка!$H:$H,$B20,мандатка!$G:$G,H$10)</f>
        <v>0</v>
      </c>
      <c r="I20" s="141">
        <f>COUNTIFS(мандатка!$H:$H,$B20,мандатка!$G:$G,I$10)</f>
        <v>0</v>
      </c>
      <c r="J20" s="141">
        <f>COUNTIFS(мандатка!$H:$H,$B20,мандатка!$G:$G,J$10)</f>
        <v>0</v>
      </c>
      <c r="K20" s="141">
        <f>COUNTIFS(мандатка!$H:$H,$B20,мандатка!$G:$G,K$10)</f>
        <v>0</v>
      </c>
      <c r="L20" s="141">
        <f>COUNTIFS(мандатка!$H:$H,$B20,мандатка!$G:$G,L$10)</f>
        <v>0</v>
      </c>
      <c r="M20" s="141">
        <f>COUNTIFS(мандатка!$H:$H,$B20,мандатка!$G:$G,M$10)</f>
        <v>0</v>
      </c>
      <c r="N20" s="142">
        <f>COUNTIFS(мандатка!$H:$H,$B20,мандатка!$C:$C,N$10)</f>
        <v>0</v>
      </c>
      <c r="O20" s="143">
        <f>COUNTIFS(мандатка!$H:$H,$B20,мандатка!$C:$C,O$10)</f>
        <v>0</v>
      </c>
      <c r="P20" s="132">
        <v>190</v>
      </c>
      <c r="Q20" s="130"/>
    </row>
    <row r="21" spans="1:17" s="144" customFormat="1" ht="24.9" hidden="1" customHeight="1" x14ac:dyDescent="0.25">
      <c r="A21" s="140">
        <v>11</v>
      </c>
      <c r="B21" s="136" t="e">
        <f>VLOOKUP($P21,мандатка!$B:$AA,3,FALSE)</f>
        <v>#N/A</v>
      </c>
      <c r="C21" s="137" t="e">
        <f>VLOOKUP($P21,мандатка!$B:$AA,8,FALSE)</f>
        <v>#N/A</v>
      </c>
      <c r="D21" s="138" t="e">
        <f>VLOOKUP($P21,мандатка!$B:$AA,10,FALSE)</f>
        <v>#N/A</v>
      </c>
      <c r="E21" s="141">
        <f>COUNTIFS(мандатка!$H:$H,$B21,мандатка!$G:$G,E$10)</f>
        <v>0</v>
      </c>
      <c r="F21" s="141">
        <f>COUNTIFS(мандатка!$H:$H,$B21,мандатка!$G:$G,F$10)</f>
        <v>0</v>
      </c>
      <c r="G21" s="141">
        <f>COUNTIFS(мандатка!$H:$H,$B21,мандатка!$G:$G,G$10)</f>
        <v>0</v>
      </c>
      <c r="H21" s="141">
        <f>COUNTIFS(мандатка!$H:$H,$B21,мандатка!$G:$G,H$10)</f>
        <v>0</v>
      </c>
      <c r="I21" s="141">
        <f>COUNTIFS(мандатка!$H:$H,$B21,мандатка!$G:$G,I$10)</f>
        <v>0</v>
      </c>
      <c r="J21" s="141">
        <f>COUNTIFS(мандатка!$H:$H,$B21,мандатка!$G:$G,J$10)</f>
        <v>0</v>
      </c>
      <c r="K21" s="141">
        <f>COUNTIFS(мандатка!$H:$H,$B21,мандатка!$G:$G,K$10)</f>
        <v>0</v>
      </c>
      <c r="L21" s="141">
        <f>COUNTIFS(мандатка!$H:$H,$B21,мандатка!$G:$G,L$10)</f>
        <v>0</v>
      </c>
      <c r="M21" s="141">
        <f>COUNTIFS(мандатка!$H:$H,$B21,мандатка!$G:$G,M$10)</f>
        <v>0</v>
      </c>
      <c r="N21" s="142">
        <f>COUNTIFS(мандатка!$H:$H,$B21,мандатка!$C:$C,N$10)</f>
        <v>0</v>
      </c>
      <c r="O21" s="143">
        <f>COUNTIFS(мандатка!$H:$H,$B21,мандатка!$C:$C,O$10)</f>
        <v>0</v>
      </c>
      <c r="P21" s="132">
        <v>200</v>
      </c>
      <c r="Q21" s="130"/>
    </row>
    <row r="22" spans="1:17" s="144" customFormat="1" ht="24.9" hidden="1" customHeight="1" x14ac:dyDescent="0.25">
      <c r="A22" s="140">
        <v>12</v>
      </c>
      <c r="B22" s="136" t="e">
        <f>VLOOKUP($P22,мандатка!$B:$AA,3,FALSE)</f>
        <v>#N/A</v>
      </c>
      <c r="C22" s="137" t="e">
        <f>VLOOKUP($P22,мандатка!$B:$AA,8,FALSE)</f>
        <v>#N/A</v>
      </c>
      <c r="D22" s="138" t="e">
        <f>VLOOKUP($P22,мандатка!$B:$AA,10,FALSE)</f>
        <v>#N/A</v>
      </c>
      <c r="E22" s="141">
        <f>COUNTIFS(мандатка!$H:$H,$B22,мандатка!$G:$G,E$10)</f>
        <v>0</v>
      </c>
      <c r="F22" s="141">
        <f>COUNTIFS(мандатка!$H:$H,$B22,мандатка!$G:$G,F$10)</f>
        <v>0</v>
      </c>
      <c r="G22" s="141">
        <f>COUNTIFS(мандатка!$H:$H,$B22,мандатка!$G:$G,G$10)</f>
        <v>0</v>
      </c>
      <c r="H22" s="141">
        <f>COUNTIFS(мандатка!$H:$H,$B22,мандатка!$G:$G,H$10)</f>
        <v>0</v>
      </c>
      <c r="I22" s="141">
        <f>COUNTIFS(мандатка!$H:$H,$B22,мандатка!$G:$G,I$10)</f>
        <v>0</v>
      </c>
      <c r="J22" s="141">
        <f>COUNTIFS(мандатка!$H:$H,$B22,мандатка!$G:$G,J$10)</f>
        <v>0</v>
      </c>
      <c r="K22" s="141">
        <f>COUNTIFS(мандатка!$H:$H,$B22,мандатка!$G:$G,K$10)</f>
        <v>0</v>
      </c>
      <c r="L22" s="141">
        <f>COUNTIFS(мандатка!$H:$H,$B22,мандатка!$G:$G,L$10)</f>
        <v>0</v>
      </c>
      <c r="M22" s="141">
        <f>COUNTIFS(мандатка!$H:$H,$B22,мандатка!$G:$G,M$10)</f>
        <v>0</v>
      </c>
      <c r="N22" s="142">
        <f>COUNTIFS(мандатка!$H:$H,$B22,мандатка!$C:$C,N$10)</f>
        <v>0</v>
      </c>
      <c r="O22" s="143">
        <f>COUNTIFS(мандатка!$H:$H,$B22,мандатка!$C:$C,O$10)</f>
        <v>0</v>
      </c>
      <c r="P22" s="132">
        <v>210</v>
      </c>
      <c r="Q22" s="130"/>
    </row>
    <row r="23" spans="1:17" s="144" customFormat="1" ht="24.9" hidden="1" customHeight="1" x14ac:dyDescent="0.25">
      <c r="A23" s="140">
        <v>13</v>
      </c>
      <c r="B23" s="136" t="e">
        <f>VLOOKUP($P23,мандатка!$B:$AA,3,FALSE)</f>
        <v>#N/A</v>
      </c>
      <c r="C23" s="137" t="e">
        <f>VLOOKUP($P23,мандатка!$B:$AA,8,FALSE)</f>
        <v>#N/A</v>
      </c>
      <c r="D23" s="138" t="e">
        <f>VLOOKUP($P23,мандатка!$B:$AA,10,FALSE)</f>
        <v>#N/A</v>
      </c>
      <c r="E23" s="141">
        <f>COUNTIFS(мандатка!$H:$H,$B23,мандатка!$G:$G,E$10)</f>
        <v>0</v>
      </c>
      <c r="F23" s="141">
        <f>COUNTIFS(мандатка!$H:$H,$B23,мандатка!$G:$G,F$10)</f>
        <v>0</v>
      </c>
      <c r="G23" s="141">
        <f>COUNTIFS(мандатка!$H:$H,$B23,мандатка!$G:$G,G$10)</f>
        <v>0</v>
      </c>
      <c r="H23" s="141">
        <f>COUNTIFS(мандатка!$H:$H,$B23,мандатка!$G:$G,H$10)</f>
        <v>0</v>
      </c>
      <c r="I23" s="141">
        <f>COUNTIFS(мандатка!$H:$H,$B23,мандатка!$G:$G,I$10)</f>
        <v>0</v>
      </c>
      <c r="J23" s="141">
        <f>COUNTIFS(мандатка!$H:$H,$B23,мандатка!$G:$G,J$10)</f>
        <v>0</v>
      </c>
      <c r="K23" s="141">
        <f>COUNTIFS(мандатка!$H:$H,$B23,мандатка!$G:$G,K$10)</f>
        <v>0</v>
      </c>
      <c r="L23" s="141">
        <f>COUNTIFS(мандатка!$H:$H,$B23,мандатка!$G:$G,L$10)</f>
        <v>0</v>
      </c>
      <c r="M23" s="141">
        <f>COUNTIFS(мандатка!$H:$H,$B23,мандатка!$G:$G,M$10)</f>
        <v>0</v>
      </c>
      <c r="N23" s="142">
        <f>COUNTIFS(мандатка!$H:$H,$B23,мандатка!$C:$C,N$10)</f>
        <v>0</v>
      </c>
      <c r="O23" s="143">
        <f>COUNTIFS(мандатка!$H:$H,$B23,мандатка!$C:$C,O$10)</f>
        <v>0</v>
      </c>
      <c r="P23" s="132">
        <v>220</v>
      </c>
      <c r="Q23" s="130"/>
    </row>
    <row r="24" spans="1:17" s="144" customFormat="1" ht="24.9" hidden="1" customHeight="1" x14ac:dyDescent="0.25">
      <c r="A24" s="140">
        <v>14</v>
      </c>
      <c r="B24" s="136" t="e">
        <f>VLOOKUP($P24,мандатка!$B:$AA,3,FALSE)</f>
        <v>#N/A</v>
      </c>
      <c r="C24" s="137" t="e">
        <f>VLOOKUP($P24,мандатка!$B:$AA,8,FALSE)</f>
        <v>#N/A</v>
      </c>
      <c r="D24" s="138" t="e">
        <f>VLOOKUP($P24,мандатка!$B:$AA,10,FALSE)</f>
        <v>#N/A</v>
      </c>
      <c r="E24" s="141">
        <f>COUNTIFS(мандатка!$H:$H,$B24,мандатка!$G:$G,E$10)</f>
        <v>0</v>
      </c>
      <c r="F24" s="141">
        <f>COUNTIFS(мандатка!$H:$H,$B24,мандатка!$G:$G,F$10)</f>
        <v>0</v>
      </c>
      <c r="G24" s="141">
        <f>COUNTIFS(мандатка!$H:$H,$B24,мандатка!$G:$G,G$10)</f>
        <v>0</v>
      </c>
      <c r="H24" s="141">
        <f>COUNTIFS(мандатка!$H:$H,$B24,мандатка!$G:$G,H$10)</f>
        <v>0</v>
      </c>
      <c r="I24" s="141">
        <f>COUNTIFS(мандатка!$H:$H,$B24,мандатка!$G:$G,I$10)</f>
        <v>0</v>
      </c>
      <c r="J24" s="141">
        <f>COUNTIFS(мандатка!$H:$H,$B24,мандатка!$G:$G,J$10)</f>
        <v>0</v>
      </c>
      <c r="K24" s="141">
        <f>COUNTIFS(мандатка!$H:$H,$B24,мандатка!$G:$G,K$10)</f>
        <v>0</v>
      </c>
      <c r="L24" s="141">
        <f>COUNTIFS(мандатка!$H:$H,$B24,мандатка!$G:$G,L$10)</f>
        <v>0</v>
      </c>
      <c r="M24" s="141">
        <f>COUNTIFS(мандатка!$H:$H,$B24,мандатка!$G:$G,M$10)</f>
        <v>0</v>
      </c>
      <c r="N24" s="142">
        <f>COUNTIFS(мандатка!$H:$H,$B24,мандатка!$C:$C,N$10)</f>
        <v>0</v>
      </c>
      <c r="O24" s="143">
        <f>COUNTIFS(мандатка!$H:$H,$B24,мандатка!$C:$C,O$10)</f>
        <v>0</v>
      </c>
      <c r="P24" s="132">
        <v>230</v>
      </c>
      <c r="Q24" s="130"/>
    </row>
    <row r="25" spans="1:17" s="144" customFormat="1" ht="24.9" hidden="1" customHeight="1" x14ac:dyDescent="0.25">
      <c r="A25" s="140">
        <v>15</v>
      </c>
      <c r="B25" s="136" t="e">
        <f>VLOOKUP($P25,мандатка!$B:$AA,3,FALSE)</f>
        <v>#N/A</v>
      </c>
      <c r="C25" s="137" t="e">
        <f>VLOOKUP($P25,мандатка!$B:$AA,8,FALSE)</f>
        <v>#N/A</v>
      </c>
      <c r="D25" s="138" t="e">
        <f>VLOOKUP($P25,мандатка!$B:$AA,10,FALSE)</f>
        <v>#N/A</v>
      </c>
      <c r="E25" s="141">
        <f>COUNTIFS(мандатка!$H:$H,$B25,мандатка!$G:$G,E$10)</f>
        <v>0</v>
      </c>
      <c r="F25" s="141">
        <f>COUNTIFS(мандатка!$H:$H,$B25,мандатка!$G:$G,F$10)</f>
        <v>0</v>
      </c>
      <c r="G25" s="141">
        <f>COUNTIFS(мандатка!$H:$H,$B25,мандатка!$G:$G,G$10)</f>
        <v>0</v>
      </c>
      <c r="H25" s="141">
        <f>COUNTIFS(мандатка!$H:$H,$B25,мандатка!$G:$G,H$10)</f>
        <v>0</v>
      </c>
      <c r="I25" s="141">
        <f>COUNTIFS(мандатка!$H:$H,$B25,мандатка!$G:$G,I$10)</f>
        <v>0</v>
      </c>
      <c r="J25" s="141">
        <f>COUNTIFS(мандатка!$H:$H,$B25,мандатка!$G:$G,J$10)</f>
        <v>0</v>
      </c>
      <c r="K25" s="141">
        <f>COUNTIFS(мандатка!$H:$H,$B25,мандатка!$G:$G,K$10)</f>
        <v>0</v>
      </c>
      <c r="L25" s="141">
        <f>COUNTIFS(мандатка!$H:$H,$B25,мандатка!$G:$G,L$10)</f>
        <v>0</v>
      </c>
      <c r="M25" s="141">
        <f>COUNTIFS(мандатка!$H:$H,$B25,мандатка!$G:$G,M$10)</f>
        <v>0</v>
      </c>
      <c r="N25" s="142">
        <f>COUNTIFS(мандатка!$H:$H,$B25,мандатка!$C:$C,N$10)</f>
        <v>0</v>
      </c>
      <c r="O25" s="143">
        <f>COUNTIFS(мандатка!$H:$H,$B25,мандатка!$C:$C,O$10)</f>
        <v>0</v>
      </c>
      <c r="P25" s="132">
        <v>240</v>
      </c>
      <c r="Q25" s="130"/>
    </row>
    <row r="26" spans="1:17" s="144" customFormat="1" ht="24.9" hidden="1" customHeight="1" x14ac:dyDescent="0.25">
      <c r="A26" s="140">
        <v>16</v>
      </c>
      <c r="B26" s="136" t="e">
        <f>VLOOKUP($P26,мандатка!$B:$AA,3,FALSE)</f>
        <v>#N/A</v>
      </c>
      <c r="C26" s="137" t="e">
        <f>VLOOKUP($P26,мандатка!$B:$AA,8,FALSE)</f>
        <v>#N/A</v>
      </c>
      <c r="D26" s="138" t="e">
        <f>VLOOKUP($P26,мандатка!$B:$AA,10,FALSE)</f>
        <v>#N/A</v>
      </c>
      <c r="E26" s="141">
        <f>COUNTIFS(мандатка!$H:$H,$B26,мандатка!$G:$G,E$10)</f>
        <v>0</v>
      </c>
      <c r="F26" s="141">
        <f>COUNTIFS(мандатка!$H:$H,$B26,мандатка!$G:$G,F$10)</f>
        <v>0</v>
      </c>
      <c r="G26" s="141">
        <f>COUNTIFS(мандатка!$H:$H,$B26,мандатка!$G:$G,G$10)</f>
        <v>0</v>
      </c>
      <c r="H26" s="141">
        <f>COUNTIFS(мандатка!$H:$H,$B26,мандатка!$G:$G,H$10)</f>
        <v>0</v>
      </c>
      <c r="I26" s="141">
        <f>COUNTIFS(мандатка!$H:$H,$B26,мандатка!$G:$G,I$10)</f>
        <v>0</v>
      </c>
      <c r="J26" s="141">
        <f>COUNTIFS(мандатка!$H:$H,$B26,мандатка!$G:$G,J$10)</f>
        <v>0</v>
      </c>
      <c r="K26" s="141">
        <f>COUNTIFS(мандатка!$H:$H,$B26,мандатка!$G:$G,K$10)</f>
        <v>0</v>
      </c>
      <c r="L26" s="141">
        <f>COUNTIFS(мандатка!$H:$H,$B26,мандатка!$G:$G,L$10)</f>
        <v>0</v>
      </c>
      <c r="M26" s="141">
        <f>COUNTIFS(мандатка!$H:$H,$B26,мандатка!$G:$G,M$10)</f>
        <v>0</v>
      </c>
      <c r="N26" s="142">
        <f>COUNTIFS(мандатка!$H:$H,$B26,мандатка!$C:$C,N$10)</f>
        <v>0</v>
      </c>
      <c r="O26" s="143">
        <f>COUNTIFS(мандатка!$H:$H,$B26,мандатка!$C:$C,O$10)</f>
        <v>0</v>
      </c>
      <c r="P26" s="132">
        <v>250</v>
      </c>
      <c r="Q26" s="130"/>
    </row>
    <row r="27" spans="1:17" s="144" customFormat="1" ht="24.9" hidden="1" customHeight="1" x14ac:dyDescent="0.25">
      <c r="A27" s="140">
        <v>17</v>
      </c>
      <c r="B27" s="136" t="e">
        <f>VLOOKUP($P27,мандатка!$B:$AA,3,FALSE)</f>
        <v>#N/A</v>
      </c>
      <c r="C27" s="137" t="e">
        <f>VLOOKUP($P27,мандатка!$B:$AA,8,FALSE)</f>
        <v>#N/A</v>
      </c>
      <c r="D27" s="138" t="e">
        <f>VLOOKUP($P27,мандатка!$B:$AA,10,FALSE)</f>
        <v>#N/A</v>
      </c>
      <c r="E27" s="141">
        <f>COUNTIFS(мандатка!$H:$H,$B27,мандатка!$G:$G,E$10)</f>
        <v>0</v>
      </c>
      <c r="F27" s="141">
        <f>COUNTIFS(мандатка!$H:$H,$B27,мандатка!$G:$G,F$10)</f>
        <v>0</v>
      </c>
      <c r="G27" s="141">
        <f>COUNTIFS(мандатка!$H:$H,$B27,мандатка!$G:$G,G$10)</f>
        <v>0</v>
      </c>
      <c r="H27" s="141">
        <f>COUNTIFS(мандатка!$H:$H,$B27,мандатка!$G:$G,H$10)</f>
        <v>0</v>
      </c>
      <c r="I27" s="141">
        <f>COUNTIFS(мандатка!$H:$H,$B27,мандатка!$G:$G,I$10)</f>
        <v>0</v>
      </c>
      <c r="J27" s="141">
        <f>COUNTIFS(мандатка!$H:$H,$B27,мандатка!$G:$G,J$10)</f>
        <v>0</v>
      </c>
      <c r="K27" s="141">
        <f>COUNTIFS(мандатка!$H:$H,$B27,мандатка!$G:$G,K$10)</f>
        <v>0</v>
      </c>
      <c r="L27" s="141">
        <f>COUNTIFS(мандатка!$H:$H,$B27,мандатка!$G:$G,L$10)</f>
        <v>0</v>
      </c>
      <c r="M27" s="141">
        <f>COUNTIFS(мандатка!$H:$H,$B27,мандатка!$G:$G,M$10)</f>
        <v>0</v>
      </c>
      <c r="N27" s="142">
        <f>COUNTIFS(мандатка!$H:$H,$B27,мандатка!$C:$C,N$10)</f>
        <v>0</v>
      </c>
      <c r="O27" s="143">
        <f>COUNTIFS(мандатка!$H:$H,$B27,мандатка!$C:$C,O$10)</f>
        <v>0</v>
      </c>
      <c r="P27" s="132">
        <v>260</v>
      </c>
      <c r="Q27" s="130"/>
    </row>
    <row r="28" spans="1:17" s="144" customFormat="1" ht="24.9" hidden="1" customHeight="1" x14ac:dyDescent="0.25">
      <c r="A28" s="140">
        <v>18</v>
      </c>
      <c r="B28" s="136" t="e">
        <f>VLOOKUP($P28,мандатка!$B:$AA,3,FALSE)</f>
        <v>#N/A</v>
      </c>
      <c r="C28" s="137" t="e">
        <f>VLOOKUP($P28,мандатка!$B:$AA,8,FALSE)</f>
        <v>#N/A</v>
      </c>
      <c r="D28" s="138" t="e">
        <f>VLOOKUP($P28,мандатка!$B:$AA,10,FALSE)</f>
        <v>#N/A</v>
      </c>
      <c r="E28" s="141">
        <f>COUNTIFS(мандатка!$H:$H,$B28,мандатка!$G:$G,E$10)</f>
        <v>0</v>
      </c>
      <c r="F28" s="141">
        <f>COUNTIFS(мандатка!$H:$H,$B28,мандатка!$G:$G,F$10)</f>
        <v>0</v>
      </c>
      <c r="G28" s="141">
        <f>COUNTIFS(мандатка!$H:$H,$B28,мандатка!$G:$G,G$10)</f>
        <v>0</v>
      </c>
      <c r="H28" s="141">
        <f>COUNTIFS(мандатка!$H:$H,$B28,мандатка!$G:$G,H$10)</f>
        <v>0</v>
      </c>
      <c r="I28" s="141">
        <f>COUNTIFS(мандатка!$H:$H,$B28,мандатка!$G:$G,I$10)</f>
        <v>0</v>
      </c>
      <c r="J28" s="141">
        <f>COUNTIFS(мандатка!$H:$H,$B28,мандатка!$G:$G,J$10)</f>
        <v>0</v>
      </c>
      <c r="K28" s="141">
        <f>COUNTIFS(мандатка!$H:$H,$B28,мандатка!$G:$G,K$10)</f>
        <v>0</v>
      </c>
      <c r="L28" s="141">
        <f>COUNTIFS(мандатка!$H:$H,$B28,мандатка!$G:$G,L$10)</f>
        <v>0</v>
      </c>
      <c r="M28" s="141">
        <f>COUNTIFS(мандатка!$H:$H,$B28,мандатка!$G:$G,M$10)</f>
        <v>0</v>
      </c>
      <c r="N28" s="142">
        <f>COUNTIFS(мандатка!$H:$H,$B28,мандатка!$C:$C,N$10)</f>
        <v>0</v>
      </c>
      <c r="O28" s="143">
        <f>COUNTIFS(мандатка!$H:$H,$B28,мандатка!$C:$C,O$10)</f>
        <v>0</v>
      </c>
      <c r="P28" s="132">
        <v>270</v>
      </c>
      <c r="Q28" s="130"/>
    </row>
    <row r="29" spans="1:17" s="144" customFormat="1" ht="24.9" hidden="1" customHeight="1" x14ac:dyDescent="0.25">
      <c r="A29" s="140">
        <v>19</v>
      </c>
      <c r="B29" s="136" t="e">
        <f>VLOOKUP($P29,мандатка!$B:$AA,3,FALSE)</f>
        <v>#N/A</v>
      </c>
      <c r="C29" s="137" t="e">
        <f>VLOOKUP($P29,мандатка!$B:$AA,8,FALSE)</f>
        <v>#N/A</v>
      </c>
      <c r="D29" s="138" t="e">
        <f>VLOOKUP($P29,мандатка!$B:$AA,10,FALSE)</f>
        <v>#N/A</v>
      </c>
      <c r="E29" s="141">
        <f>COUNTIFS(мандатка!$H:$H,$B29,мандатка!$G:$G,E$10)</f>
        <v>0</v>
      </c>
      <c r="F29" s="141">
        <f>COUNTIFS(мандатка!$H:$H,$B29,мандатка!$G:$G,F$10)</f>
        <v>0</v>
      </c>
      <c r="G29" s="141">
        <f>COUNTIFS(мандатка!$H:$H,$B29,мандатка!$G:$G,G$10)</f>
        <v>0</v>
      </c>
      <c r="H29" s="141">
        <f>COUNTIFS(мандатка!$H:$H,$B29,мандатка!$G:$G,H$10)</f>
        <v>0</v>
      </c>
      <c r="I29" s="141">
        <f>COUNTIFS(мандатка!$H:$H,$B29,мандатка!$G:$G,I$10)</f>
        <v>0</v>
      </c>
      <c r="J29" s="141">
        <f>COUNTIFS(мандатка!$H:$H,$B29,мандатка!$G:$G,J$10)</f>
        <v>0</v>
      </c>
      <c r="K29" s="141">
        <f>COUNTIFS(мандатка!$H:$H,$B29,мандатка!$G:$G,K$10)</f>
        <v>0</v>
      </c>
      <c r="L29" s="141">
        <f>COUNTIFS(мандатка!$H:$H,$B29,мандатка!$G:$G,L$10)</f>
        <v>0</v>
      </c>
      <c r="M29" s="141">
        <f>COUNTIFS(мандатка!$H:$H,$B29,мандатка!$G:$G,M$10)</f>
        <v>0</v>
      </c>
      <c r="N29" s="142">
        <f>COUNTIFS(мандатка!$H:$H,$B29,мандатка!$C:$C,N$10)</f>
        <v>0</v>
      </c>
      <c r="O29" s="143">
        <f>COUNTIFS(мандатка!$H:$H,$B29,мандатка!$C:$C,O$10)</f>
        <v>0</v>
      </c>
      <c r="P29" s="132">
        <v>280</v>
      </c>
      <c r="Q29" s="130"/>
    </row>
    <row r="30" spans="1:17" s="144" customFormat="1" ht="24.9" hidden="1" customHeight="1" x14ac:dyDescent="0.25">
      <c r="A30" s="140">
        <v>20</v>
      </c>
      <c r="B30" s="136" t="e">
        <f>VLOOKUP($P30,мандатка!$B:$AA,3,FALSE)</f>
        <v>#N/A</v>
      </c>
      <c r="C30" s="137" t="e">
        <f>VLOOKUP($P30,мандатка!$B:$AA,8,FALSE)</f>
        <v>#N/A</v>
      </c>
      <c r="D30" s="138" t="e">
        <f>VLOOKUP($P30,мандатка!$B:$AA,10,FALSE)</f>
        <v>#N/A</v>
      </c>
      <c r="E30" s="141">
        <f>COUNTIFS(мандатка!$H:$H,$B30,мандатка!$G:$G,E$10)</f>
        <v>0</v>
      </c>
      <c r="F30" s="141">
        <f>COUNTIFS(мандатка!$H:$H,$B30,мандатка!$G:$G,F$10)</f>
        <v>0</v>
      </c>
      <c r="G30" s="141">
        <f>COUNTIFS(мандатка!$H:$H,$B30,мандатка!$G:$G,G$10)</f>
        <v>0</v>
      </c>
      <c r="H30" s="141">
        <f>COUNTIFS(мандатка!$H:$H,$B30,мандатка!$G:$G,H$10)</f>
        <v>0</v>
      </c>
      <c r="I30" s="141">
        <f>COUNTIFS(мандатка!$H:$H,$B30,мандатка!$G:$G,I$10)</f>
        <v>0</v>
      </c>
      <c r="J30" s="141">
        <f>COUNTIFS(мандатка!$H:$H,$B30,мандатка!$G:$G,J$10)</f>
        <v>0</v>
      </c>
      <c r="K30" s="141">
        <f>COUNTIFS(мандатка!$H:$H,$B30,мандатка!$G:$G,K$10)</f>
        <v>0</v>
      </c>
      <c r="L30" s="141">
        <f>COUNTIFS(мандатка!$H:$H,$B30,мандатка!$G:$G,L$10)</f>
        <v>0</v>
      </c>
      <c r="M30" s="141">
        <f>COUNTIFS(мандатка!$H:$H,$B30,мандатка!$G:$G,M$10)</f>
        <v>0</v>
      </c>
      <c r="N30" s="142">
        <f>COUNTIFS(мандатка!$H:$H,$B30,мандатка!$C:$C,N$10)</f>
        <v>0</v>
      </c>
      <c r="O30" s="143">
        <f>COUNTIFS(мандатка!$H:$H,$B30,мандатка!$C:$C,O$10)</f>
        <v>0</v>
      </c>
      <c r="P30" s="132">
        <v>290</v>
      </c>
      <c r="Q30" s="130"/>
    </row>
    <row r="31" spans="1:17" s="144" customFormat="1" ht="24.9" hidden="1" customHeight="1" x14ac:dyDescent="0.25">
      <c r="A31" s="140">
        <v>21</v>
      </c>
      <c r="B31" s="136" t="e">
        <f>VLOOKUP($P31,мандатка!$B:$AA,3,FALSE)</f>
        <v>#N/A</v>
      </c>
      <c r="C31" s="137" t="e">
        <f>VLOOKUP($P31,мандатка!$B:$AA,8,FALSE)</f>
        <v>#N/A</v>
      </c>
      <c r="D31" s="138" t="e">
        <f>VLOOKUP($P31,мандатка!$B:$AA,10,FALSE)</f>
        <v>#N/A</v>
      </c>
      <c r="E31" s="141">
        <f>COUNTIFS(мандатка!$H:$H,$B31,мандатка!$G:$G,E$10)</f>
        <v>0</v>
      </c>
      <c r="F31" s="141">
        <f>COUNTIFS(мандатка!$H:$H,$B31,мандатка!$G:$G,F$10)</f>
        <v>0</v>
      </c>
      <c r="G31" s="141">
        <f>COUNTIFS(мандатка!$H:$H,$B31,мандатка!$G:$G,G$10)</f>
        <v>0</v>
      </c>
      <c r="H31" s="141">
        <f>COUNTIFS(мандатка!$H:$H,$B31,мандатка!$G:$G,H$10)</f>
        <v>0</v>
      </c>
      <c r="I31" s="141">
        <f>COUNTIFS(мандатка!$H:$H,$B31,мандатка!$G:$G,I$10)</f>
        <v>0</v>
      </c>
      <c r="J31" s="141">
        <f>COUNTIFS(мандатка!$H:$H,$B31,мандатка!$G:$G,J$10)</f>
        <v>0</v>
      </c>
      <c r="K31" s="141">
        <f>COUNTIFS(мандатка!$H:$H,$B31,мандатка!$G:$G,K$10)</f>
        <v>0</v>
      </c>
      <c r="L31" s="141">
        <f>COUNTIFS(мандатка!$H:$H,$B31,мандатка!$G:$G,L$10)</f>
        <v>0</v>
      </c>
      <c r="M31" s="141">
        <f>COUNTIFS(мандатка!$H:$H,$B31,мандатка!$G:$G,M$10)</f>
        <v>0</v>
      </c>
      <c r="N31" s="142">
        <f>COUNTIFS(мандатка!$H:$H,$B31,мандатка!$C:$C,N$10)</f>
        <v>0</v>
      </c>
      <c r="O31" s="143">
        <f>COUNTIFS(мандатка!$H:$H,$B31,мандатка!$C:$C,O$10)</f>
        <v>0</v>
      </c>
      <c r="P31" s="132">
        <v>300</v>
      </c>
      <c r="Q31" s="130"/>
    </row>
    <row r="32" spans="1:17" s="144" customFormat="1" ht="24.9" hidden="1" customHeight="1" x14ac:dyDescent="0.25">
      <c r="A32" s="140">
        <v>22</v>
      </c>
      <c r="B32" s="136" t="e">
        <f>VLOOKUP($P32,мандатка!$B:$AA,3,FALSE)</f>
        <v>#N/A</v>
      </c>
      <c r="C32" s="137" t="e">
        <f>VLOOKUP($P32,мандатка!$B:$AA,8,FALSE)</f>
        <v>#N/A</v>
      </c>
      <c r="D32" s="138" t="e">
        <f>VLOOKUP($P32,мандатка!$B:$AA,10,FALSE)</f>
        <v>#N/A</v>
      </c>
      <c r="E32" s="141">
        <f>COUNTIFS(мандатка!$H:$H,$B32,мандатка!$G:$G,E$10)</f>
        <v>0</v>
      </c>
      <c r="F32" s="141">
        <f>COUNTIFS(мандатка!$H:$H,$B32,мандатка!$G:$G,F$10)</f>
        <v>0</v>
      </c>
      <c r="G32" s="141">
        <f>COUNTIFS(мандатка!$H:$H,$B32,мандатка!$G:$G,G$10)</f>
        <v>0</v>
      </c>
      <c r="H32" s="141">
        <f>COUNTIFS(мандатка!$H:$H,$B32,мандатка!$G:$G,H$10)</f>
        <v>0</v>
      </c>
      <c r="I32" s="141">
        <f>COUNTIFS(мандатка!$H:$H,$B32,мандатка!$G:$G,I$10)</f>
        <v>0</v>
      </c>
      <c r="J32" s="141">
        <f>COUNTIFS(мандатка!$H:$H,$B32,мандатка!$G:$G,J$10)</f>
        <v>0</v>
      </c>
      <c r="K32" s="141">
        <f>COUNTIFS(мандатка!$H:$H,$B32,мандатка!$G:$G,K$10)</f>
        <v>0</v>
      </c>
      <c r="L32" s="141">
        <f>COUNTIFS(мандатка!$H:$H,$B32,мандатка!$G:$G,L$10)</f>
        <v>0</v>
      </c>
      <c r="M32" s="141">
        <f>COUNTIFS(мандатка!$H:$H,$B32,мандатка!$G:$G,M$10)</f>
        <v>0</v>
      </c>
      <c r="N32" s="142">
        <f>COUNTIFS(мандатка!$H:$H,$B32,мандатка!$C:$C,N$10)</f>
        <v>0</v>
      </c>
      <c r="O32" s="143">
        <f>COUNTIFS(мандатка!$H:$H,$B32,мандатка!$C:$C,O$10)</f>
        <v>0</v>
      </c>
      <c r="P32" s="132">
        <v>310</v>
      </c>
      <c r="Q32" s="130"/>
    </row>
    <row r="33" spans="1:17" s="144" customFormat="1" ht="24.9" hidden="1" customHeight="1" x14ac:dyDescent="0.25">
      <c r="A33" s="140">
        <v>23</v>
      </c>
      <c r="B33" s="136" t="e">
        <f>VLOOKUP($P33,мандатка!$B:$AA,3,FALSE)</f>
        <v>#N/A</v>
      </c>
      <c r="C33" s="137" t="e">
        <f>VLOOKUP($P33,мандатка!$B:$AA,8,FALSE)</f>
        <v>#N/A</v>
      </c>
      <c r="D33" s="138" t="e">
        <f>VLOOKUP($P33,мандатка!$B:$AA,10,FALSE)</f>
        <v>#N/A</v>
      </c>
      <c r="E33" s="141">
        <f>COUNTIFS(мандатка!$H:$H,$B33,мандатка!$G:$G,E$10)</f>
        <v>0</v>
      </c>
      <c r="F33" s="141">
        <f>COUNTIFS(мандатка!$H:$H,$B33,мандатка!$G:$G,F$10)</f>
        <v>0</v>
      </c>
      <c r="G33" s="141">
        <f>COUNTIFS(мандатка!$H:$H,$B33,мандатка!$G:$G,G$10)</f>
        <v>0</v>
      </c>
      <c r="H33" s="141">
        <f>COUNTIFS(мандатка!$H:$H,$B33,мандатка!$G:$G,H$10)</f>
        <v>0</v>
      </c>
      <c r="I33" s="141">
        <f>COUNTIFS(мандатка!$H:$H,$B33,мандатка!$G:$G,I$10)</f>
        <v>0</v>
      </c>
      <c r="J33" s="141">
        <f>COUNTIFS(мандатка!$H:$H,$B33,мандатка!$G:$G,J$10)</f>
        <v>0</v>
      </c>
      <c r="K33" s="141">
        <f>COUNTIFS(мандатка!$H:$H,$B33,мандатка!$G:$G,K$10)</f>
        <v>0</v>
      </c>
      <c r="L33" s="141">
        <f>COUNTIFS(мандатка!$H:$H,$B33,мандатка!$G:$G,L$10)</f>
        <v>0</v>
      </c>
      <c r="M33" s="141">
        <f>COUNTIFS(мандатка!$H:$H,$B33,мандатка!$G:$G,M$10)</f>
        <v>0</v>
      </c>
      <c r="N33" s="142">
        <f>COUNTIFS(мандатка!$H:$H,$B33,мандатка!$C:$C,N$10)</f>
        <v>0</v>
      </c>
      <c r="O33" s="143">
        <f>COUNTIFS(мандатка!$H:$H,$B33,мандатка!$C:$C,O$10)</f>
        <v>0</v>
      </c>
      <c r="P33" s="132">
        <v>320</v>
      </c>
      <c r="Q33" s="130"/>
    </row>
    <row r="34" spans="1:17" s="144" customFormat="1" ht="24.9" hidden="1" customHeight="1" x14ac:dyDescent="0.25">
      <c r="A34" s="140">
        <v>24</v>
      </c>
      <c r="B34" s="136" t="e">
        <f>VLOOKUP($P34,мандатка!$B:$AA,3,FALSE)</f>
        <v>#N/A</v>
      </c>
      <c r="C34" s="137" t="e">
        <f>VLOOKUP($P34,мандатка!$B:$AA,8,FALSE)</f>
        <v>#N/A</v>
      </c>
      <c r="D34" s="138" t="e">
        <f>VLOOKUP($P34,мандатка!$B:$AA,10,FALSE)</f>
        <v>#N/A</v>
      </c>
      <c r="E34" s="141">
        <f>COUNTIFS(мандатка!$H:$H,$B34,мандатка!$G:$G,E$10)</f>
        <v>0</v>
      </c>
      <c r="F34" s="141">
        <f>COUNTIFS(мандатка!$H:$H,$B34,мандатка!$G:$G,F$10)</f>
        <v>0</v>
      </c>
      <c r="G34" s="141">
        <f>COUNTIFS(мандатка!$H:$H,$B34,мандатка!$G:$G,G$10)</f>
        <v>0</v>
      </c>
      <c r="H34" s="141">
        <f>COUNTIFS(мандатка!$H:$H,$B34,мандатка!$G:$G,H$10)</f>
        <v>0</v>
      </c>
      <c r="I34" s="141">
        <f>COUNTIFS(мандатка!$H:$H,$B34,мандатка!$G:$G,I$10)</f>
        <v>0</v>
      </c>
      <c r="J34" s="141">
        <f>COUNTIFS(мандатка!$H:$H,$B34,мандатка!$G:$G,J$10)</f>
        <v>0</v>
      </c>
      <c r="K34" s="141">
        <f>COUNTIFS(мандатка!$H:$H,$B34,мандатка!$G:$G,K$10)</f>
        <v>0</v>
      </c>
      <c r="L34" s="141">
        <f>COUNTIFS(мандатка!$H:$H,$B34,мандатка!$G:$G,L$10)</f>
        <v>0</v>
      </c>
      <c r="M34" s="141">
        <f>COUNTIFS(мандатка!$H:$H,$B34,мандатка!$G:$G,M$10)</f>
        <v>0</v>
      </c>
      <c r="N34" s="142">
        <f>COUNTIFS(мандатка!$H:$H,$B34,мандатка!$C:$C,N$10)</f>
        <v>0</v>
      </c>
      <c r="O34" s="143">
        <f>COUNTIFS(мандатка!$H:$H,$B34,мандатка!$C:$C,O$10)</f>
        <v>0</v>
      </c>
      <c r="P34" s="132">
        <v>330</v>
      </c>
      <c r="Q34" s="130"/>
    </row>
    <row r="35" spans="1:17" s="144" customFormat="1" ht="24.9" hidden="1" customHeight="1" x14ac:dyDescent="0.25">
      <c r="A35" s="140">
        <v>25</v>
      </c>
      <c r="B35" s="136" t="e">
        <f>VLOOKUP($P35,мандатка!$B:$AA,3,FALSE)</f>
        <v>#N/A</v>
      </c>
      <c r="C35" s="137" t="e">
        <f>VLOOKUP($P35,мандатка!$B:$AA,8,FALSE)</f>
        <v>#N/A</v>
      </c>
      <c r="D35" s="138" t="e">
        <f>VLOOKUP($P35,мандатка!$B:$AA,10,FALSE)</f>
        <v>#N/A</v>
      </c>
      <c r="E35" s="141">
        <f>COUNTIFS(мандатка!$H:$H,$B35,мандатка!$G:$G,E$10)</f>
        <v>0</v>
      </c>
      <c r="F35" s="141">
        <f>COUNTIFS(мандатка!$H:$H,$B35,мандатка!$G:$G,F$10)</f>
        <v>0</v>
      </c>
      <c r="G35" s="141">
        <f>COUNTIFS(мандатка!$H:$H,$B35,мандатка!$G:$G,G$10)</f>
        <v>0</v>
      </c>
      <c r="H35" s="141">
        <f>COUNTIFS(мандатка!$H:$H,$B35,мандатка!$G:$G,H$10)</f>
        <v>0</v>
      </c>
      <c r="I35" s="141">
        <f>COUNTIFS(мандатка!$H:$H,$B35,мандатка!$G:$G,I$10)</f>
        <v>0</v>
      </c>
      <c r="J35" s="141">
        <f>COUNTIFS(мандатка!$H:$H,$B35,мандатка!$G:$G,J$10)</f>
        <v>0</v>
      </c>
      <c r="K35" s="141">
        <f>COUNTIFS(мандатка!$H:$H,$B35,мандатка!$G:$G,K$10)</f>
        <v>0</v>
      </c>
      <c r="L35" s="141">
        <f>COUNTIFS(мандатка!$H:$H,$B35,мандатка!$G:$G,L$10)</f>
        <v>0</v>
      </c>
      <c r="M35" s="141">
        <f>COUNTIFS(мандатка!$H:$H,$B35,мандатка!$G:$G,M$10)</f>
        <v>0</v>
      </c>
      <c r="N35" s="142">
        <f>COUNTIFS(мандатка!$H:$H,$B35,мандатка!$C:$C,N$10)</f>
        <v>0</v>
      </c>
      <c r="O35" s="143">
        <f>COUNTIFS(мандатка!$H:$H,$B35,мандатка!$C:$C,O$10)</f>
        <v>0</v>
      </c>
      <c r="P35" s="132">
        <v>340</v>
      </c>
      <c r="Q35" s="130"/>
    </row>
    <row r="36" spans="1:17" s="144" customFormat="1" ht="24.9" hidden="1" customHeight="1" x14ac:dyDescent="0.25">
      <c r="A36" s="140">
        <v>26</v>
      </c>
      <c r="B36" s="136" t="e">
        <f>VLOOKUP($P36,мандатка!$B:$AA,3,FALSE)</f>
        <v>#N/A</v>
      </c>
      <c r="C36" s="137" t="e">
        <f>VLOOKUP($P36,мандатка!$B:$AA,8,FALSE)</f>
        <v>#N/A</v>
      </c>
      <c r="D36" s="138" t="e">
        <f>VLOOKUP($P36,мандатка!$B:$AA,10,FALSE)</f>
        <v>#N/A</v>
      </c>
      <c r="E36" s="141">
        <f>COUNTIFS(мандатка!$H:$H,$B36,мандатка!$G:$G,E$10)</f>
        <v>0</v>
      </c>
      <c r="F36" s="141">
        <f>COUNTIFS(мандатка!$H:$H,$B36,мандатка!$G:$G,F$10)</f>
        <v>0</v>
      </c>
      <c r="G36" s="141">
        <f>COUNTIFS(мандатка!$H:$H,$B36,мандатка!$G:$G,G$10)</f>
        <v>0</v>
      </c>
      <c r="H36" s="141">
        <f>COUNTIFS(мандатка!$H:$H,$B36,мандатка!$G:$G,H$10)</f>
        <v>0</v>
      </c>
      <c r="I36" s="141">
        <f>COUNTIFS(мандатка!$H:$H,$B36,мандатка!$G:$G,I$10)</f>
        <v>0</v>
      </c>
      <c r="J36" s="141">
        <f>COUNTIFS(мандатка!$H:$H,$B36,мандатка!$G:$G,J$10)</f>
        <v>0</v>
      </c>
      <c r="K36" s="141">
        <f>COUNTIFS(мандатка!$H:$H,$B36,мандатка!$G:$G,K$10)</f>
        <v>0</v>
      </c>
      <c r="L36" s="141">
        <f>COUNTIFS(мандатка!$H:$H,$B36,мандатка!$G:$G,L$10)</f>
        <v>0</v>
      </c>
      <c r="M36" s="141">
        <f>COUNTIFS(мандатка!$H:$H,$B36,мандатка!$G:$G,M$10)</f>
        <v>0</v>
      </c>
      <c r="N36" s="142">
        <f>COUNTIFS(мандатка!$H:$H,$B36,мандатка!$C:$C,N$10)</f>
        <v>0</v>
      </c>
      <c r="O36" s="143">
        <f>COUNTIFS(мандатка!$H:$H,$B36,мандатка!$C:$C,O$10)</f>
        <v>0</v>
      </c>
      <c r="P36" s="132">
        <v>350</v>
      </c>
      <c r="Q36" s="130"/>
    </row>
    <row r="37" spans="1:17" s="144" customFormat="1" ht="24.9" hidden="1" customHeight="1" x14ac:dyDescent="0.25">
      <c r="A37" s="140">
        <v>27</v>
      </c>
      <c r="B37" s="136" t="e">
        <f>VLOOKUP($P37,мандатка!$B:$AA,3,FALSE)</f>
        <v>#N/A</v>
      </c>
      <c r="C37" s="137" t="e">
        <f>VLOOKUP($P37,мандатка!$B:$AA,8,FALSE)</f>
        <v>#N/A</v>
      </c>
      <c r="D37" s="138" t="e">
        <f>VLOOKUP($P37,мандатка!$B:$AA,10,FALSE)</f>
        <v>#N/A</v>
      </c>
      <c r="E37" s="141">
        <f>COUNTIFS(мандатка!$H:$H,$B37,мандатка!$G:$G,E$10)</f>
        <v>0</v>
      </c>
      <c r="F37" s="141">
        <f>COUNTIFS(мандатка!$H:$H,$B37,мандатка!$G:$G,F$10)</f>
        <v>0</v>
      </c>
      <c r="G37" s="141">
        <f>COUNTIFS(мандатка!$H:$H,$B37,мандатка!$G:$G,G$10)</f>
        <v>0</v>
      </c>
      <c r="H37" s="141">
        <f>COUNTIFS(мандатка!$H:$H,$B37,мандатка!$G:$G,H$10)</f>
        <v>0</v>
      </c>
      <c r="I37" s="141">
        <f>COUNTIFS(мандатка!$H:$H,$B37,мандатка!$G:$G,I$10)</f>
        <v>0</v>
      </c>
      <c r="J37" s="141">
        <f>COUNTIFS(мандатка!$H:$H,$B37,мандатка!$G:$G,J$10)</f>
        <v>0</v>
      </c>
      <c r="K37" s="141">
        <f>COUNTIFS(мандатка!$H:$H,$B37,мандатка!$G:$G,K$10)</f>
        <v>0</v>
      </c>
      <c r="L37" s="141">
        <f>COUNTIFS(мандатка!$H:$H,$B37,мандатка!$G:$G,L$10)</f>
        <v>0</v>
      </c>
      <c r="M37" s="141">
        <f>COUNTIFS(мандатка!$H:$H,$B37,мандатка!$G:$G,M$10)</f>
        <v>0</v>
      </c>
      <c r="N37" s="142">
        <f>COUNTIFS(мандатка!$H:$H,$B37,мандатка!$C:$C,N$10)</f>
        <v>0</v>
      </c>
      <c r="O37" s="143">
        <f>COUNTIFS(мандатка!$H:$H,$B37,мандатка!$C:$C,O$10)</f>
        <v>0</v>
      </c>
      <c r="P37" s="132">
        <v>360</v>
      </c>
      <c r="Q37" s="130"/>
    </row>
    <row r="38" spans="1:17" s="144" customFormat="1" ht="24.9" hidden="1" customHeight="1" x14ac:dyDescent="0.25">
      <c r="A38" s="140">
        <v>28</v>
      </c>
      <c r="B38" s="136" t="e">
        <f>VLOOKUP($P38,мандатка!$B:$AA,3,FALSE)</f>
        <v>#N/A</v>
      </c>
      <c r="C38" s="137" t="e">
        <f>VLOOKUP($P38,мандатка!$B:$AA,8,FALSE)</f>
        <v>#N/A</v>
      </c>
      <c r="D38" s="138" t="e">
        <f>VLOOKUP($P38,мандатка!$B:$AA,10,FALSE)</f>
        <v>#N/A</v>
      </c>
      <c r="E38" s="141">
        <f>COUNTIFS(мандатка!$H:$H,$B38,мандатка!$G:$G,E$10)</f>
        <v>0</v>
      </c>
      <c r="F38" s="141">
        <f>COUNTIFS(мандатка!$H:$H,$B38,мандатка!$G:$G,F$10)</f>
        <v>0</v>
      </c>
      <c r="G38" s="141">
        <f>COUNTIFS(мандатка!$H:$H,$B38,мандатка!$G:$G,G$10)</f>
        <v>0</v>
      </c>
      <c r="H38" s="141">
        <f>COUNTIFS(мандатка!$H:$H,$B38,мандатка!$G:$G,H$10)</f>
        <v>0</v>
      </c>
      <c r="I38" s="141">
        <f>COUNTIFS(мандатка!$H:$H,$B38,мандатка!$G:$G,I$10)</f>
        <v>0</v>
      </c>
      <c r="J38" s="141">
        <f>COUNTIFS(мандатка!$H:$H,$B38,мандатка!$G:$G,J$10)</f>
        <v>0</v>
      </c>
      <c r="K38" s="141">
        <f>COUNTIFS(мандатка!$H:$H,$B38,мандатка!$G:$G,K$10)</f>
        <v>0</v>
      </c>
      <c r="L38" s="141">
        <f>COUNTIFS(мандатка!$H:$H,$B38,мандатка!$G:$G,L$10)</f>
        <v>0</v>
      </c>
      <c r="M38" s="141">
        <f>COUNTIFS(мандатка!$H:$H,$B38,мандатка!$G:$G,M$10)</f>
        <v>0</v>
      </c>
      <c r="N38" s="142">
        <f>COUNTIFS(мандатка!$H:$H,$B38,мандатка!$C:$C,N$10)</f>
        <v>0</v>
      </c>
      <c r="O38" s="143">
        <f>COUNTIFS(мандатка!$H:$H,$B38,мандатка!$C:$C,O$10)</f>
        <v>0</v>
      </c>
      <c r="P38" s="132">
        <v>370</v>
      </c>
      <c r="Q38" s="130"/>
    </row>
    <row r="39" spans="1:17" s="144" customFormat="1" ht="24.9" hidden="1" customHeight="1" x14ac:dyDescent="0.25">
      <c r="A39" s="140">
        <v>29</v>
      </c>
      <c r="B39" s="136" t="e">
        <f>VLOOKUP($P39,мандатка!$B:$AA,3,FALSE)</f>
        <v>#N/A</v>
      </c>
      <c r="C39" s="137" t="e">
        <f>VLOOKUP($P39,мандатка!$B:$AA,8,FALSE)</f>
        <v>#N/A</v>
      </c>
      <c r="D39" s="138" t="e">
        <f>VLOOKUP($P39,мандатка!$B:$AA,10,FALSE)</f>
        <v>#N/A</v>
      </c>
      <c r="E39" s="141">
        <f>COUNTIFS(мандатка!$H:$H,$B39,мандатка!$G:$G,E$10)</f>
        <v>0</v>
      </c>
      <c r="F39" s="141">
        <f>COUNTIFS(мандатка!$H:$H,$B39,мандатка!$G:$G,F$10)</f>
        <v>0</v>
      </c>
      <c r="G39" s="141">
        <f>COUNTIFS(мандатка!$H:$H,$B39,мандатка!$G:$G,G$10)</f>
        <v>0</v>
      </c>
      <c r="H39" s="141">
        <f>COUNTIFS(мандатка!$H:$H,$B39,мандатка!$G:$G,H$10)</f>
        <v>0</v>
      </c>
      <c r="I39" s="141">
        <f>COUNTIFS(мандатка!$H:$H,$B39,мандатка!$G:$G,I$10)</f>
        <v>0</v>
      </c>
      <c r="J39" s="141">
        <f>COUNTIFS(мандатка!$H:$H,$B39,мандатка!$G:$G,J$10)</f>
        <v>0</v>
      </c>
      <c r="K39" s="141">
        <f>COUNTIFS(мандатка!$H:$H,$B39,мандатка!$G:$G,K$10)</f>
        <v>0</v>
      </c>
      <c r="L39" s="141">
        <f>COUNTIFS(мандатка!$H:$H,$B39,мандатка!$G:$G,L$10)</f>
        <v>0</v>
      </c>
      <c r="M39" s="141">
        <f>COUNTIFS(мандатка!$H:$H,$B39,мандатка!$G:$G,M$10)</f>
        <v>0</v>
      </c>
      <c r="N39" s="142">
        <f>COUNTIFS(мандатка!$H:$H,$B39,мандатка!$C:$C,N$10)</f>
        <v>0</v>
      </c>
      <c r="O39" s="143">
        <f>COUNTIFS(мандатка!$H:$H,$B39,мандатка!$C:$C,O$10)</f>
        <v>0</v>
      </c>
      <c r="P39" s="132">
        <v>380</v>
      </c>
      <c r="Q39" s="130"/>
    </row>
    <row r="40" spans="1:17" s="144" customFormat="1" ht="24.9" hidden="1" customHeight="1" x14ac:dyDescent="0.25">
      <c r="A40" s="140">
        <v>30</v>
      </c>
      <c r="B40" s="136" t="e">
        <f>VLOOKUP($P40,мандатка!$B:$AA,3,FALSE)</f>
        <v>#N/A</v>
      </c>
      <c r="C40" s="137" t="e">
        <f>VLOOKUP($P40,мандатка!$B:$AA,8,FALSE)</f>
        <v>#N/A</v>
      </c>
      <c r="D40" s="138" t="e">
        <f>VLOOKUP($P40,мандатка!$B:$AA,10,FALSE)</f>
        <v>#N/A</v>
      </c>
      <c r="E40" s="141">
        <f>COUNTIFS(мандатка!$H:$H,$B40,мандатка!$G:$G,E$10)</f>
        <v>0</v>
      </c>
      <c r="F40" s="141">
        <f>COUNTIFS(мандатка!$H:$H,$B40,мандатка!$G:$G,F$10)</f>
        <v>0</v>
      </c>
      <c r="G40" s="141">
        <f>COUNTIFS(мандатка!$H:$H,$B40,мандатка!$G:$G,G$10)</f>
        <v>0</v>
      </c>
      <c r="H40" s="141">
        <f>COUNTIFS(мандатка!$H:$H,$B40,мандатка!$G:$G,H$10)</f>
        <v>0</v>
      </c>
      <c r="I40" s="141">
        <f>COUNTIFS(мандатка!$H:$H,$B40,мандатка!$G:$G,I$10)</f>
        <v>0</v>
      </c>
      <c r="J40" s="141">
        <f>COUNTIFS(мандатка!$H:$H,$B40,мандатка!$G:$G,J$10)</f>
        <v>0</v>
      </c>
      <c r="K40" s="141">
        <f>COUNTIFS(мандатка!$H:$H,$B40,мандатка!$G:$G,K$10)</f>
        <v>0</v>
      </c>
      <c r="L40" s="141">
        <f>COUNTIFS(мандатка!$H:$H,$B40,мандатка!$G:$G,L$10)</f>
        <v>0</v>
      </c>
      <c r="M40" s="141">
        <f>COUNTIFS(мандатка!$H:$H,$B40,мандатка!$G:$G,M$10)</f>
        <v>0</v>
      </c>
      <c r="N40" s="142">
        <f>COUNTIFS(мандатка!$H:$H,$B40,мандатка!$C:$C,N$10)</f>
        <v>0</v>
      </c>
      <c r="O40" s="143">
        <f>COUNTIFS(мандатка!$H:$H,$B40,мандатка!$C:$C,O$10)</f>
        <v>0</v>
      </c>
      <c r="P40" s="132">
        <v>390</v>
      </c>
      <c r="Q40" s="130"/>
    </row>
    <row r="41" spans="1:17" s="144" customFormat="1" ht="24.9" hidden="1" customHeight="1" x14ac:dyDescent="0.25">
      <c r="A41" s="140">
        <v>31</v>
      </c>
      <c r="B41" s="136" t="e">
        <f>VLOOKUP($P41,мандатка!$B:$AA,3,FALSE)</f>
        <v>#N/A</v>
      </c>
      <c r="C41" s="137" t="e">
        <f>VLOOKUP($P41,мандатка!$B:$AA,8,FALSE)</f>
        <v>#N/A</v>
      </c>
      <c r="D41" s="138" t="e">
        <f>VLOOKUP($P41,мандатка!$B:$AA,10,FALSE)</f>
        <v>#N/A</v>
      </c>
      <c r="E41" s="141">
        <f>COUNTIFS(мандатка!$H:$H,$B41,мандатка!$G:$G,E$10)</f>
        <v>0</v>
      </c>
      <c r="F41" s="141">
        <f>COUNTIFS(мандатка!$H:$H,$B41,мандатка!$G:$G,F$10)</f>
        <v>0</v>
      </c>
      <c r="G41" s="141">
        <f>COUNTIFS(мандатка!$H:$H,$B41,мандатка!$G:$G,G$10)</f>
        <v>0</v>
      </c>
      <c r="H41" s="141">
        <f>COUNTIFS(мандатка!$H:$H,$B41,мандатка!$G:$G,H$10)</f>
        <v>0</v>
      </c>
      <c r="I41" s="141">
        <f>COUNTIFS(мандатка!$H:$H,$B41,мандатка!$G:$G,I$10)</f>
        <v>0</v>
      </c>
      <c r="J41" s="141">
        <f>COUNTIFS(мандатка!$H:$H,$B41,мандатка!$G:$G,J$10)</f>
        <v>0</v>
      </c>
      <c r="K41" s="141">
        <f>COUNTIFS(мандатка!$H:$H,$B41,мандатка!$G:$G,K$10)</f>
        <v>0</v>
      </c>
      <c r="L41" s="141">
        <f>COUNTIFS(мандатка!$H:$H,$B41,мандатка!$G:$G,L$10)</f>
        <v>0</v>
      </c>
      <c r="M41" s="141">
        <f>COUNTIFS(мандатка!$H:$H,$B41,мандатка!$G:$G,M$10)</f>
        <v>0</v>
      </c>
      <c r="N41" s="142">
        <f>COUNTIFS(мандатка!$H:$H,$B41,мандатка!$C:$C,N$10)</f>
        <v>0</v>
      </c>
      <c r="O41" s="143">
        <f>COUNTIFS(мандатка!$H:$H,$B41,мандатка!$C:$C,O$10)</f>
        <v>0</v>
      </c>
      <c r="P41" s="132">
        <v>400</v>
      </c>
      <c r="Q41" s="130"/>
    </row>
    <row r="42" spans="1:17" s="19" customFormat="1" ht="24.9" customHeight="1" x14ac:dyDescent="0.25">
      <c r="A42" s="596" t="s">
        <v>26</v>
      </c>
      <c r="B42" s="597"/>
      <c r="C42" s="594">
        <f>SUM(E42:M42)</f>
        <v>19</v>
      </c>
      <c r="D42" s="595"/>
      <c r="E42" s="293">
        <f t="shared" ref="E42:O42" si="0">SUM(E11:E41)</f>
        <v>0</v>
      </c>
      <c r="F42" s="293">
        <f t="shared" si="0"/>
        <v>0</v>
      </c>
      <c r="G42" s="293">
        <f t="shared" si="0"/>
        <v>1</v>
      </c>
      <c r="H42" s="293">
        <f t="shared" si="0"/>
        <v>7</v>
      </c>
      <c r="I42" s="293">
        <f t="shared" si="0"/>
        <v>3</v>
      </c>
      <c r="J42" s="293">
        <f t="shared" si="0"/>
        <v>7</v>
      </c>
      <c r="K42" s="293">
        <f t="shared" si="0"/>
        <v>1</v>
      </c>
      <c r="L42" s="293">
        <f t="shared" si="0"/>
        <v>0</v>
      </c>
      <c r="M42" s="293">
        <f t="shared" si="0"/>
        <v>0</v>
      </c>
      <c r="N42" s="294">
        <f t="shared" si="0"/>
        <v>12</v>
      </c>
      <c r="O42" s="294">
        <f t="shared" si="0"/>
        <v>7</v>
      </c>
      <c r="P42" s="292"/>
      <c r="Q42" s="37"/>
    </row>
    <row r="43" spans="1:17" ht="15.75" customHeight="1" x14ac:dyDescent="0.2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131"/>
    </row>
    <row r="44" spans="1:17" ht="34.5" customHeight="1" x14ac:dyDescent="0.25">
      <c r="A44" s="82"/>
      <c r="B44" s="585" t="s">
        <v>61</v>
      </c>
      <c r="C44" s="585"/>
      <c r="D44" s="585"/>
      <c r="E44" s="39"/>
      <c r="F44" s="82"/>
      <c r="G44" s="82"/>
      <c r="H44" s="585" t="str">
        <f>мандатка!H37</f>
        <v>Нестерова Н.Г.</v>
      </c>
      <c r="I44" s="585"/>
      <c r="J44" s="585"/>
      <c r="K44" s="585"/>
      <c r="L44" s="585"/>
      <c r="M44" s="585"/>
      <c r="N44" s="585"/>
      <c r="O44" s="82"/>
      <c r="P44" s="131"/>
    </row>
    <row r="45" spans="1:17" ht="15.75" customHeight="1" x14ac:dyDescent="0.2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131"/>
    </row>
    <row r="46" spans="1:17" ht="34.5" customHeight="1" x14ac:dyDescent="0.25">
      <c r="A46" s="20"/>
      <c r="B46" s="585" t="str">
        <f>мандатка!D35</f>
        <v>Головний секретар, СС2К</v>
      </c>
      <c r="C46" s="585"/>
      <c r="D46" s="585"/>
      <c r="E46" s="39"/>
      <c r="F46" s="20"/>
      <c r="G46" s="20"/>
      <c r="H46" s="585" t="str">
        <f>мандатка!H35</f>
        <v>Нестерова Н.Г.</v>
      </c>
      <c r="I46" s="585"/>
      <c r="J46" s="585"/>
      <c r="K46" s="585"/>
      <c r="L46" s="585"/>
      <c r="M46" s="585"/>
      <c r="N46" s="585"/>
      <c r="O46" s="20"/>
      <c r="P46" s="131"/>
    </row>
    <row r="47" spans="1:17" s="134" customFormat="1" ht="34.5" customHeight="1" x14ac:dyDescent="0.25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5"/>
    </row>
    <row r="48" spans="1:17" hidden="1" x14ac:dyDescent="0.25">
      <c r="A48" s="82"/>
      <c r="B48" s="82"/>
      <c r="C48" s="82"/>
      <c r="D48" s="82"/>
      <c r="E48" s="82"/>
      <c r="F48" s="82" t="s">
        <v>20</v>
      </c>
      <c r="G48" s="82" t="s">
        <v>21</v>
      </c>
      <c r="H48" s="82" t="s">
        <v>22</v>
      </c>
      <c r="I48" s="82">
        <v>3</v>
      </c>
      <c r="J48" s="82">
        <v>2</v>
      </c>
      <c r="K48" s="82">
        <v>1</v>
      </c>
      <c r="L48" s="82" t="s">
        <v>23</v>
      </c>
      <c r="M48" s="82" t="s">
        <v>24</v>
      </c>
      <c r="N48" s="82" t="s">
        <v>15</v>
      </c>
      <c r="O48" s="82" t="s">
        <v>16</v>
      </c>
      <c r="P48" s="131"/>
    </row>
    <row r="49" spans="1:16" hidden="1" x14ac:dyDescent="0.25">
      <c r="A49" s="82"/>
      <c r="B49" s="82"/>
      <c r="C49" s="593">
        <f>SUM(N42:O42)</f>
        <v>19</v>
      </c>
      <c r="D49" s="593"/>
      <c r="E49" s="65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131"/>
    </row>
  </sheetData>
  <sortState ref="B11:Q26">
    <sortCondition ref="P11:P26"/>
  </sortState>
  <mergeCells count="17">
    <mergeCell ref="C49:D49"/>
    <mergeCell ref="B46:D46"/>
    <mergeCell ref="H46:N46"/>
    <mergeCell ref="C42:D42"/>
    <mergeCell ref="A42:B42"/>
    <mergeCell ref="B44:D44"/>
    <mergeCell ref="H44:N44"/>
    <mergeCell ref="A9:A10"/>
    <mergeCell ref="A1:O1"/>
    <mergeCell ref="A2:O2"/>
    <mergeCell ref="N9:O9"/>
    <mergeCell ref="A5:O5"/>
    <mergeCell ref="C9:C10"/>
    <mergeCell ref="D9:D10"/>
    <mergeCell ref="B9:B10"/>
    <mergeCell ref="E9:M9"/>
    <mergeCell ref="A3:O3"/>
  </mergeCells>
  <phoneticPr fontId="7" type="noConversion"/>
  <conditionalFormatting sqref="E42:M42">
    <cfRule type="cellIs" dxfId="16" priority="6" stopIfTrue="1" operator="equal">
      <formula>0</formula>
    </cfRule>
  </conditionalFormatting>
  <conditionalFormatting sqref="E11:M41 F11:N11 E12:N41">
    <cfRule type="expression" dxfId="15" priority="8" stopIfTrue="1">
      <formula>E11=""</formula>
    </cfRule>
    <cfRule type="expression" dxfId="14" priority="9" stopIfTrue="1">
      <formula>E11&gt;0</formula>
    </cfRule>
  </conditionalFormatting>
  <conditionalFormatting sqref="C42:D42">
    <cfRule type="cellIs" dxfId="13" priority="2" operator="notEqual">
      <formula>SUM($N$42:$O$42)</formula>
    </cfRule>
  </conditionalFormatting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6" orientation="landscape" blackAndWhite="1" verticalDpi="200" r:id="rId1"/>
  <headerFooter alignWithMargins="0"/>
  <rowBreaks count="1" manualBreakCount="1">
    <brk id="46" max="16383" man="1"/>
  </rowBreaks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3"/>
    <pageSetUpPr fitToPage="1"/>
  </sheetPr>
  <dimension ref="A1:U39"/>
  <sheetViews>
    <sheetView view="pageBreakPreview" zoomScaleNormal="100" zoomScaleSheetLayoutView="100" workbookViewId="0">
      <selection activeCell="D37" sqref="D37"/>
    </sheetView>
  </sheetViews>
  <sheetFormatPr defaultColWidth="9.109375" defaultRowHeight="15.6" x14ac:dyDescent="0.25"/>
  <cols>
    <col min="1" max="1" width="5.33203125" style="144" customWidth="1"/>
    <col min="2" max="2" width="33.44140625" style="144" customWidth="1"/>
    <col min="3" max="3" width="25" style="144" customWidth="1"/>
    <col min="4" max="4" width="5.6640625" style="144" customWidth="1"/>
    <col min="5" max="6" width="5.6640625" style="144" hidden="1" customWidth="1"/>
    <col min="7" max="7" width="6.5546875" style="144" hidden="1" customWidth="1"/>
    <col min="8" max="8" width="5.6640625" style="144" hidden="1" customWidth="1"/>
    <col min="9" max="9" width="11.6640625" style="144" customWidth="1"/>
    <col min="10" max="10" width="9.109375" style="144"/>
    <col min="11" max="13" width="9.109375" style="144" customWidth="1"/>
    <col min="14" max="16384" width="9.109375" style="144"/>
  </cols>
  <sheetData>
    <row r="1" spans="1:21" ht="27" customHeight="1" x14ac:dyDescent="0.25">
      <c r="A1" s="599" t="str">
        <f>мандатка!$D$3</f>
        <v>Кубок України серед юнаків з пішохідного туризму</v>
      </c>
      <c r="B1" s="599"/>
      <c r="C1" s="599"/>
      <c r="D1" s="599"/>
      <c r="E1" s="599"/>
      <c r="F1" s="599"/>
      <c r="G1" s="599"/>
      <c r="H1" s="599"/>
      <c r="I1" s="599"/>
      <c r="P1" s="600" t="s">
        <v>214</v>
      </c>
      <c r="Q1" s="600"/>
      <c r="R1" s="600"/>
      <c r="S1" s="600"/>
      <c r="T1" s="600"/>
      <c r="U1" s="600"/>
    </row>
    <row r="2" spans="1:21" ht="9.9" customHeight="1" x14ac:dyDescent="0.25">
      <c r="A2" s="283"/>
      <c r="B2" s="283"/>
      <c r="C2" s="283"/>
      <c r="D2" s="283"/>
      <c r="E2" s="283"/>
      <c r="F2" s="283"/>
      <c r="G2" s="283"/>
      <c r="H2" s="283"/>
      <c r="I2" s="283"/>
      <c r="P2" s="600"/>
      <c r="Q2" s="600"/>
      <c r="R2" s="600"/>
      <c r="S2" s="600"/>
      <c r="T2" s="600"/>
      <c r="U2" s="600"/>
    </row>
    <row r="3" spans="1:21" ht="20.25" customHeight="1" x14ac:dyDescent="0.25">
      <c r="A3" s="598" t="s">
        <v>58</v>
      </c>
      <c r="B3" s="598"/>
      <c r="C3" s="598"/>
      <c r="D3" s="598"/>
      <c r="E3" s="598"/>
      <c r="F3" s="598"/>
      <c r="G3" s="598"/>
      <c r="H3" s="598"/>
      <c r="I3" s="598"/>
      <c r="P3" s="600"/>
      <c r="Q3" s="600"/>
      <c r="R3" s="600"/>
      <c r="S3" s="600"/>
      <c r="T3" s="600"/>
      <c r="U3" s="600"/>
    </row>
    <row r="4" spans="1:21" ht="16.2" thickBot="1" x14ac:dyDescent="0.3">
      <c r="P4" s="600"/>
      <c r="Q4" s="600"/>
      <c r="R4" s="600"/>
      <c r="S4" s="600"/>
      <c r="T4" s="600"/>
      <c r="U4" s="600"/>
    </row>
    <row r="5" spans="1:21" ht="85.5" customHeight="1" x14ac:dyDescent="0.25">
      <c r="A5" s="295" t="s">
        <v>0</v>
      </c>
      <c r="B5" s="296" t="s">
        <v>1</v>
      </c>
      <c r="C5" s="296" t="s">
        <v>12</v>
      </c>
      <c r="D5" s="297" t="s">
        <v>191</v>
      </c>
      <c r="E5" s="297" t="s">
        <v>94</v>
      </c>
      <c r="F5" s="297" t="s">
        <v>33</v>
      </c>
      <c r="G5" s="297" t="s">
        <v>45</v>
      </c>
      <c r="H5" s="297" t="s">
        <v>44</v>
      </c>
      <c r="I5" s="296" t="s">
        <v>18</v>
      </c>
      <c r="N5" s="144" t="s">
        <v>71</v>
      </c>
      <c r="P5" s="600"/>
      <c r="Q5" s="600"/>
      <c r="R5" s="600"/>
      <c r="S5" s="600"/>
      <c r="T5" s="600"/>
      <c r="U5" s="600"/>
    </row>
    <row r="6" spans="1:21" x14ac:dyDescent="0.25">
      <c r="A6" s="298">
        <v>1</v>
      </c>
      <c r="B6" s="299" t="str">
        <f>VLOOKUP(I6,мандатка!$B:$K,3,FALSE)</f>
        <v>« Освіторіум»</v>
      </c>
      <c r="C6" s="300" t="str">
        <f>VLOOKUP(I6,мандатка!$B:$K,8,FALSE)</f>
        <v>Дніпропетровська обл</v>
      </c>
      <c r="D6" s="300">
        <v>2</v>
      </c>
      <c r="E6" s="300">
        <v>1</v>
      </c>
      <c r="F6" s="300">
        <f>VLOOKUP(I6,КПштр!$A:$W,22,0)</f>
        <v>9.7222222222222224E-3</v>
      </c>
      <c r="G6" s="300">
        <v>1</v>
      </c>
      <c r="H6" s="300">
        <f>VLOOKUP(I6,ОсобКоман!$B:$X,23,0)</f>
        <v>1</v>
      </c>
      <c r="I6" s="299">
        <v>100</v>
      </c>
      <c r="K6" s="144">
        <v>101</v>
      </c>
      <c r="L6" s="144" t="s">
        <v>42</v>
      </c>
      <c r="M6" s="144">
        <v>108</v>
      </c>
      <c r="N6" s="144">
        <f>VLOOKUP(I6,мандатка!B:K,6,FALSE)</f>
        <v>13</v>
      </c>
      <c r="P6" s="600"/>
      <c r="Q6" s="600"/>
      <c r="R6" s="600"/>
      <c r="S6" s="600"/>
      <c r="T6" s="600"/>
      <c r="U6" s="600"/>
    </row>
    <row r="7" spans="1:21" x14ac:dyDescent="0.25">
      <c r="A7" s="298">
        <v>2</v>
      </c>
      <c r="B7" s="299" t="str">
        <f>VLOOKUP(I7,мандатка!$B:$K,3,FALSE)</f>
        <v>Вертикаль ЦДЮТ</v>
      </c>
      <c r="C7" s="300" t="str">
        <f>VLOOKUP(I7,мандатка!$B:$K,8,FALSE)</f>
        <v>Донецька обл</v>
      </c>
      <c r="D7" s="300">
        <v>3</v>
      </c>
      <c r="E7" s="300">
        <v>2</v>
      </c>
      <c r="F7" s="300">
        <f>VLOOKUP(I7,КПштр!$A:$W,22,0)</f>
        <v>9.7222222222222224E-3</v>
      </c>
      <c r="G7" s="300">
        <v>1</v>
      </c>
      <c r="H7" s="300">
        <f>VLOOKUP(I7,ОсобКоман!$B:$X,23,0)</f>
        <v>2</v>
      </c>
      <c r="I7" s="299">
        <v>110</v>
      </c>
      <c r="K7" s="144">
        <v>111</v>
      </c>
      <c r="L7" s="144" t="s">
        <v>42</v>
      </c>
      <c r="M7" s="144">
        <v>118</v>
      </c>
      <c r="N7" s="144">
        <f>VLOOKUP(I7,мандатка!B:K,6,FALSE)</f>
        <v>4.6500000000000004</v>
      </c>
      <c r="P7" s="600"/>
      <c r="Q7" s="600"/>
      <c r="R7" s="600"/>
      <c r="S7" s="600"/>
      <c r="T7" s="600"/>
      <c r="U7" s="600"/>
    </row>
    <row r="8" spans="1:21" x14ac:dyDescent="0.25">
      <c r="A8" s="298">
        <v>3</v>
      </c>
      <c r="B8" s="299" t="str">
        <f>VLOOKUP(I8,мандатка!$B:$K,3,FALSE)</f>
        <v>КЗ " Центр туризму" ЗОР</v>
      </c>
      <c r="C8" s="300" t="str">
        <f>VLOOKUP(I8,мандатка!$B:$K,8,FALSE)</f>
        <v>Запорізька обл</v>
      </c>
      <c r="D8" s="300">
        <v>1</v>
      </c>
      <c r="E8" s="300">
        <v>3</v>
      </c>
      <c r="F8" s="300">
        <f>VLOOKUP(I8,КПштр!$A:$W,22,0)</f>
        <v>9.7222222222222224E-3</v>
      </c>
      <c r="G8" s="300">
        <v>1</v>
      </c>
      <c r="H8" s="300">
        <f>VLOOKUP(I8,ОсобКоман!$B:$X,23,0)</f>
        <v>3</v>
      </c>
      <c r="I8" s="299">
        <v>120</v>
      </c>
      <c r="K8" s="144">
        <v>121</v>
      </c>
      <c r="L8" s="144" t="s">
        <v>42</v>
      </c>
      <c r="M8" s="144">
        <v>128</v>
      </c>
      <c r="N8" s="144">
        <f>VLOOKUP(I8,мандатка!B:K,6,FALSE)</f>
        <v>3</v>
      </c>
    </row>
    <row r="9" spans="1:21" hidden="1" x14ac:dyDescent="0.25">
      <c r="A9" s="298">
        <v>4</v>
      </c>
      <c r="B9" s="299" t="e">
        <f>VLOOKUP(I9,мандатка!$B:$K,3,FALSE)</f>
        <v>#N/A</v>
      </c>
      <c r="C9" s="300" t="e">
        <f>VLOOKUP(I9,мандатка!$B:$K,8,FALSE)</f>
        <v>#N/A</v>
      </c>
      <c r="D9" s="300"/>
      <c r="E9" s="300"/>
      <c r="F9" s="300"/>
      <c r="G9" s="300"/>
      <c r="H9" s="300"/>
      <c r="I9" s="299">
        <v>130</v>
      </c>
      <c r="K9" s="144">
        <v>131</v>
      </c>
      <c r="L9" s="144" t="s">
        <v>42</v>
      </c>
      <c r="M9" s="144">
        <v>138</v>
      </c>
      <c r="N9" s="144" t="e">
        <f>VLOOKUP(I9,мандатка!B:K,6,FALSE)</f>
        <v>#N/A</v>
      </c>
    </row>
    <row r="10" spans="1:21" hidden="1" x14ac:dyDescent="0.25">
      <c r="A10" s="298">
        <v>5</v>
      </c>
      <c r="B10" s="299" t="e">
        <f>VLOOKUP(I10,мандатка!$B:$K,3,FALSE)</f>
        <v>#N/A</v>
      </c>
      <c r="C10" s="300" t="e">
        <f>VLOOKUP(I10,мандатка!$B:$K,8,FALSE)</f>
        <v>#N/A</v>
      </c>
      <c r="D10" s="300"/>
      <c r="E10" s="300"/>
      <c r="F10" s="300"/>
      <c r="G10" s="300"/>
      <c r="H10" s="300"/>
      <c r="I10" s="299">
        <v>140</v>
      </c>
      <c r="K10" s="144">
        <v>141</v>
      </c>
      <c r="L10" s="144" t="s">
        <v>42</v>
      </c>
      <c r="M10" s="144">
        <v>148</v>
      </c>
      <c r="N10" s="144" t="e">
        <f>VLOOKUP(I10,мандатка!B:K,6,FALSE)</f>
        <v>#N/A</v>
      </c>
    </row>
    <row r="11" spans="1:21" hidden="1" x14ac:dyDescent="0.25">
      <c r="A11" s="298">
        <v>6</v>
      </c>
      <c r="B11" s="299" t="e">
        <f>VLOOKUP(I11,мандатка!$B:$K,3,FALSE)</f>
        <v>#N/A</v>
      </c>
      <c r="C11" s="300" t="e">
        <f>VLOOKUP(I11,мандатка!$B:$K,8,FALSE)</f>
        <v>#N/A</v>
      </c>
      <c r="D11" s="300"/>
      <c r="E11" s="300"/>
      <c r="F11" s="300"/>
      <c r="G11" s="300"/>
      <c r="H11" s="300"/>
      <c r="I11" s="299">
        <v>150</v>
      </c>
      <c r="K11" s="144">
        <v>151</v>
      </c>
      <c r="L11" s="144" t="s">
        <v>42</v>
      </c>
      <c r="M11" s="144">
        <v>158</v>
      </c>
      <c r="N11" s="144" t="e">
        <f>VLOOKUP(I11,мандатка!B:K,6,FALSE)</f>
        <v>#N/A</v>
      </c>
    </row>
    <row r="12" spans="1:21" hidden="1" x14ac:dyDescent="0.25">
      <c r="A12" s="298">
        <v>7</v>
      </c>
      <c r="B12" s="299" t="e">
        <f>VLOOKUP(I12,мандатка!$B:$K,3,FALSE)</f>
        <v>#N/A</v>
      </c>
      <c r="C12" s="300" t="e">
        <f>VLOOKUP(I12,мандатка!$B:$K,8,FALSE)</f>
        <v>#N/A</v>
      </c>
      <c r="D12" s="300"/>
      <c r="E12" s="300"/>
      <c r="F12" s="300"/>
      <c r="G12" s="300"/>
      <c r="H12" s="300"/>
      <c r="I12" s="299">
        <v>160</v>
      </c>
      <c r="K12" s="144">
        <v>161</v>
      </c>
      <c r="L12" s="144" t="s">
        <v>42</v>
      </c>
      <c r="M12" s="144">
        <v>168</v>
      </c>
      <c r="N12" s="144" t="e">
        <f>VLOOKUP(I12,мандатка!B:K,6,FALSE)</f>
        <v>#N/A</v>
      </c>
    </row>
    <row r="13" spans="1:21" ht="18" hidden="1" customHeight="1" x14ac:dyDescent="0.25">
      <c r="A13" s="298">
        <v>8</v>
      </c>
      <c r="B13" s="299" t="e">
        <f>VLOOKUP(I13,мандатка!$B:$K,3,FALSE)</f>
        <v>#N/A</v>
      </c>
      <c r="C13" s="300" t="e">
        <f>VLOOKUP(I13,мандатка!$B:$K,8,FALSE)</f>
        <v>#N/A</v>
      </c>
      <c r="D13" s="300"/>
      <c r="E13" s="300"/>
      <c r="F13" s="300"/>
      <c r="G13" s="300"/>
      <c r="H13" s="300"/>
      <c r="I13" s="299">
        <v>170</v>
      </c>
      <c r="K13" s="144">
        <v>171</v>
      </c>
      <c r="L13" s="144" t="s">
        <v>42</v>
      </c>
      <c r="M13" s="144">
        <v>178</v>
      </c>
      <c r="N13" s="144" t="e">
        <f>VLOOKUP(I13,мандатка!B:K,6,FALSE)</f>
        <v>#N/A</v>
      </c>
    </row>
    <row r="14" spans="1:21" hidden="1" x14ac:dyDescent="0.25">
      <c r="A14" s="298">
        <v>9</v>
      </c>
      <c r="B14" s="299" t="e">
        <f>VLOOKUP(I14,мандатка!$B:$K,3,FALSE)</f>
        <v>#N/A</v>
      </c>
      <c r="C14" s="300" t="e">
        <f>VLOOKUP(I14,мандатка!$B:$K,8,FALSE)</f>
        <v>#N/A</v>
      </c>
      <c r="D14" s="300"/>
      <c r="E14" s="300"/>
      <c r="F14" s="300"/>
      <c r="G14" s="300"/>
      <c r="H14" s="300"/>
      <c r="I14" s="299">
        <v>180</v>
      </c>
      <c r="K14" s="144">
        <v>181</v>
      </c>
      <c r="L14" s="144" t="s">
        <v>42</v>
      </c>
      <c r="M14" s="144">
        <v>188</v>
      </c>
      <c r="N14" s="144" t="e">
        <f>VLOOKUP(I14,мандатка!B:K,6,FALSE)</f>
        <v>#N/A</v>
      </c>
    </row>
    <row r="15" spans="1:21" hidden="1" x14ac:dyDescent="0.25">
      <c r="A15" s="298">
        <v>10</v>
      </c>
      <c r="B15" s="299" t="e">
        <f>VLOOKUP(I15,мандатка!$B:$K,3,FALSE)</f>
        <v>#N/A</v>
      </c>
      <c r="C15" s="300" t="e">
        <f>VLOOKUP(I15,мандатка!$B:$K,8,FALSE)</f>
        <v>#N/A</v>
      </c>
      <c r="D15" s="300"/>
      <c r="E15" s="300"/>
      <c r="F15" s="300"/>
      <c r="G15" s="300"/>
      <c r="H15" s="300"/>
      <c r="I15" s="299">
        <v>190</v>
      </c>
      <c r="K15" s="144">
        <v>191</v>
      </c>
      <c r="L15" s="144" t="s">
        <v>42</v>
      </c>
      <c r="M15" s="144">
        <v>198</v>
      </c>
      <c r="N15" s="144" t="e">
        <f>VLOOKUP(I15,мандатка!B:K,6,FALSE)</f>
        <v>#N/A</v>
      </c>
    </row>
    <row r="16" spans="1:21" hidden="1" x14ac:dyDescent="0.25">
      <c r="A16" s="298">
        <v>11</v>
      </c>
      <c r="B16" s="299" t="e">
        <f>VLOOKUP(I16,мандатка!$B:$K,3,FALSE)</f>
        <v>#N/A</v>
      </c>
      <c r="C16" s="300" t="e">
        <f>VLOOKUP(I16,мандатка!$B:$K,8,FALSE)</f>
        <v>#N/A</v>
      </c>
      <c r="D16" s="300"/>
      <c r="E16" s="300"/>
      <c r="F16" s="300"/>
      <c r="G16" s="300"/>
      <c r="H16" s="300"/>
      <c r="I16" s="299">
        <v>200</v>
      </c>
      <c r="K16" s="144">
        <v>201</v>
      </c>
      <c r="L16" s="144" t="s">
        <v>42</v>
      </c>
      <c r="M16" s="144">
        <v>208</v>
      </c>
      <c r="N16" s="144" t="e">
        <f>VLOOKUP(I16,мандатка!B:K,6,FALSE)</f>
        <v>#N/A</v>
      </c>
    </row>
    <row r="17" spans="1:14" hidden="1" x14ac:dyDescent="0.25">
      <c r="A17" s="298">
        <v>12</v>
      </c>
      <c r="B17" s="299" t="e">
        <f>VLOOKUP(I17,мандатка!$B:$K,3,FALSE)</f>
        <v>#N/A</v>
      </c>
      <c r="C17" s="300" t="e">
        <f>VLOOKUP(I17,мандатка!$B:$K,8,FALSE)</f>
        <v>#N/A</v>
      </c>
      <c r="D17" s="300"/>
      <c r="E17" s="300"/>
      <c r="F17" s="300"/>
      <c r="G17" s="300"/>
      <c r="H17" s="300"/>
      <c r="I17" s="299">
        <v>210</v>
      </c>
      <c r="K17" s="144">
        <v>211</v>
      </c>
      <c r="L17" s="144" t="s">
        <v>42</v>
      </c>
      <c r="M17" s="144">
        <v>218</v>
      </c>
      <c r="N17" s="144" t="e">
        <f>VLOOKUP(I17,мандатка!B:K,6,FALSE)</f>
        <v>#N/A</v>
      </c>
    </row>
    <row r="18" spans="1:14" hidden="1" x14ac:dyDescent="0.25">
      <c r="A18" s="298">
        <v>13</v>
      </c>
      <c r="B18" s="299" t="e">
        <f>VLOOKUP(I18,мандатка!$B:$K,3,FALSE)</f>
        <v>#N/A</v>
      </c>
      <c r="C18" s="300" t="e">
        <f>VLOOKUP(I18,мандатка!$B:$K,8,FALSE)</f>
        <v>#N/A</v>
      </c>
      <c r="D18" s="300"/>
      <c r="E18" s="300"/>
      <c r="F18" s="300"/>
      <c r="G18" s="300"/>
      <c r="H18" s="300"/>
      <c r="I18" s="299">
        <v>220</v>
      </c>
      <c r="K18" s="144">
        <v>221</v>
      </c>
      <c r="L18" s="144" t="s">
        <v>42</v>
      </c>
      <c r="M18" s="144">
        <v>228</v>
      </c>
      <c r="N18" s="144" t="e">
        <f>VLOOKUP(I18,мандатка!B:K,6,FALSE)</f>
        <v>#N/A</v>
      </c>
    </row>
    <row r="19" spans="1:14" hidden="1" x14ac:dyDescent="0.25">
      <c r="A19" s="298">
        <v>14</v>
      </c>
      <c r="B19" s="299" t="e">
        <f>VLOOKUP(I19,мандатка!$B:$K,3,FALSE)</f>
        <v>#N/A</v>
      </c>
      <c r="C19" s="300" t="e">
        <f>VLOOKUP(I19,мандатка!$B:$K,8,FALSE)</f>
        <v>#N/A</v>
      </c>
      <c r="D19" s="300"/>
      <c r="E19" s="300"/>
      <c r="F19" s="300"/>
      <c r="G19" s="300"/>
      <c r="H19" s="300"/>
      <c r="I19" s="299">
        <v>230</v>
      </c>
      <c r="K19" s="144">
        <v>231</v>
      </c>
      <c r="L19" s="144" t="s">
        <v>42</v>
      </c>
      <c r="M19" s="144">
        <v>238</v>
      </c>
      <c r="N19" s="144" t="e">
        <f>VLOOKUP(I19,мандатка!B:K,6,FALSE)</f>
        <v>#N/A</v>
      </c>
    </row>
    <row r="20" spans="1:14" hidden="1" x14ac:dyDescent="0.25">
      <c r="A20" s="298">
        <v>15</v>
      </c>
      <c r="B20" s="299" t="e">
        <f>VLOOKUP(I20,мандатка!$B:$K,3,FALSE)</f>
        <v>#N/A</v>
      </c>
      <c r="C20" s="300" t="e">
        <f>VLOOKUP(I20,мандатка!$B:$K,8,FALSE)</f>
        <v>#N/A</v>
      </c>
      <c r="D20" s="300"/>
      <c r="E20" s="300"/>
      <c r="F20" s="300"/>
      <c r="G20" s="300"/>
      <c r="H20" s="300"/>
      <c r="I20" s="299">
        <v>240</v>
      </c>
      <c r="K20" s="144">
        <v>241</v>
      </c>
      <c r="L20" s="144" t="s">
        <v>42</v>
      </c>
      <c r="M20" s="144">
        <v>248</v>
      </c>
      <c r="N20" s="144" t="e">
        <f>VLOOKUP(I20,мандатка!B:K,6,FALSE)</f>
        <v>#N/A</v>
      </c>
    </row>
    <row r="21" spans="1:14" hidden="1" x14ac:dyDescent="0.25">
      <c r="A21" s="298">
        <v>16</v>
      </c>
      <c r="B21" s="299" t="e">
        <f>VLOOKUP(I21,мандатка!$B:$K,3,FALSE)</f>
        <v>#N/A</v>
      </c>
      <c r="C21" s="300" t="e">
        <f>VLOOKUP(I21,мандатка!$B:$K,8,FALSE)</f>
        <v>#N/A</v>
      </c>
      <c r="D21" s="300"/>
      <c r="E21" s="300"/>
      <c r="F21" s="300"/>
      <c r="G21" s="300"/>
      <c r="H21" s="300"/>
      <c r="I21" s="299">
        <v>250</v>
      </c>
      <c r="K21" s="144">
        <v>251</v>
      </c>
      <c r="L21" s="144" t="s">
        <v>42</v>
      </c>
      <c r="M21" s="144">
        <v>258</v>
      </c>
      <c r="N21" s="144" t="e">
        <f>VLOOKUP(I21,мандатка!B:K,6,FALSE)</f>
        <v>#N/A</v>
      </c>
    </row>
    <row r="22" spans="1:14" hidden="1" x14ac:dyDescent="0.25">
      <c r="A22" s="298">
        <v>17</v>
      </c>
      <c r="B22" s="299" t="e">
        <f>VLOOKUP(I22,мандатка!$B:$K,3,FALSE)</f>
        <v>#N/A</v>
      </c>
      <c r="C22" s="300" t="e">
        <f>VLOOKUP(I22,мандатка!$B:$K,8,FALSE)</f>
        <v>#N/A</v>
      </c>
      <c r="D22" s="300"/>
      <c r="E22" s="300"/>
      <c r="F22" s="300"/>
      <c r="G22" s="300"/>
      <c r="H22" s="300"/>
      <c r="I22" s="299">
        <v>260</v>
      </c>
      <c r="K22" s="144">
        <v>261</v>
      </c>
      <c r="L22" s="144" t="s">
        <v>42</v>
      </c>
      <c r="M22" s="144">
        <v>268</v>
      </c>
      <c r="N22" s="144" t="e">
        <f>VLOOKUP(I22,мандатка!B:K,6,FALSE)</f>
        <v>#N/A</v>
      </c>
    </row>
    <row r="23" spans="1:14" hidden="1" x14ac:dyDescent="0.25">
      <c r="A23" s="298">
        <v>18</v>
      </c>
      <c r="B23" s="299" t="e">
        <f>VLOOKUP(I23,мандатка!$B:$K,3,FALSE)</f>
        <v>#N/A</v>
      </c>
      <c r="C23" s="300" t="e">
        <f>VLOOKUP(I23,мандатка!$B:$K,8,FALSE)</f>
        <v>#N/A</v>
      </c>
      <c r="D23" s="300"/>
      <c r="E23" s="300"/>
      <c r="F23" s="300"/>
      <c r="G23" s="300"/>
      <c r="H23" s="300"/>
      <c r="I23" s="299">
        <v>270</v>
      </c>
      <c r="K23" s="144">
        <v>271</v>
      </c>
      <c r="L23" s="144" t="s">
        <v>42</v>
      </c>
      <c r="M23" s="144">
        <v>278</v>
      </c>
      <c r="N23" s="144" t="e">
        <f>VLOOKUP(I23,мандатка!B:K,6,FALSE)</f>
        <v>#N/A</v>
      </c>
    </row>
    <row r="24" spans="1:14" hidden="1" x14ac:dyDescent="0.25">
      <c r="A24" s="298">
        <v>19</v>
      </c>
      <c r="B24" s="299" t="e">
        <f>VLOOKUP(I24,мандатка!$B:$K,3,FALSE)</f>
        <v>#N/A</v>
      </c>
      <c r="C24" s="300" t="e">
        <f>VLOOKUP(I24,мандатка!$B:$K,8,FALSE)</f>
        <v>#N/A</v>
      </c>
      <c r="D24" s="300"/>
      <c r="E24" s="300"/>
      <c r="F24" s="300"/>
      <c r="G24" s="300"/>
      <c r="H24" s="300"/>
      <c r="I24" s="299">
        <v>280</v>
      </c>
      <c r="K24" s="144">
        <v>281</v>
      </c>
      <c r="L24" s="144" t="s">
        <v>42</v>
      </c>
      <c r="M24" s="144">
        <v>288</v>
      </c>
      <c r="N24" s="144" t="e">
        <f>VLOOKUP(I24,мандатка!B:K,6,FALSE)</f>
        <v>#N/A</v>
      </c>
    </row>
    <row r="25" spans="1:14" hidden="1" x14ac:dyDescent="0.25">
      <c r="A25" s="298">
        <v>20</v>
      </c>
      <c r="B25" s="299" t="e">
        <f>VLOOKUP(I25,мандатка!$B:$K,3,FALSE)</f>
        <v>#N/A</v>
      </c>
      <c r="C25" s="300" t="e">
        <f>VLOOKUP(I25,мандатка!$B:$K,8,FALSE)</f>
        <v>#N/A</v>
      </c>
      <c r="D25" s="300"/>
      <c r="E25" s="300"/>
      <c r="F25" s="300"/>
      <c r="G25" s="300"/>
      <c r="H25" s="300"/>
      <c r="I25" s="299">
        <v>290</v>
      </c>
      <c r="K25" s="144">
        <v>291</v>
      </c>
      <c r="L25" s="144" t="s">
        <v>42</v>
      </c>
      <c r="M25" s="144">
        <v>298</v>
      </c>
      <c r="N25" s="144" t="e">
        <f>VLOOKUP(I25,мандатка!B:K,6,FALSE)</f>
        <v>#N/A</v>
      </c>
    </row>
    <row r="26" spans="1:14" hidden="1" x14ac:dyDescent="0.25">
      <c r="A26" s="298">
        <v>21</v>
      </c>
      <c r="B26" s="299" t="e">
        <f>VLOOKUP(I26,мандатка!$B:$K,3,FALSE)</f>
        <v>#N/A</v>
      </c>
      <c r="C26" s="300" t="e">
        <f>VLOOKUP(I26,мандатка!$B:$K,8,FALSE)</f>
        <v>#N/A</v>
      </c>
      <c r="D26" s="300"/>
      <c r="E26" s="300"/>
      <c r="F26" s="300"/>
      <c r="G26" s="300"/>
      <c r="H26" s="300"/>
      <c r="I26" s="299">
        <v>300</v>
      </c>
      <c r="K26" s="144">
        <v>301</v>
      </c>
      <c r="L26" s="144" t="s">
        <v>42</v>
      </c>
      <c r="M26" s="144">
        <v>308</v>
      </c>
      <c r="N26" s="144" t="e">
        <f>VLOOKUP(I26,мандатка!B:K,6,FALSE)</f>
        <v>#N/A</v>
      </c>
    </row>
    <row r="27" spans="1:14" hidden="1" x14ac:dyDescent="0.25">
      <c r="A27" s="298">
        <v>22</v>
      </c>
      <c r="B27" s="299" t="e">
        <f>VLOOKUP(I27,мандатка!$B:$K,3,FALSE)</f>
        <v>#N/A</v>
      </c>
      <c r="C27" s="300" t="e">
        <f>VLOOKUP(I27,мандатка!$B:$K,8,FALSE)</f>
        <v>#N/A</v>
      </c>
      <c r="D27" s="300"/>
      <c r="E27" s="300"/>
      <c r="F27" s="300"/>
      <c r="G27" s="300"/>
      <c r="H27" s="300"/>
      <c r="I27" s="299">
        <v>310</v>
      </c>
      <c r="K27" s="144">
        <v>311</v>
      </c>
      <c r="L27" s="144" t="s">
        <v>42</v>
      </c>
      <c r="M27" s="144">
        <v>318</v>
      </c>
      <c r="N27" s="144" t="e">
        <f>VLOOKUP(I27,мандатка!B:K,6,FALSE)</f>
        <v>#N/A</v>
      </c>
    </row>
    <row r="28" spans="1:14" hidden="1" x14ac:dyDescent="0.25">
      <c r="A28" s="298">
        <v>23</v>
      </c>
      <c r="B28" s="299" t="e">
        <f>VLOOKUP(I28,мандатка!$B:$K,3,FALSE)</f>
        <v>#N/A</v>
      </c>
      <c r="C28" s="300" t="e">
        <f>VLOOKUP(I28,мандатка!$B:$K,8,FALSE)</f>
        <v>#N/A</v>
      </c>
      <c r="D28" s="300"/>
      <c r="E28" s="300"/>
      <c r="F28" s="300"/>
      <c r="G28" s="300"/>
      <c r="H28" s="300"/>
      <c r="I28" s="299">
        <v>320</v>
      </c>
      <c r="K28" s="144">
        <v>321</v>
      </c>
      <c r="L28" s="144" t="s">
        <v>42</v>
      </c>
      <c r="M28" s="144">
        <v>328</v>
      </c>
      <c r="N28" s="144" t="e">
        <f>VLOOKUP(I28,мандатка!B:K,6,FALSE)</f>
        <v>#N/A</v>
      </c>
    </row>
    <row r="29" spans="1:14" hidden="1" x14ac:dyDescent="0.25">
      <c r="A29" s="298">
        <v>24</v>
      </c>
      <c r="B29" s="299" t="e">
        <f>VLOOKUP(I29,мандатка!$B:$K,3,FALSE)</f>
        <v>#N/A</v>
      </c>
      <c r="C29" s="300" t="e">
        <f>VLOOKUP(I29,мандатка!$B:$K,8,FALSE)</f>
        <v>#N/A</v>
      </c>
      <c r="D29" s="300"/>
      <c r="E29" s="300"/>
      <c r="F29" s="300"/>
      <c r="G29" s="300"/>
      <c r="H29" s="300"/>
      <c r="I29" s="299">
        <v>330</v>
      </c>
      <c r="K29" s="144">
        <v>331</v>
      </c>
      <c r="L29" s="144" t="s">
        <v>42</v>
      </c>
      <c r="M29" s="144">
        <v>338</v>
      </c>
      <c r="N29" s="144" t="e">
        <f>VLOOKUP(I29,мандатка!B:K,6,FALSE)</f>
        <v>#N/A</v>
      </c>
    </row>
    <row r="30" spans="1:14" hidden="1" x14ac:dyDescent="0.25">
      <c r="A30" s="298">
        <v>25</v>
      </c>
      <c r="B30" s="299" t="e">
        <f>VLOOKUP(I30,мандатка!$B:$K,3,FALSE)</f>
        <v>#N/A</v>
      </c>
      <c r="C30" s="300" t="e">
        <f>VLOOKUP(I30,мандатка!$B:$K,8,FALSE)</f>
        <v>#N/A</v>
      </c>
      <c r="D30" s="300"/>
      <c r="E30" s="300"/>
      <c r="F30" s="300"/>
      <c r="G30" s="300"/>
      <c r="H30" s="300"/>
      <c r="I30" s="299">
        <v>340</v>
      </c>
      <c r="K30" s="144">
        <v>341</v>
      </c>
      <c r="L30" s="144" t="s">
        <v>42</v>
      </c>
      <c r="M30" s="144">
        <v>348</v>
      </c>
      <c r="N30" s="144" t="e">
        <f>VLOOKUP(I30,мандатка!B:K,6,FALSE)</f>
        <v>#N/A</v>
      </c>
    </row>
    <row r="31" spans="1:14" hidden="1" x14ac:dyDescent="0.25">
      <c r="A31" s="298">
        <v>26</v>
      </c>
      <c r="B31" s="299" t="e">
        <f>VLOOKUP(I31,мандатка!$B:$K,3,FALSE)</f>
        <v>#N/A</v>
      </c>
      <c r="C31" s="300" t="e">
        <f>VLOOKUP(I31,мандатка!$B:$K,8,FALSE)</f>
        <v>#N/A</v>
      </c>
      <c r="D31" s="300"/>
      <c r="E31" s="300"/>
      <c r="F31" s="300"/>
      <c r="G31" s="300"/>
      <c r="H31" s="300"/>
      <c r="I31" s="299">
        <v>350</v>
      </c>
      <c r="K31" s="144">
        <v>351</v>
      </c>
      <c r="L31" s="144" t="s">
        <v>42</v>
      </c>
      <c r="M31" s="144">
        <v>358</v>
      </c>
      <c r="N31" s="144" t="e">
        <f>VLOOKUP(I31,мандатка!B:K,6,FALSE)</f>
        <v>#N/A</v>
      </c>
    </row>
    <row r="32" spans="1:14" hidden="1" x14ac:dyDescent="0.25">
      <c r="A32" s="298">
        <v>27</v>
      </c>
      <c r="B32" s="299" t="e">
        <f>VLOOKUP(I32,мандатка!$B:$K,3,FALSE)</f>
        <v>#N/A</v>
      </c>
      <c r="C32" s="300" t="e">
        <f>VLOOKUP(I32,мандатка!$B:$K,8,FALSE)</f>
        <v>#N/A</v>
      </c>
      <c r="D32" s="300"/>
      <c r="E32" s="300"/>
      <c r="F32" s="300"/>
      <c r="G32" s="300"/>
      <c r="H32" s="300"/>
      <c r="I32" s="299">
        <v>360</v>
      </c>
      <c r="K32" s="144">
        <v>361</v>
      </c>
      <c r="L32" s="144" t="s">
        <v>42</v>
      </c>
      <c r="M32" s="144">
        <v>368</v>
      </c>
      <c r="N32" s="144" t="e">
        <f>VLOOKUP(I32,мандатка!B:K,6,FALSE)</f>
        <v>#N/A</v>
      </c>
    </row>
    <row r="33" spans="1:14" hidden="1" x14ac:dyDescent="0.25">
      <c r="A33" s="298">
        <v>28</v>
      </c>
      <c r="B33" s="299" t="e">
        <f>VLOOKUP(I33,мандатка!$B:$K,3,FALSE)</f>
        <v>#N/A</v>
      </c>
      <c r="C33" s="300" t="e">
        <f>VLOOKUP(I33,мандатка!$B:$K,8,FALSE)</f>
        <v>#N/A</v>
      </c>
      <c r="D33" s="300"/>
      <c r="E33" s="300"/>
      <c r="F33" s="300"/>
      <c r="G33" s="300"/>
      <c r="H33" s="300"/>
      <c r="I33" s="299">
        <v>370</v>
      </c>
      <c r="K33" s="144">
        <v>371</v>
      </c>
      <c r="L33" s="144" t="s">
        <v>42</v>
      </c>
      <c r="M33" s="144">
        <v>378</v>
      </c>
      <c r="N33" s="144" t="e">
        <f>VLOOKUP(I33,мандатка!B:K,6,FALSE)</f>
        <v>#N/A</v>
      </c>
    </row>
    <row r="34" spans="1:14" hidden="1" x14ac:dyDescent="0.25">
      <c r="A34" s="298">
        <v>29</v>
      </c>
      <c r="B34" s="299" t="e">
        <f>VLOOKUP(I34,мандатка!$B:$K,3,FALSE)</f>
        <v>#N/A</v>
      </c>
      <c r="C34" s="300" t="e">
        <f>VLOOKUP(I34,мандатка!$B:$K,8,FALSE)</f>
        <v>#N/A</v>
      </c>
      <c r="D34" s="300"/>
      <c r="E34" s="300"/>
      <c r="F34" s="300"/>
      <c r="G34" s="300"/>
      <c r="H34" s="300"/>
      <c r="I34" s="299">
        <v>380</v>
      </c>
      <c r="K34" s="144">
        <v>381</v>
      </c>
      <c r="L34" s="144" t="s">
        <v>42</v>
      </c>
      <c r="M34" s="144">
        <v>388</v>
      </c>
      <c r="N34" s="144" t="e">
        <f>VLOOKUP(I34,мандатка!B:K,6,FALSE)</f>
        <v>#N/A</v>
      </c>
    </row>
    <row r="35" spans="1:14" hidden="1" x14ac:dyDescent="0.25">
      <c r="A35" s="298">
        <v>30</v>
      </c>
      <c r="B35" s="299" t="e">
        <f>VLOOKUP(I35,мандатка!$B:$K,3,FALSE)</f>
        <v>#N/A</v>
      </c>
      <c r="C35" s="300" t="e">
        <f>VLOOKUP(I35,мандатка!$B:$K,8,FALSE)</f>
        <v>#N/A</v>
      </c>
      <c r="D35" s="300"/>
      <c r="E35" s="300"/>
      <c r="F35" s="300"/>
      <c r="G35" s="300"/>
      <c r="H35" s="300"/>
      <c r="I35" s="299">
        <v>390</v>
      </c>
      <c r="K35" s="144">
        <v>391</v>
      </c>
      <c r="L35" s="144" t="s">
        <v>42</v>
      </c>
      <c r="M35" s="144">
        <v>398</v>
      </c>
      <c r="N35" s="144" t="e">
        <f>VLOOKUP(I35,мандатка!B:K,6,FALSE)</f>
        <v>#N/A</v>
      </c>
    </row>
    <row r="36" spans="1:14" hidden="1" x14ac:dyDescent="0.25">
      <c r="A36" s="298">
        <v>31</v>
      </c>
      <c r="B36" s="299" t="e">
        <f>VLOOKUP(I36,мандатка!$B:$K,3,FALSE)</f>
        <v>#N/A</v>
      </c>
      <c r="C36" s="300" t="e">
        <f>VLOOKUP(I36,мандатка!$B:$K,8,FALSE)</f>
        <v>#N/A</v>
      </c>
      <c r="D36" s="300"/>
      <c r="E36" s="300"/>
      <c r="F36" s="300"/>
      <c r="G36" s="300"/>
      <c r="H36" s="300"/>
      <c r="I36" s="299">
        <v>400</v>
      </c>
      <c r="K36" s="144">
        <v>401</v>
      </c>
      <c r="L36" s="144" t="s">
        <v>42</v>
      </c>
      <c r="M36" s="144">
        <v>408</v>
      </c>
      <c r="N36" s="144" t="e">
        <f>VLOOKUP(I36,мандатка!B:K,6,FALSE)</f>
        <v>#N/A</v>
      </c>
    </row>
    <row r="39" spans="1:14" ht="61.8" x14ac:dyDescent="0.25">
      <c r="D39" s="461" t="s">
        <v>197</v>
      </c>
      <c r="F39" s="461" t="s">
        <v>196</v>
      </c>
      <c r="G39" s="461"/>
      <c r="H39" s="461" t="s">
        <v>195</v>
      </c>
    </row>
  </sheetData>
  <mergeCells count="3">
    <mergeCell ref="A3:I3"/>
    <mergeCell ref="A1:I1"/>
    <mergeCell ref="P1:U7"/>
  </mergeCells>
  <phoneticPr fontId="7" type="noConversion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T517"/>
  <sheetViews>
    <sheetView topLeftCell="B1" zoomScaleNormal="100" zoomScaleSheetLayoutView="100" workbookViewId="0">
      <selection activeCell="A261" sqref="A261:H276"/>
    </sheetView>
  </sheetViews>
  <sheetFormatPr defaultColWidth="9.109375" defaultRowHeight="14.4" x14ac:dyDescent="0.3"/>
  <cols>
    <col min="1" max="1" width="11" style="370" customWidth="1"/>
    <col min="2" max="3" width="9.6640625" style="370" customWidth="1"/>
    <col min="4" max="4" width="9.109375" style="370"/>
    <col min="5" max="5" width="29" style="370" customWidth="1"/>
    <col min="6" max="6" width="12.44140625" style="370" hidden="1" customWidth="1"/>
    <col min="7" max="8" width="25.6640625" style="370" customWidth="1"/>
    <col min="9" max="9" width="4.5546875" style="369" customWidth="1"/>
    <col min="10" max="12" width="9.109375" style="370"/>
    <col min="13" max="13" width="11" style="370" customWidth="1"/>
    <col min="14" max="16384" width="9.109375" style="370"/>
  </cols>
  <sheetData>
    <row r="1" spans="1:20" ht="20.399999999999999" x14ac:dyDescent="0.3">
      <c r="A1" s="618" t="str">
        <f>мандатка!$D$3</f>
        <v>Кубок України серед юнаків з пішохідного туризму</v>
      </c>
      <c r="B1" s="618"/>
      <c r="C1" s="618"/>
      <c r="D1" s="618"/>
      <c r="E1" s="618"/>
      <c r="F1" s="618"/>
      <c r="G1" s="618"/>
      <c r="H1" s="618"/>
      <c r="O1" s="607" t="s">
        <v>198</v>
      </c>
      <c r="P1" s="608"/>
      <c r="Q1" s="608"/>
      <c r="R1" s="608"/>
      <c r="S1" s="608"/>
      <c r="T1" s="609"/>
    </row>
    <row r="2" spans="1:20" ht="9.9" customHeight="1" x14ac:dyDescent="0.3">
      <c r="O2" s="462"/>
      <c r="P2" s="463"/>
      <c r="Q2" s="463"/>
      <c r="R2" s="463"/>
      <c r="S2" s="463"/>
      <c r="T2" s="464"/>
    </row>
    <row r="3" spans="1:20" ht="17.399999999999999" x14ac:dyDescent="0.3">
      <c r="A3" s="614" t="str">
        <f>мандатка!$N$1 &amp; " (чоловіки)"</f>
        <v xml:space="preserve"> особиста дистанція "Крос-похід" (чоловіки)</v>
      </c>
      <c r="B3" s="614"/>
      <c r="C3" s="614"/>
      <c r="D3" s="614"/>
      <c r="E3" s="614"/>
      <c r="F3" s="614"/>
      <c r="G3" s="614"/>
      <c r="H3" s="614"/>
      <c r="O3" s="610" t="s">
        <v>199</v>
      </c>
      <c r="P3" s="611"/>
      <c r="Q3" s="611"/>
      <c r="R3" s="611"/>
      <c r="S3" s="611"/>
      <c r="T3" s="612"/>
    </row>
    <row r="4" spans="1:20" ht="9.9" customHeight="1" x14ac:dyDescent="0.3">
      <c r="A4" s="371"/>
      <c r="B4" s="371"/>
      <c r="C4" s="371"/>
      <c r="D4" s="371"/>
      <c r="E4" s="371"/>
      <c r="F4" s="371"/>
      <c r="G4" s="371"/>
      <c r="H4" s="371"/>
      <c r="O4" s="462"/>
      <c r="P4" s="463"/>
      <c r="Q4" s="463"/>
      <c r="R4" s="463"/>
      <c r="S4" s="463"/>
      <c r="T4" s="464"/>
    </row>
    <row r="5" spans="1:20" ht="33.75" customHeight="1" x14ac:dyDescent="0.4">
      <c r="A5" s="615" t="s">
        <v>153</v>
      </c>
      <c r="B5" s="615"/>
      <c r="C5" s="615"/>
      <c r="D5" s="615"/>
      <c r="E5" s="615"/>
      <c r="F5" s="615"/>
      <c r="G5" s="615"/>
      <c r="H5" s="615"/>
      <c r="O5" s="613" t="s">
        <v>205</v>
      </c>
      <c r="P5" s="602"/>
      <c r="Q5" s="602"/>
      <c r="R5" s="602"/>
      <c r="S5" s="602"/>
      <c r="T5" s="603"/>
    </row>
    <row r="6" spans="1:20" ht="9.9" customHeight="1" x14ac:dyDescent="0.3">
      <c r="O6" s="462"/>
      <c r="P6" s="463"/>
      <c r="Q6" s="463"/>
      <c r="R6" s="463"/>
      <c r="S6" s="463"/>
      <c r="T6" s="464"/>
    </row>
    <row r="7" spans="1:20" ht="15.75" customHeight="1" x14ac:dyDescent="0.3">
      <c r="A7" s="371"/>
      <c r="B7" s="616">
        <f>мандатка!$M$1</f>
        <v>43636</v>
      </c>
      <c r="C7" s="616"/>
      <c r="D7" s="616"/>
      <c r="E7" s="371"/>
      <c r="F7" s="617" t="str">
        <f>мандатка!$D$4</f>
        <v>Донецька обл., Лиманський р-н, с.Торське</v>
      </c>
      <c r="G7" s="617"/>
      <c r="H7" s="617"/>
      <c r="O7" s="610" t="s">
        <v>200</v>
      </c>
      <c r="P7" s="611"/>
      <c r="Q7" s="611"/>
      <c r="R7" s="611"/>
      <c r="S7" s="611"/>
      <c r="T7" s="612"/>
    </row>
    <row r="8" spans="1:20" x14ac:dyDescent="0.3">
      <c r="O8" s="462"/>
      <c r="P8" s="463"/>
      <c r="Q8" s="463"/>
      <c r="R8" s="463"/>
      <c r="S8" s="463"/>
      <c r="T8" s="464"/>
    </row>
    <row r="9" spans="1:20" s="375" customFormat="1" ht="28.8" x14ac:dyDescent="0.3">
      <c r="A9" s="372" t="s">
        <v>154</v>
      </c>
      <c r="B9" s="372" t="s">
        <v>85</v>
      </c>
      <c r="C9" s="372" t="s">
        <v>293</v>
      </c>
      <c r="D9" s="372" t="s">
        <v>14</v>
      </c>
      <c r="E9" s="373" t="s">
        <v>3</v>
      </c>
      <c r="F9" s="372" t="s">
        <v>32</v>
      </c>
      <c r="G9" s="373" t="s">
        <v>1</v>
      </c>
      <c r="H9" s="373" t="s">
        <v>12</v>
      </c>
      <c r="I9" s="374"/>
      <c r="J9" s="375" t="s">
        <v>155</v>
      </c>
      <c r="K9" s="375" t="s">
        <v>1</v>
      </c>
      <c r="L9" s="375" t="s">
        <v>156</v>
      </c>
      <c r="M9" s="375" t="s">
        <v>157</v>
      </c>
      <c r="O9" s="601" t="s">
        <v>201</v>
      </c>
      <c r="P9" s="602"/>
      <c r="Q9" s="602"/>
      <c r="R9" s="602"/>
      <c r="S9" s="602"/>
      <c r="T9" s="603"/>
    </row>
    <row r="10" spans="1:20" x14ac:dyDescent="0.3">
      <c r="A10" s="376">
        <v>1</v>
      </c>
      <c r="B10" s="377">
        <f>VLOOKUP($K10,мандатка!$X:$AF,$L10+1,FALSE)</f>
        <v>126</v>
      </c>
      <c r="C10" s="377" t="s">
        <v>274</v>
      </c>
      <c r="D10" s="377" t="str">
        <f>VLOOKUP($B10,мандатка!$B:$G,2,FALSE)</f>
        <v>чол</v>
      </c>
      <c r="E10" s="378" t="str">
        <f>VLOOKUP($B10,мандатка!$B:$G,3,FALSE)</f>
        <v>Гордієнко Артем</v>
      </c>
      <c r="F10" s="379">
        <f>VLOOKUP($B10,мандатка!$B:$G,5,FALSE)</f>
        <v>2004</v>
      </c>
      <c r="G10" s="380" t="str">
        <f>VLOOKUP($K10,мандатка!$B:$I,3,FALSE)</f>
        <v>КЗ " Центр туризму" ЗОР</v>
      </c>
      <c r="H10" s="380" t="str">
        <f>VLOOKUP($K10,мандатка!$B:$I,8,FALSE)</f>
        <v>Запорізька обл</v>
      </c>
      <c r="I10" s="381"/>
      <c r="J10" s="370">
        <v>1</v>
      </c>
      <c r="K10" s="370">
        <f>VLOOKUP($J10,Жереб!$D:$I,6,FALSE)</f>
        <v>120</v>
      </c>
      <c r="L10" s="382">
        <v>1</v>
      </c>
      <c r="M10" s="370">
        <f>A10</f>
        <v>1</v>
      </c>
      <c r="O10" s="466"/>
      <c r="P10" s="465"/>
      <c r="Q10" s="465"/>
      <c r="R10" s="465"/>
      <c r="S10" s="465"/>
      <c r="T10" s="467"/>
    </row>
    <row r="11" spans="1:20" x14ac:dyDescent="0.3">
      <c r="A11" s="376">
        <v>2</v>
      </c>
      <c r="B11" s="380">
        <f>VLOOKUP($K11,мандатка!$X:$AF,$L11+1,FALSE)</f>
        <v>101</v>
      </c>
      <c r="C11" s="380" t="s">
        <v>276</v>
      </c>
      <c r="D11" s="377" t="str">
        <f>VLOOKUP($B11,мандатка!$B:$G,2,FALSE)</f>
        <v>чол</v>
      </c>
      <c r="E11" s="378" t="str">
        <f>VLOOKUP($B11,мандатка!$B:$G,3,FALSE)</f>
        <v xml:space="preserve">Щербина Олексій </v>
      </c>
      <c r="F11" s="379">
        <f>VLOOKUP($B11,мандатка!$B:$G,5,FALSE)</f>
        <v>2005</v>
      </c>
      <c r="G11" s="380" t="str">
        <f>VLOOKUP($K11,мандатка!$B:$I,3,FALSE)</f>
        <v>« Освіторіум»</v>
      </c>
      <c r="H11" s="380" t="str">
        <f>VLOOKUP($K11,мандатка!$B:$I,8,FALSE)</f>
        <v>Дніпропетровська обл</v>
      </c>
      <c r="I11" s="381"/>
      <c r="J11" s="370">
        <v>2</v>
      </c>
      <c r="K11" s="370">
        <f>VLOOKUP($J11,Жереб!$D:$I,6,FALSE)</f>
        <v>100</v>
      </c>
      <c r="L11" s="382">
        <v>1</v>
      </c>
      <c r="M11" s="370">
        <f t="shared" ref="M11:M74" si="0">A11</f>
        <v>2</v>
      </c>
      <c r="O11" s="601" t="s">
        <v>204</v>
      </c>
      <c r="P11" s="602"/>
      <c r="Q11" s="602"/>
      <c r="R11" s="602"/>
      <c r="S11" s="602"/>
      <c r="T11" s="603"/>
    </row>
    <row r="12" spans="1:20" ht="15" thickBot="1" x14ac:dyDescent="0.35">
      <c r="A12" s="376">
        <v>3</v>
      </c>
      <c r="B12" s="380">
        <f>VLOOKUP($K12,мандатка!$X:$AF,$L12+1,FALSE)</f>
        <v>111</v>
      </c>
      <c r="C12" s="377" t="s">
        <v>277</v>
      </c>
      <c r="D12" s="377" t="str">
        <f>VLOOKUP($B12,мандатка!$B:$G,2,FALSE)</f>
        <v>чол</v>
      </c>
      <c r="E12" s="378" t="str">
        <f>VLOOKUP($B12,мандатка!$B:$G,3,FALSE)</f>
        <v>Буряк Віталій</v>
      </c>
      <c r="F12" s="379">
        <f>VLOOKUP($B12,мандатка!$B:$G,5,FALSE)</f>
        <v>2004</v>
      </c>
      <c r="G12" s="380" t="str">
        <f>VLOOKUP($K12,мандатка!$B:$I,3,FALSE)</f>
        <v>Вертикаль ЦДЮТ</v>
      </c>
      <c r="H12" s="380" t="str">
        <f>VLOOKUP($K12,мандатка!$B:$I,8,FALSE)</f>
        <v>Донецька обл</v>
      </c>
      <c r="I12" s="381"/>
      <c r="J12" s="370">
        <v>3</v>
      </c>
      <c r="K12" s="370">
        <f>VLOOKUP($J12,Жереб!$D:$I,6,FALSE)</f>
        <v>110</v>
      </c>
      <c r="L12" s="382">
        <v>1</v>
      </c>
      <c r="M12" s="370">
        <f t="shared" si="0"/>
        <v>3</v>
      </c>
      <c r="O12" s="604"/>
      <c r="P12" s="605"/>
      <c r="Q12" s="605"/>
      <c r="R12" s="605"/>
      <c r="S12" s="605"/>
      <c r="T12" s="606"/>
    </row>
    <row r="13" spans="1:20" x14ac:dyDescent="0.3">
      <c r="A13" s="376">
        <v>4</v>
      </c>
      <c r="B13" s="380">
        <f>VLOOKUP($K13,мандатка!$X:$AF,$L13+1,FALSE)</f>
        <v>125</v>
      </c>
      <c r="C13" s="380" t="s">
        <v>278</v>
      </c>
      <c r="D13" s="377" t="str">
        <f>VLOOKUP($B13,мандатка!$B:$G,2,FALSE)</f>
        <v>чол</v>
      </c>
      <c r="E13" s="378" t="str">
        <f>VLOOKUP($B13,мандатка!$B:$G,3,FALSE)</f>
        <v>Буляткін Артем</v>
      </c>
      <c r="F13" s="379">
        <f>VLOOKUP($B13,мандатка!$B:$G,5,FALSE)</f>
        <v>2004</v>
      </c>
      <c r="G13" s="380" t="str">
        <f>VLOOKUP($K13,мандатка!$B:$I,3,FALSE)</f>
        <v>КЗ " Центр туризму" ЗОР</v>
      </c>
      <c r="H13" s="380" t="str">
        <f>VLOOKUP($K13,мандатка!$B:$I,8,FALSE)</f>
        <v>Запорізька обл</v>
      </c>
      <c r="I13" s="381"/>
      <c r="J13" s="370">
        <v>1</v>
      </c>
      <c r="K13" s="370">
        <f>VLOOKUP($J13,Жереб!$D:$I,6,FALSE)</f>
        <v>120</v>
      </c>
      <c r="L13" s="370">
        <v>2</v>
      </c>
      <c r="M13" s="370">
        <f t="shared" si="0"/>
        <v>4</v>
      </c>
    </row>
    <row r="14" spans="1:20" x14ac:dyDescent="0.3">
      <c r="A14" s="376">
        <v>5</v>
      </c>
      <c r="B14" s="380">
        <f>VLOOKUP($K14,мандатка!$X:$AF,$L14+1,FALSE)</f>
        <v>104</v>
      </c>
      <c r="C14" s="377" t="s">
        <v>279</v>
      </c>
      <c r="D14" s="377" t="str">
        <f>VLOOKUP($B14,мандатка!$B:$G,2,FALSE)</f>
        <v>чол</v>
      </c>
      <c r="E14" s="378" t="str">
        <f>VLOOKUP($B14,мандатка!$B:$G,3,FALSE)</f>
        <v>Яланський Ігор</v>
      </c>
      <c r="F14" s="379">
        <f>VLOOKUP($B14,мандатка!$B:$G,5,FALSE)</f>
        <v>2004</v>
      </c>
      <c r="G14" s="380" t="str">
        <f>VLOOKUP($K14,мандатка!$B:$I,3,FALSE)</f>
        <v>« Освіторіум»</v>
      </c>
      <c r="H14" s="380" t="str">
        <f>VLOOKUP($K14,мандатка!$B:$I,8,FALSE)</f>
        <v>Дніпропетровська обл</v>
      </c>
      <c r="I14" s="381"/>
      <c r="J14" s="370">
        <v>2</v>
      </c>
      <c r="K14" s="370">
        <f>VLOOKUP($J14,Жереб!$D:$I,6,FALSE)</f>
        <v>100</v>
      </c>
      <c r="L14" s="370">
        <v>2</v>
      </c>
      <c r="M14" s="370">
        <f t="shared" si="0"/>
        <v>5</v>
      </c>
    </row>
    <row r="15" spans="1:20" x14ac:dyDescent="0.3">
      <c r="A15" s="376">
        <v>6</v>
      </c>
      <c r="B15" s="380">
        <f>VLOOKUP($K15,мандатка!$X:$AF,$L15+1,FALSE)</f>
        <v>114</v>
      </c>
      <c r="C15" s="380" t="s">
        <v>280</v>
      </c>
      <c r="D15" s="377" t="str">
        <f>VLOOKUP($B15,мандатка!$B:$G,2,FALSE)</f>
        <v>чол</v>
      </c>
      <c r="E15" s="378" t="str">
        <f>VLOOKUP($B15,мандатка!$B:$G,3,FALSE)</f>
        <v>Потримай Назар</v>
      </c>
      <c r="F15" s="379">
        <f>VLOOKUP($B15,мандатка!$B:$G,5,FALSE)</f>
        <v>2005</v>
      </c>
      <c r="G15" s="380" t="str">
        <f>VLOOKUP($K15,мандатка!$B:$I,3,FALSE)</f>
        <v>Вертикаль ЦДЮТ</v>
      </c>
      <c r="H15" s="380" t="str">
        <f>VLOOKUP($K15,мандатка!$B:$I,8,FALSE)</f>
        <v>Донецька обл</v>
      </c>
      <c r="I15" s="381"/>
      <c r="J15" s="370">
        <v>3</v>
      </c>
      <c r="K15" s="370">
        <f>VLOOKUP($J15,Жереб!$D:$I,6,FALSE)</f>
        <v>110</v>
      </c>
      <c r="L15" s="370">
        <v>2</v>
      </c>
      <c r="M15" s="370">
        <f t="shared" si="0"/>
        <v>6</v>
      </c>
    </row>
    <row r="16" spans="1:20" x14ac:dyDescent="0.3">
      <c r="A16" s="376">
        <v>7</v>
      </c>
      <c r="B16" s="380">
        <f>VLOOKUP($K16,мандатка!$X:$AF,$L16+1,FALSE)</f>
        <v>122</v>
      </c>
      <c r="C16" s="377" t="s">
        <v>275</v>
      </c>
      <c r="D16" s="377" t="str">
        <f>VLOOKUP($B16,мандатка!$B:$G,2,FALSE)</f>
        <v>чол</v>
      </c>
      <c r="E16" s="378" t="str">
        <f>VLOOKUP($B16,мандатка!$B:$G,3,FALSE)</f>
        <v>Мадудін Нікіта</v>
      </c>
      <c r="F16" s="379">
        <f>VLOOKUP($B16,мандатка!$B:$G,5,FALSE)</f>
        <v>2005</v>
      </c>
      <c r="G16" s="380" t="str">
        <f>VLOOKUP($K16,мандатка!$B:$I,3,FALSE)</f>
        <v>КЗ " Центр туризму" ЗОР</v>
      </c>
      <c r="H16" s="380" t="str">
        <f>VLOOKUP($K16,мандатка!$B:$I,8,FALSE)</f>
        <v>Запорізька обл</v>
      </c>
      <c r="I16" s="381"/>
      <c r="J16" s="370">
        <v>1</v>
      </c>
      <c r="K16" s="370">
        <f>VLOOKUP($J16,Жереб!$D:$I,6,FALSE)</f>
        <v>120</v>
      </c>
      <c r="L16" s="370">
        <v>3</v>
      </c>
      <c r="M16" s="370">
        <f t="shared" si="0"/>
        <v>7</v>
      </c>
    </row>
    <row r="17" spans="1:13" x14ac:dyDescent="0.3">
      <c r="A17" s="376">
        <v>8</v>
      </c>
      <c r="B17" s="380">
        <f>VLOOKUP($K17,мандатка!$X:$AF,$L17+1,FALSE)</f>
        <v>106</v>
      </c>
      <c r="C17" s="380" t="s">
        <v>281</v>
      </c>
      <c r="D17" s="377" t="str">
        <f>VLOOKUP($B17,мандатка!$B:$G,2,FALSE)</f>
        <v>чол</v>
      </c>
      <c r="E17" s="378" t="str">
        <f>VLOOKUP($B17,мандатка!$B:$G,3,FALSE)</f>
        <v xml:space="preserve">Ігнатенко Михайло </v>
      </c>
      <c r="F17" s="379">
        <f>VLOOKUP($B17,мандатка!$B:$G,5,FALSE)</f>
        <v>2004</v>
      </c>
      <c r="G17" s="380" t="str">
        <f>VLOOKUP($K17,мандатка!$B:$I,3,FALSE)</f>
        <v>« Освіторіум»</v>
      </c>
      <c r="H17" s="380" t="str">
        <f>VLOOKUP($K17,мандатка!$B:$I,8,FALSE)</f>
        <v>Дніпропетровська обл</v>
      </c>
      <c r="I17" s="381"/>
      <c r="J17" s="370">
        <v>2</v>
      </c>
      <c r="K17" s="370">
        <f>VLOOKUP($J17,Жереб!$D:$I,6,FALSE)</f>
        <v>100</v>
      </c>
      <c r="L17" s="370">
        <v>3</v>
      </c>
      <c r="M17" s="370">
        <f t="shared" si="0"/>
        <v>8</v>
      </c>
    </row>
    <row r="18" spans="1:13" x14ac:dyDescent="0.3">
      <c r="A18" s="376">
        <v>9</v>
      </c>
      <c r="B18" s="380">
        <f>VLOOKUP($K18,мандатка!$X:$AF,$L18+1,FALSE)</f>
        <v>115</v>
      </c>
      <c r="C18" s="377" t="s">
        <v>282</v>
      </c>
      <c r="D18" s="377" t="str">
        <f>VLOOKUP($B18,мандатка!$B:$G,2,FALSE)</f>
        <v>чол</v>
      </c>
      <c r="E18" s="378" t="str">
        <f>VLOOKUP($B18,мандатка!$B:$G,3,FALSE)</f>
        <v>Коровяковський Денис</v>
      </c>
      <c r="F18" s="379">
        <f>VLOOKUP($B18,мандатка!$B:$G,5,FALSE)</f>
        <v>2004</v>
      </c>
      <c r="G18" s="380" t="str">
        <f>VLOOKUP($K18,мандатка!$B:$I,3,FALSE)</f>
        <v>Вертикаль ЦДЮТ</v>
      </c>
      <c r="H18" s="380" t="str">
        <f>VLOOKUP($K18,мандатка!$B:$I,8,FALSE)</f>
        <v>Донецька обл</v>
      </c>
      <c r="I18" s="381"/>
      <c r="J18" s="370">
        <v>3</v>
      </c>
      <c r="K18" s="370">
        <f>VLOOKUP($J18,Жереб!$D:$I,6,FALSE)</f>
        <v>110</v>
      </c>
      <c r="L18" s="370">
        <v>3</v>
      </c>
      <c r="M18" s="370">
        <f t="shared" si="0"/>
        <v>9</v>
      </c>
    </row>
    <row r="19" spans="1:13" x14ac:dyDescent="0.3">
      <c r="A19" s="376">
        <v>10</v>
      </c>
      <c r="B19" s="380">
        <f>VLOOKUP($K19,мандатка!$X:$AF,$L19+1,FALSE)</f>
        <v>121</v>
      </c>
      <c r="C19" s="380" t="s">
        <v>283</v>
      </c>
      <c r="D19" s="377" t="str">
        <f>VLOOKUP($B19,мандатка!$B:$G,2,FALSE)</f>
        <v>чол</v>
      </c>
      <c r="E19" s="378" t="str">
        <f>VLOOKUP($B19,мандатка!$B:$G,3,FALSE)</f>
        <v>Шейгус Марк</v>
      </c>
      <c r="F19" s="379">
        <f>VLOOKUP($B19,мандатка!$B:$G,5,FALSE)</f>
        <v>2006</v>
      </c>
      <c r="G19" s="380" t="str">
        <f>VLOOKUP($K19,мандатка!$B:$I,3,FALSE)</f>
        <v>КЗ " Центр туризму" ЗОР</v>
      </c>
      <c r="H19" s="380" t="str">
        <f>VLOOKUP($K19,мандатка!$B:$I,8,FALSE)</f>
        <v>Запорізька обл</v>
      </c>
      <c r="I19" s="381"/>
      <c r="J19" s="370">
        <v>1</v>
      </c>
      <c r="K19" s="370">
        <f>VLOOKUP($J19,Жереб!$D:$I,6,FALSE)</f>
        <v>120</v>
      </c>
      <c r="L19" s="370">
        <v>4</v>
      </c>
      <c r="M19" s="370">
        <f t="shared" si="0"/>
        <v>10</v>
      </c>
    </row>
    <row r="20" spans="1:13" x14ac:dyDescent="0.3">
      <c r="A20" s="376">
        <v>11</v>
      </c>
      <c r="B20" s="380">
        <f>VLOOKUP($K20,мандатка!$X:$AF,$L20+1,FALSE)</f>
        <v>107</v>
      </c>
      <c r="C20" s="377" t="s">
        <v>284</v>
      </c>
      <c r="D20" s="377" t="str">
        <f>VLOOKUP($B20,мандатка!$B:$G,2,FALSE)</f>
        <v>чол</v>
      </c>
      <c r="E20" s="378" t="str">
        <f>VLOOKUP($B20,мандатка!$B:$G,3,FALSE)</f>
        <v>Ковратенко Артем</v>
      </c>
      <c r="F20" s="379">
        <f>VLOOKUP($B20,мандатка!$B:$G,5,FALSE)</f>
        <v>2005</v>
      </c>
      <c r="G20" s="380" t="str">
        <f>VLOOKUP($K20,мандатка!$B:$I,3,FALSE)</f>
        <v>« Освіторіум»</v>
      </c>
      <c r="H20" s="380" t="str">
        <f>VLOOKUP($K20,мандатка!$B:$I,8,FALSE)</f>
        <v>Дніпропетровська обл</v>
      </c>
      <c r="I20" s="381"/>
      <c r="J20" s="370">
        <v>2</v>
      </c>
      <c r="K20" s="370">
        <f>VLOOKUP($J20,Жереб!$D:$I,6,FALSE)</f>
        <v>100</v>
      </c>
      <c r="L20" s="370">
        <v>4</v>
      </c>
      <c r="M20" s="370">
        <f t="shared" si="0"/>
        <v>11</v>
      </c>
    </row>
    <row r="21" spans="1:13" x14ac:dyDescent="0.3">
      <c r="A21" s="376">
        <v>12</v>
      </c>
      <c r="B21" s="380">
        <f>VLOOKUP($K21,мандатка!$X:$AF,$L21+1,FALSE)</f>
        <v>113</v>
      </c>
      <c r="C21" s="380" t="s">
        <v>285</v>
      </c>
      <c r="D21" s="377" t="str">
        <f>VLOOKUP($B21,мандатка!$B:$G,2,FALSE)</f>
        <v>чол</v>
      </c>
      <c r="E21" s="378" t="str">
        <f>VLOOKUP($B21,мандатка!$B:$G,3,FALSE)</f>
        <v>Миронов Олексій</v>
      </c>
      <c r="F21" s="379">
        <f>VLOOKUP($B21,мандатка!$B:$G,5,FALSE)</f>
        <v>2005</v>
      </c>
      <c r="G21" s="380" t="str">
        <f>VLOOKUP($K21,мандатка!$B:$I,3,FALSE)</f>
        <v>Вертикаль ЦДЮТ</v>
      </c>
      <c r="H21" s="380" t="str">
        <f>VLOOKUP($K21,мандатка!$B:$I,8,FALSE)</f>
        <v>Донецька обл</v>
      </c>
      <c r="I21" s="381"/>
      <c r="J21" s="370">
        <v>3</v>
      </c>
      <c r="K21" s="370">
        <f>VLOOKUP($J21,Жереб!$D:$I,6,FALSE)</f>
        <v>110</v>
      </c>
      <c r="L21" s="370">
        <v>4</v>
      </c>
      <c r="M21" s="370">
        <f t="shared" si="0"/>
        <v>12</v>
      </c>
    </row>
    <row r="22" spans="1:13" hidden="1" x14ac:dyDescent="0.3">
      <c r="A22" s="376">
        <v>13</v>
      </c>
      <c r="B22" s="380">
        <f>VLOOKUP($K22,мандатка!$X:$AF,$L22+1,FALSE)</f>
        <v>123</v>
      </c>
      <c r="C22" s="380"/>
      <c r="D22" s="377" t="str">
        <f>VLOOKUP($B22,мандатка!$B:$G,2,FALSE)</f>
        <v>жін</v>
      </c>
      <c r="E22" s="378" t="str">
        <f>VLOOKUP($B22,мандатка!$B:$G,3,FALSE)</f>
        <v>Влезька Аріна</v>
      </c>
      <c r="F22" s="379">
        <f>VLOOKUP($B22,мандатка!$B:$G,5,FALSE)</f>
        <v>2006</v>
      </c>
      <c r="G22" s="380" t="str">
        <f>VLOOKUP($K22,мандатка!$B:$I,3,FALSE)</f>
        <v>КЗ " Центр туризму" ЗОР</v>
      </c>
      <c r="H22" s="380" t="str">
        <f>VLOOKUP($K22,мандатка!$B:$I,8,FALSE)</f>
        <v>Запорізька обл</v>
      </c>
      <c r="I22" s="381"/>
      <c r="J22" s="370">
        <v>1</v>
      </c>
      <c r="K22" s="370">
        <f>VLOOKUP($J22,Жереб!$D:$I,6,FALSE)</f>
        <v>120</v>
      </c>
      <c r="L22" s="370">
        <v>5</v>
      </c>
      <c r="M22" s="370">
        <f t="shared" si="0"/>
        <v>13</v>
      </c>
    </row>
    <row r="23" spans="1:13" hidden="1" x14ac:dyDescent="0.3">
      <c r="A23" s="376">
        <v>14</v>
      </c>
      <c r="B23" s="380">
        <f>VLOOKUP($K23,мандатка!$X:$AF,$L23+1,FALSE)</f>
        <v>102</v>
      </c>
      <c r="C23" s="380"/>
      <c r="D23" s="377" t="str">
        <f>VLOOKUP($B23,мандатка!$B:$G,2,FALSE)</f>
        <v>жін</v>
      </c>
      <c r="E23" s="378" t="str">
        <f>VLOOKUP($B23,мандатка!$B:$G,3,FALSE)</f>
        <v>Дядюра Єлизавета Особисто</v>
      </c>
      <c r="F23" s="379">
        <f>VLOOKUP($B23,мандатка!$B:$G,5,FALSE)</f>
        <v>2004</v>
      </c>
      <c r="G23" s="380" t="str">
        <f>VLOOKUP($K23,мандатка!$B:$I,3,FALSE)</f>
        <v>« Освіторіум»</v>
      </c>
      <c r="H23" s="380" t="str">
        <f>VLOOKUP($K23,мандатка!$B:$I,8,FALSE)</f>
        <v>Дніпропетровська обл</v>
      </c>
      <c r="I23" s="381"/>
      <c r="J23" s="370">
        <v>2</v>
      </c>
      <c r="K23" s="370">
        <f>VLOOKUP($J23,Жереб!$D:$I,6,FALSE)</f>
        <v>100</v>
      </c>
      <c r="L23" s="370">
        <v>5</v>
      </c>
      <c r="M23" s="370">
        <f t="shared" si="0"/>
        <v>14</v>
      </c>
    </row>
    <row r="24" spans="1:13" hidden="1" x14ac:dyDescent="0.3">
      <c r="A24" s="376">
        <v>15</v>
      </c>
      <c r="B24" s="380">
        <f>VLOOKUP($K24,мандатка!$X:$AF,$L24+1,FALSE)</f>
        <v>112</v>
      </c>
      <c r="C24" s="380"/>
      <c r="D24" s="377" t="str">
        <f>VLOOKUP($B24,мандатка!$B:$G,2,FALSE)</f>
        <v>жін</v>
      </c>
      <c r="E24" s="378" t="str">
        <f>VLOOKUP($B24,мандатка!$B:$G,3,FALSE)</f>
        <v>Штейнерт Дар'я</v>
      </c>
      <c r="F24" s="379">
        <f>VLOOKUP($B24,мандатка!$B:$G,5,FALSE)</f>
        <v>2004</v>
      </c>
      <c r="G24" s="380" t="str">
        <f>VLOOKUP($K24,мандатка!$B:$I,3,FALSE)</f>
        <v>Вертикаль ЦДЮТ</v>
      </c>
      <c r="H24" s="380" t="str">
        <f>VLOOKUP($K24,мандатка!$B:$I,8,FALSE)</f>
        <v>Донецька обл</v>
      </c>
      <c r="I24" s="381"/>
      <c r="J24" s="370">
        <v>3</v>
      </c>
      <c r="K24" s="370">
        <f>VLOOKUP($J24,Жереб!$D:$I,6,FALSE)</f>
        <v>110</v>
      </c>
      <c r="L24" s="370">
        <v>5</v>
      </c>
      <c r="M24" s="370">
        <f t="shared" si="0"/>
        <v>15</v>
      </c>
    </row>
    <row r="25" spans="1:13" hidden="1" x14ac:dyDescent="0.3">
      <c r="A25" s="376">
        <v>16</v>
      </c>
      <c r="B25" s="380">
        <f>VLOOKUP($K25,мандатка!$X:$AF,$L25+1,FALSE)</f>
        <v>124</v>
      </c>
      <c r="C25" s="380"/>
      <c r="D25" s="377" t="str">
        <f>VLOOKUP($B25,мандатка!$B:$G,2,FALSE)</f>
        <v>жін</v>
      </c>
      <c r="E25" s="378" t="str">
        <f>VLOOKUP($B25,мандатка!$B:$G,3,FALSE)</f>
        <v>Доля Анастасія</v>
      </c>
      <c r="F25" s="379">
        <f>VLOOKUP($B25,мандатка!$B:$G,5,FALSE)</f>
        <v>2006</v>
      </c>
      <c r="G25" s="380" t="str">
        <f>VLOOKUP($K25,мандатка!$B:$I,3,FALSE)</f>
        <v>КЗ " Центр туризму" ЗОР</v>
      </c>
      <c r="H25" s="380" t="str">
        <f>VLOOKUP($K25,мандатка!$B:$I,8,FALSE)</f>
        <v>Запорізька обл</v>
      </c>
      <c r="I25" s="381"/>
      <c r="J25" s="370">
        <v>1</v>
      </c>
      <c r="K25" s="370">
        <f>VLOOKUP($J25,Жереб!$D:$I,6,FALSE)</f>
        <v>120</v>
      </c>
      <c r="L25" s="370">
        <v>6</v>
      </c>
      <c r="M25" s="370">
        <f t="shared" si="0"/>
        <v>16</v>
      </c>
    </row>
    <row r="26" spans="1:13" hidden="1" x14ac:dyDescent="0.3">
      <c r="A26" s="376">
        <v>17</v>
      </c>
      <c r="B26" s="380">
        <f>VLOOKUP($K26,мандатка!$X:$AF,$L26+1,FALSE)</f>
        <v>103</v>
      </c>
      <c r="C26" s="380"/>
      <c r="D26" s="377" t="str">
        <f>VLOOKUP($B26,мандатка!$B:$G,2,FALSE)</f>
        <v>жін</v>
      </c>
      <c r="E26" s="378" t="str">
        <f>VLOOKUP($B26,мандатка!$B:$G,3,FALSE)</f>
        <v>Ємець Єлизавета</v>
      </c>
      <c r="F26" s="379">
        <f>VLOOKUP($B26,мандатка!$B:$G,5,FALSE)</f>
        <v>2005</v>
      </c>
      <c r="G26" s="380" t="str">
        <f>VLOOKUP($K26,мандатка!$B:$I,3,FALSE)</f>
        <v>« Освіторіум»</v>
      </c>
      <c r="H26" s="380" t="str">
        <f>VLOOKUP($K26,мандатка!$B:$I,8,FALSE)</f>
        <v>Дніпропетровська обл</v>
      </c>
      <c r="I26" s="381"/>
      <c r="J26" s="370">
        <v>2</v>
      </c>
      <c r="K26" s="370">
        <f>VLOOKUP($J26,Жереб!$D:$I,6,FALSE)</f>
        <v>100</v>
      </c>
      <c r="L26" s="370">
        <v>6</v>
      </c>
      <c r="M26" s="370">
        <f t="shared" si="0"/>
        <v>17</v>
      </c>
    </row>
    <row r="27" spans="1:13" hidden="1" x14ac:dyDescent="0.3">
      <c r="A27" s="376">
        <v>18</v>
      </c>
      <c r="B27" s="380">
        <f>VLOOKUP($K27,мандатка!$X:$AF,$L27+1,FALSE)</f>
        <v>116</v>
      </c>
      <c r="C27" s="380"/>
      <c r="D27" s="377" t="str">
        <f>VLOOKUP($B27,мандатка!$B:$G,2,FALSE)</f>
        <v>жін</v>
      </c>
      <c r="E27" s="378" t="str">
        <f>VLOOKUP($B27,мандатка!$B:$G,3,FALSE)</f>
        <v>Тютюник Олександра</v>
      </c>
      <c r="F27" s="379">
        <f>VLOOKUP($B27,мандатка!$B:$G,5,FALSE)</f>
        <v>2005</v>
      </c>
      <c r="G27" s="380" t="str">
        <f>VLOOKUP($K27,мандатка!$B:$I,3,FALSE)</f>
        <v>Вертикаль ЦДЮТ</v>
      </c>
      <c r="H27" s="380" t="str">
        <f>VLOOKUP($K27,мандатка!$B:$I,8,FALSE)</f>
        <v>Донецька обл</v>
      </c>
      <c r="I27" s="381"/>
      <c r="J27" s="370">
        <v>3</v>
      </c>
      <c r="K27" s="370">
        <f>VLOOKUP($J27,Жереб!$D:$I,6,FALSE)</f>
        <v>110</v>
      </c>
      <c r="L27" s="370">
        <v>6</v>
      </c>
      <c r="M27" s="370">
        <f t="shared" si="0"/>
        <v>18</v>
      </c>
    </row>
    <row r="28" spans="1:13" hidden="1" x14ac:dyDescent="0.3">
      <c r="A28" s="376">
        <v>19</v>
      </c>
      <c r="B28" s="380">
        <f>VLOOKUP($K28,мандатка!$X:$AF,$L28+1,FALSE)</f>
        <v>105</v>
      </c>
      <c r="C28" s="380"/>
      <c r="D28" s="377" t="str">
        <f>VLOOKUP($B28,мандатка!$B:$G,2,FALSE)</f>
        <v>жін</v>
      </c>
      <c r="E28" s="378" t="str">
        <f>VLOOKUP($B28,мандатка!$B:$G,3,FALSE)</f>
        <v>Зібірова Олександра</v>
      </c>
      <c r="F28" s="379">
        <f>VLOOKUP($B28,мандатка!$B:$G,5,FALSE)</f>
        <v>2005</v>
      </c>
      <c r="G28" s="380" t="str">
        <f>VLOOKUP($K28,мандатка!$B:$I,3,FALSE)</f>
        <v>« Освіторіум»</v>
      </c>
      <c r="H28" s="380" t="str">
        <f>VLOOKUP($K28,мандатка!$B:$I,8,FALSE)</f>
        <v>Дніпропетровська обл</v>
      </c>
      <c r="I28" s="381"/>
      <c r="J28" s="370">
        <v>2</v>
      </c>
      <c r="K28" s="370">
        <f>VLOOKUP($J28,Жереб!$D:$I,6,FALSE)</f>
        <v>100</v>
      </c>
      <c r="L28" s="370">
        <v>7</v>
      </c>
      <c r="M28" s="370">
        <f t="shared" si="0"/>
        <v>19</v>
      </c>
    </row>
    <row r="29" spans="1:13" hidden="1" x14ac:dyDescent="0.3">
      <c r="A29" s="376">
        <v>20</v>
      </c>
      <c r="B29" s="380" t="e">
        <f>VLOOKUP($K29,мандатка!$X:$AF,$L29+1,FALSE)</f>
        <v>#N/A</v>
      </c>
      <c r="C29" s="380"/>
      <c r="D29" s="377" t="e">
        <f>VLOOKUP($B29,мандатка!$B:$G,2,FALSE)</f>
        <v>#N/A</v>
      </c>
      <c r="E29" s="378" t="e">
        <f>VLOOKUP($B29,мандатка!$B:$G,3,FALSE)</f>
        <v>#N/A</v>
      </c>
      <c r="F29" s="379" t="e">
        <f>VLOOKUP($B29,мандатка!$B:$G,5,FALSE)</f>
        <v>#N/A</v>
      </c>
      <c r="G29" s="380" t="e">
        <f>VLOOKUP($K29,мандатка!$B:$I,3,FALSE)</f>
        <v>#N/A</v>
      </c>
      <c r="H29" s="380" t="e">
        <f>VLOOKUP($K29,мандатка!$B:$I,8,FALSE)</f>
        <v>#N/A</v>
      </c>
      <c r="I29" s="381"/>
      <c r="J29" s="370">
        <v>4</v>
      </c>
      <c r="K29" s="370" t="e">
        <f>VLOOKUP($J29,Жереб!$D:$I,6,FALSE)</f>
        <v>#N/A</v>
      </c>
      <c r="L29" s="382">
        <v>1</v>
      </c>
      <c r="M29" s="370">
        <f t="shared" si="0"/>
        <v>20</v>
      </c>
    </row>
    <row r="30" spans="1:13" hidden="1" x14ac:dyDescent="0.3">
      <c r="A30" s="376">
        <v>21</v>
      </c>
      <c r="B30" s="380" t="e">
        <f>VLOOKUP($K30,мандатка!$X:$AF,$L30+1,FALSE)</f>
        <v>#N/A</v>
      </c>
      <c r="C30" s="380"/>
      <c r="D30" s="377" t="e">
        <f>VLOOKUP($B30,мандатка!$B:$G,2,FALSE)</f>
        <v>#N/A</v>
      </c>
      <c r="E30" s="378" t="e">
        <f>VLOOKUP($B30,мандатка!$B:$G,3,FALSE)</f>
        <v>#N/A</v>
      </c>
      <c r="F30" s="379" t="e">
        <f>VLOOKUP($B30,мандатка!$B:$G,5,FALSE)</f>
        <v>#N/A</v>
      </c>
      <c r="G30" s="380" t="e">
        <f>VLOOKUP($K30,мандатка!$B:$I,3,FALSE)</f>
        <v>#N/A</v>
      </c>
      <c r="H30" s="380" t="e">
        <f>VLOOKUP($K30,мандатка!$B:$I,8,FALSE)</f>
        <v>#N/A</v>
      </c>
      <c r="I30" s="381"/>
      <c r="J30" s="370">
        <v>5</v>
      </c>
      <c r="K30" s="370" t="e">
        <f>VLOOKUP($J30,Жереб!$D:$I,6,FALSE)</f>
        <v>#N/A</v>
      </c>
      <c r="L30" s="382">
        <v>1</v>
      </c>
      <c r="M30" s="370">
        <f t="shared" si="0"/>
        <v>21</v>
      </c>
    </row>
    <row r="31" spans="1:13" hidden="1" x14ac:dyDescent="0.3">
      <c r="A31" s="376">
        <v>22</v>
      </c>
      <c r="B31" s="380" t="e">
        <f>VLOOKUP($K31,мандатка!$X:$AF,$L31+1,FALSE)</f>
        <v>#N/A</v>
      </c>
      <c r="C31" s="380"/>
      <c r="D31" s="377" t="e">
        <f>VLOOKUP($B31,мандатка!$B:$G,2,FALSE)</f>
        <v>#N/A</v>
      </c>
      <c r="E31" s="378" t="e">
        <f>VLOOKUP($B31,мандатка!$B:$G,3,FALSE)</f>
        <v>#N/A</v>
      </c>
      <c r="F31" s="379" t="e">
        <f>VLOOKUP($B31,мандатка!$B:$G,5,FALSE)</f>
        <v>#N/A</v>
      </c>
      <c r="G31" s="380" t="e">
        <f>VLOOKUP($K31,мандатка!$B:$I,3,FALSE)</f>
        <v>#N/A</v>
      </c>
      <c r="H31" s="380" t="e">
        <f>VLOOKUP($K31,мандатка!$B:$I,8,FALSE)</f>
        <v>#N/A</v>
      </c>
      <c r="I31" s="381"/>
      <c r="J31" s="370">
        <v>6</v>
      </c>
      <c r="K31" s="370" t="e">
        <f>VLOOKUP($J31,Жереб!$D:$I,6,FALSE)</f>
        <v>#N/A</v>
      </c>
      <c r="L31" s="382">
        <v>1</v>
      </c>
      <c r="M31" s="370">
        <f t="shared" si="0"/>
        <v>22</v>
      </c>
    </row>
    <row r="32" spans="1:13" hidden="1" x14ac:dyDescent="0.3">
      <c r="A32" s="376">
        <v>23</v>
      </c>
      <c r="B32" s="380" t="e">
        <f>VLOOKUP($K32,мандатка!$X:$AF,$L32+1,FALSE)</f>
        <v>#N/A</v>
      </c>
      <c r="C32" s="380"/>
      <c r="D32" s="377" t="e">
        <f>VLOOKUP($B32,мандатка!$B:$G,2,FALSE)</f>
        <v>#N/A</v>
      </c>
      <c r="E32" s="378" t="e">
        <f>VLOOKUP($B32,мандатка!$B:$G,3,FALSE)</f>
        <v>#N/A</v>
      </c>
      <c r="F32" s="379" t="e">
        <f>VLOOKUP($B32,мандатка!$B:$G,5,FALSE)</f>
        <v>#N/A</v>
      </c>
      <c r="G32" s="380" t="e">
        <f>VLOOKUP($K32,мандатка!$B:$I,3,FALSE)</f>
        <v>#N/A</v>
      </c>
      <c r="H32" s="380" t="e">
        <f>VLOOKUP($K32,мандатка!$B:$I,8,FALSE)</f>
        <v>#N/A</v>
      </c>
      <c r="I32" s="381"/>
      <c r="J32" s="370">
        <v>7</v>
      </c>
      <c r="K32" s="370" t="e">
        <f>VLOOKUP($J32,Жереб!$D:$I,6,FALSE)</f>
        <v>#N/A</v>
      </c>
      <c r="L32" s="382">
        <v>1</v>
      </c>
      <c r="M32" s="370">
        <f t="shared" si="0"/>
        <v>23</v>
      </c>
    </row>
    <row r="33" spans="1:13" hidden="1" x14ac:dyDescent="0.3">
      <c r="A33" s="376">
        <v>24</v>
      </c>
      <c r="B33" s="380" t="e">
        <f>VLOOKUP($K33,мандатка!$X:$AF,$L33+1,FALSE)</f>
        <v>#N/A</v>
      </c>
      <c r="C33" s="380"/>
      <c r="D33" s="377" t="e">
        <f>VLOOKUP($B33,мандатка!$B:$G,2,FALSE)</f>
        <v>#N/A</v>
      </c>
      <c r="E33" s="378" t="e">
        <f>VLOOKUP($B33,мандатка!$B:$G,3,FALSE)</f>
        <v>#N/A</v>
      </c>
      <c r="F33" s="379" t="e">
        <f>VLOOKUP($B33,мандатка!$B:$G,5,FALSE)</f>
        <v>#N/A</v>
      </c>
      <c r="G33" s="380" t="e">
        <f>VLOOKUP($K33,мандатка!$B:$I,3,FALSE)</f>
        <v>#N/A</v>
      </c>
      <c r="H33" s="380" t="e">
        <f>VLOOKUP($K33,мандатка!$B:$I,8,FALSE)</f>
        <v>#N/A</v>
      </c>
      <c r="I33" s="381"/>
      <c r="J33" s="370">
        <v>8</v>
      </c>
      <c r="K33" s="370" t="e">
        <f>VLOOKUP($J33,Жереб!$D:$I,6,FALSE)</f>
        <v>#N/A</v>
      </c>
      <c r="L33" s="382">
        <v>1</v>
      </c>
      <c r="M33" s="370">
        <f t="shared" si="0"/>
        <v>24</v>
      </c>
    </row>
    <row r="34" spans="1:13" hidden="1" x14ac:dyDescent="0.3">
      <c r="A34" s="376">
        <v>25</v>
      </c>
      <c r="B34" s="380" t="e">
        <f>VLOOKUP($K34,мандатка!$X:$AF,$L34+1,FALSE)</f>
        <v>#N/A</v>
      </c>
      <c r="C34" s="380"/>
      <c r="D34" s="377" t="e">
        <f>VLOOKUP($B34,мандатка!$B:$G,2,FALSE)</f>
        <v>#N/A</v>
      </c>
      <c r="E34" s="378" t="e">
        <f>VLOOKUP($B34,мандатка!$B:$G,3,FALSE)</f>
        <v>#N/A</v>
      </c>
      <c r="F34" s="379" t="e">
        <f>VLOOKUP($B34,мандатка!$B:$G,5,FALSE)</f>
        <v>#N/A</v>
      </c>
      <c r="G34" s="380" t="e">
        <f>VLOOKUP($K34,мандатка!$B:$I,3,FALSE)</f>
        <v>#N/A</v>
      </c>
      <c r="H34" s="380" t="e">
        <f>VLOOKUP($K34,мандатка!$B:$I,8,FALSE)</f>
        <v>#N/A</v>
      </c>
      <c r="I34" s="381"/>
      <c r="J34" s="370">
        <v>9</v>
      </c>
      <c r="K34" s="370" t="e">
        <f>VLOOKUP($J34,Жереб!$D:$I,6,FALSE)</f>
        <v>#N/A</v>
      </c>
      <c r="L34" s="382">
        <v>1</v>
      </c>
      <c r="M34" s="370">
        <f t="shared" si="0"/>
        <v>25</v>
      </c>
    </row>
    <row r="35" spans="1:13" hidden="1" x14ac:dyDescent="0.3">
      <c r="A35" s="376">
        <v>26</v>
      </c>
      <c r="B35" s="380" t="e">
        <f>VLOOKUP($K35,мандатка!$X:$AF,$L35+1,FALSE)</f>
        <v>#N/A</v>
      </c>
      <c r="C35" s="380"/>
      <c r="D35" s="377" t="e">
        <f>VLOOKUP($B35,мандатка!$B:$G,2,FALSE)</f>
        <v>#N/A</v>
      </c>
      <c r="E35" s="378" t="e">
        <f>VLOOKUP($B35,мандатка!$B:$G,3,FALSE)</f>
        <v>#N/A</v>
      </c>
      <c r="F35" s="379" t="e">
        <f>VLOOKUP($B35,мандатка!$B:$G,5,FALSE)</f>
        <v>#N/A</v>
      </c>
      <c r="G35" s="380" t="e">
        <f>VLOOKUP($K35,мандатка!$B:$I,3,FALSE)</f>
        <v>#N/A</v>
      </c>
      <c r="H35" s="380" t="e">
        <f>VLOOKUP($K35,мандатка!$B:$I,8,FALSE)</f>
        <v>#N/A</v>
      </c>
      <c r="I35" s="381"/>
      <c r="J35" s="370">
        <v>10</v>
      </c>
      <c r="K35" s="370" t="e">
        <f>VLOOKUP($J35,Жереб!$D:$I,6,FALSE)</f>
        <v>#N/A</v>
      </c>
      <c r="L35" s="382">
        <v>1</v>
      </c>
      <c r="M35" s="370">
        <f t="shared" si="0"/>
        <v>26</v>
      </c>
    </row>
    <row r="36" spans="1:13" hidden="1" x14ac:dyDescent="0.3">
      <c r="A36" s="376">
        <v>27</v>
      </c>
      <c r="B36" s="380" t="e">
        <f>VLOOKUP($K36,мандатка!$X:$AF,$L36+1,FALSE)</f>
        <v>#N/A</v>
      </c>
      <c r="C36" s="380"/>
      <c r="D36" s="377" t="e">
        <f>VLOOKUP($B36,мандатка!$B:$G,2,FALSE)</f>
        <v>#N/A</v>
      </c>
      <c r="E36" s="378" t="e">
        <f>VLOOKUP($B36,мандатка!$B:$G,3,FALSE)</f>
        <v>#N/A</v>
      </c>
      <c r="F36" s="379" t="e">
        <f>VLOOKUP($B36,мандатка!$B:$G,5,FALSE)</f>
        <v>#N/A</v>
      </c>
      <c r="G36" s="380" t="e">
        <f>VLOOKUP($K36,мандатка!$B:$I,3,FALSE)</f>
        <v>#N/A</v>
      </c>
      <c r="H36" s="380" t="e">
        <f>VLOOKUP($K36,мандатка!$B:$I,8,FALSE)</f>
        <v>#N/A</v>
      </c>
      <c r="I36" s="381"/>
      <c r="J36" s="370">
        <v>11</v>
      </c>
      <c r="K36" s="370" t="e">
        <f>VLOOKUP($J36,Жереб!$D:$I,6,FALSE)</f>
        <v>#N/A</v>
      </c>
      <c r="L36" s="382">
        <v>1</v>
      </c>
      <c r="M36" s="370">
        <f t="shared" si="0"/>
        <v>27</v>
      </c>
    </row>
    <row r="37" spans="1:13" hidden="1" x14ac:dyDescent="0.3">
      <c r="A37" s="376">
        <v>28</v>
      </c>
      <c r="B37" s="380" t="e">
        <f>VLOOKUP($K37,мандатка!$X:$AF,$L37+1,FALSE)</f>
        <v>#N/A</v>
      </c>
      <c r="C37" s="380"/>
      <c r="D37" s="377" t="e">
        <f>VLOOKUP($B37,мандатка!$B:$G,2,FALSE)</f>
        <v>#N/A</v>
      </c>
      <c r="E37" s="378" t="e">
        <f>VLOOKUP($B37,мандатка!$B:$G,3,FALSE)</f>
        <v>#N/A</v>
      </c>
      <c r="F37" s="379" t="e">
        <f>VLOOKUP($B37,мандатка!$B:$G,5,FALSE)</f>
        <v>#N/A</v>
      </c>
      <c r="G37" s="380" t="e">
        <f>VLOOKUP($K37,мандатка!$B:$I,3,FALSE)</f>
        <v>#N/A</v>
      </c>
      <c r="H37" s="380" t="e">
        <f>VLOOKUP($K37,мандатка!$B:$I,8,FALSE)</f>
        <v>#N/A</v>
      </c>
      <c r="I37" s="381"/>
      <c r="J37" s="370">
        <v>12</v>
      </c>
      <c r="K37" s="370" t="e">
        <f>VLOOKUP($J37,Жереб!$D:$I,6,FALSE)</f>
        <v>#N/A</v>
      </c>
      <c r="L37" s="382">
        <v>1</v>
      </c>
      <c r="M37" s="370">
        <f t="shared" si="0"/>
        <v>28</v>
      </c>
    </row>
    <row r="38" spans="1:13" hidden="1" x14ac:dyDescent="0.3">
      <c r="A38" s="376">
        <v>29</v>
      </c>
      <c r="B38" s="380" t="e">
        <f>VLOOKUP($K38,мандатка!$X:$AF,$L38+1,FALSE)</f>
        <v>#N/A</v>
      </c>
      <c r="C38" s="380"/>
      <c r="D38" s="377" t="e">
        <f>VLOOKUP($B38,мандатка!$B:$G,2,FALSE)</f>
        <v>#N/A</v>
      </c>
      <c r="E38" s="378" t="e">
        <f>VLOOKUP($B38,мандатка!$B:$G,3,FALSE)</f>
        <v>#N/A</v>
      </c>
      <c r="F38" s="379" t="e">
        <f>VLOOKUP($B38,мандатка!$B:$G,5,FALSE)</f>
        <v>#N/A</v>
      </c>
      <c r="G38" s="380" t="e">
        <f>VLOOKUP($K38,мандатка!$B:$I,3,FALSE)</f>
        <v>#N/A</v>
      </c>
      <c r="H38" s="380" t="e">
        <f>VLOOKUP($K38,мандатка!$B:$I,8,FALSE)</f>
        <v>#N/A</v>
      </c>
      <c r="I38" s="381"/>
      <c r="J38" s="370">
        <v>13</v>
      </c>
      <c r="K38" s="370" t="e">
        <f>VLOOKUP($J38,Жереб!$D:$I,6,FALSE)</f>
        <v>#N/A</v>
      </c>
      <c r="L38" s="382">
        <v>1</v>
      </c>
      <c r="M38" s="370">
        <f t="shared" si="0"/>
        <v>29</v>
      </c>
    </row>
    <row r="39" spans="1:13" hidden="1" x14ac:dyDescent="0.3">
      <c r="A39" s="376">
        <v>30</v>
      </c>
      <c r="B39" s="380" t="e">
        <f>VLOOKUP($K39,мандатка!$X:$AF,$L39+1,FALSE)</f>
        <v>#N/A</v>
      </c>
      <c r="C39" s="380"/>
      <c r="D39" s="377" t="e">
        <f>VLOOKUP($B39,мандатка!$B:$G,2,FALSE)</f>
        <v>#N/A</v>
      </c>
      <c r="E39" s="378" t="e">
        <f>VLOOKUP($B39,мандатка!$B:$G,3,FALSE)</f>
        <v>#N/A</v>
      </c>
      <c r="F39" s="379" t="e">
        <f>VLOOKUP($B39,мандатка!$B:$G,5,FALSE)</f>
        <v>#N/A</v>
      </c>
      <c r="G39" s="380" t="e">
        <f>VLOOKUP($K39,мандатка!$B:$I,3,FALSE)</f>
        <v>#N/A</v>
      </c>
      <c r="H39" s="380" t="e">
        <f>VLOOKUP($K39,мандатка!$B:$I,8,FALSE)</f>
        <v>#N/A</v>
      </c>
      <c r="I39" s="381"/>
      <c r="J39" s="370">
        <v>14</v>
      </c>
      <c r="K39" s="370" t="e">
        <f>VLOOKUP($J39,Жереб!$D:$I,6,FALSE)</f>
        <v>#N/A</v>
      </c>
      <c r="L39" s="382">
        <v>1</v>
      </c>
      <c r="M39" s="370">
        <f t="shared" si="0"/>
        <v>30</v>
      </c>
    </row>
    <row r="40" spans="1:13" hidden="1" x14ac:dyDescent="0.3">
      <c r="A40" s="376">
        <v>31</v>
      </c>
      <c r="B40" s="380" t="e">
        <f>VLOOKUP($K40,мандатка!$X:$AF,$L40+1,FALSE)</f>
        <v>#N/A</v>
      </c>
      <c r="C40" s="380"/>
      <c r="D40" s="377" t="e">
        <f>VLOOKUP($B40,мандатка!$B:$G,2,FALSE)</f>
        <v>#N/A</v>
      </c>
      <c r="E40" s="378" t="e">
        <f>VLOOKUP($B40,мандатка!$B:$G,3,FALSE)</f>
        <v>#N/A</v>
      </c>
      <c r="F40" s="379" t="e">
        <f>VLOOKUP($B40,мандатка!$B:$G,5,FALSE)</f>
        <v>#N/A</v>
      </c>
      <c r="G40" s="380" t="e">
        <f>VLOOKUP($K40,мандатка!$B:$I,3,FALSE)</f>
        <v>#N/A</v>
      </c>
      <c r="H40" s="380" t="e">
        <f>VLOOKUP($K40,мандатка!$B:$I,8,FALSE)</f>
        <v>#N/A</v>
      </c>
      <c r="I40" s="381"/>
      <c r="J40" s="370">
        <v>15</v>
      </c>
      <c r="K40" s="370" t="e">
        <f>VLOOKUP($J40,Жереб!$D:$I,6,FALSE)</f>
        <v>#N/A</v>
      </c>
      <c r="L40" s="382">
        <v>1</v>
      </c>
      <c r="M40" s="370">
        <f t="shared" si="0"/>
        <v>31</v>
      </c>
    </row>
    <row r="41" spans="1:13" hidden="1" x14ac:dyDescent="0.3">
      <c r="A41" s="376">
        <v>32</v>
      </c>
      <c r="B41" s="380" t="e">
        <f>VLOOKUP($K41,мандатка!$X:$AF,$L41+1,FALSE)</f>
        <v>#N/A</v>
      </c>
      <c r="C41" s="380"/>
      <c r="D41" s="377" t="e">
        <f>VLOOKUP($B41,мандатка!$B:$G,2,FALSE)</f>
        <v>#N/A</v>
      </c>
      <c r="E41" s="378" t="e">
        <f>VLOOKUP($B41,мандатка!$B:$G,3,FALSE)</f>
        <v>#N/A</v>
      </c>
      <c r="F41" s="379" t="e">
        <f>VLOOKUP($B41,мандатка!$B:$G,5,FALSE)</f>
        <v>#N/A</v>
      </c>
      <c r="G41" s="380" t="e">
        <f>VLOOKUP($K41,мандатка!$B:$I,3,FALSE)</f>
        <v>#N/A</v>
      </c>
      <c r="H41" s="380" t="e">
        <f>VLOOKUP($K41,мандатка!$B:$I,8,FALSE)</f>
        <v>#N/A</v>
      </c>
      <c r="I41" s="381"/>
      <c r="J41" s="370">
        <v>16</v>
      </c>
      <c r="K41" s="370" t="e">
        <f>VLOOKUP($J41,Жереб!$D:$I,6,FALSE)</f>
        <v>#N/A</v>
      </c>
      <c r="L41" s="382">
        <v>1</v>
      </c>
      <c r="M41" s="370">
        <f t="shared" si="0"/>
        <v>32</v>
      </c>
    </row>
    <row r="42" spans="1:13" hidden="1" x14ac:dyDescent="0.3">
      <c r="A42" s="376">
        <v>33</v>
      </c>
      <c r="B42" s="380" t="e">
        <f>VLOOKUP($K42,мандатка!$X:$AF,$L42+1,FALSE)</f>
        <v>#N/A</v>
      </c>
      <c r="C42" s="380"/>
      <c r="D42" s="377" t="e">
        <f>VLOOKUP($B42,мандатка!$B:$G,2,FALSE)</f>
        <v>#N/A</v>
      </c>
      <c r="E42" s="378" t="e">
        <f>VLOOKUP($B42,мандатка!$B:$G,3,FALSE)</f>
        <v>#N/A</v>
      </c>
      <c r="F42" s="379" t="e">
        <f>VLOOKUP($B42,мандатка!$B:$G,5,FALSE)</f>
        <v>#N/A</v>
      </c>
      <c r="G42" s="380" t="e">
        <f>VLOOKUP($K42,мандатка!$B:$I,3,FALSE)</f>
        <v>#N/A</v>
      </c>
      <c r="H42" s="380" t="e">
        <f>VLOOKUP($K42,мандатка!$B:$I,8,FALSE)</f>
        <v>#N/A</v>
      </c>
      <c r="I42" s="381"/>
      <c r="J42" s="370">
        <v>17</v>
      </c>
      <c r="K42" s="370" t="e">
        <f>VLOOKUP($J42,Жереб!$D:$I,6,FALSE)</f>
        <v>#N/A</v>
      </c>
      <c r="L42" s="382">
        <v>1</v>
      </c>
      <c r="M42" s="370">
        <f t="shared" si="0"/>
        <v>33</v>
      </c>
    </row>
    <row r="43" spans="1:13" hidden="1" x14ac:dyDescent="0.3">
      <c r="A43" s="376">
        <v>34</v>
      </c>
      <c r="B43" s="380" t="e">
        <f>VLOOKUP($K43,мандатка!$X:$AF,$L43+1,FALSE)</f>
        <v>#N/A</v>
      </c>
      <c r="C43" s="380"/>
      <c r="D43" s="377" t="e">
        <f>VLOOKUP($B43,мандатка!$B:$G,2,FALSE)</f>
        <v>#N/A</v>
      </c>
      <c r="E43" s="378" t="e">
        <f>VLOOKUP($B43,мандатка!$B:$G,3,FALSE)</f>
        <v>#N/A</v>
      </c>
      <c r="F43" s="379" t="e">
        <f>VLOOKUP($B43,мандатка!$B:$G,5,FALSE)</f>
        <v>#N/A</v>
      </c>
      <c r="G43" s="380" t="e">
        <f>VLOOKUP($K43,мандатка!$B:$I,3,FALSE)</f>
        <v>#N/A</v>
      </c>
      <c r="H43" s="380" t="e">
        <f>VLOOKUP($K43,мандатка!$B:$I,8,FALSE)</f>
        <v>#N/A</v>
      </c>
      <c r="I43" s="381"/>
      <c r="J43" s="370">
        <v>18</v>
      </c>
      <c r="K43" s="370" t="e">
        <f>VLOOKUP($J43,Жереб!$D:$I,6,FALSE)</f>
        <v>#N/A</v>
      </c>
      <c r="L43" s="382">
        <v>1</v>
      </c>
      <c r="M43" s="370">
        <f t="shared" si="0"/>
        <v>34</v>
      </c>
    </row>
    <row r="44" spans="1:13" hidden="1" x14ac:dyDescent="0.3">
      <c r="A44" s="376">
        <v>35</v>
      </c>
      <c r="B44" s="380" t="e">
        <f>VLOOKUP($K44,мандатка!$X:$AF,$L44+1,FALSE)</f>
        <v>#N/A</v>
      </c>
      <c r="C44" s="380"/>
      <c r="D44" s="377" t="e">
        <f>VLOOKUP($B44,мандатка!$B:$G,2,FALSE)</f>
        <v>#N/A</v>
      </c>
      <c r="E44" s="378" t="e">
        <f>VLOOKUP($B44,мандатка!$B:$G,3,FALSE)</f>
        <v>#N/A</v>
      </c>
      <c r="F44" s="379" t="e">
        <f>VLOOKUP($B44,мандатка!$B:$G,5,FALSE)</f>
        <v>#N/A</v>
      </c>
      <c r="G44" s="380" t="e">
        <f>VLOOKUP($K44,мандатка!$B:$I,3,FALSE)</f>
        <v>#N/A</v>
      </c>
      <c r="H44" s="380" t="e">
        <f>VLOOKUP($K44,мандатка!$B:$I,8,FALSE)</f>
        <v>#N/A</v>
      </c>
      <c r="I44" s="381"/>
      <c r="J44" s="370">
        <v>19</v>
      </c>
      <c r="K44" s="370" t="e">
        <f>VLOOKUP($J44,Жереб!$D:$I,6,FALSE)</f>
        <v>#N/A</v>
      </c>
      <c r="L44" s="382">
        <v>1</v>
      </c>
      <c r="M44" s="370">
        <f t="shared" si="0"/>
        <v>35</v>
      </c>
    </row>
    <row r="45" spans="1:13" hidden="1" x14ac:dyDescent="0.3">
      <c r="A45" s="376">
        <v>36</v>
      </c>
      <c r="B45" s="380" t="e">
        <f>VLOOKUP($K45,мандатка!$X:$AF,$L45+1,FALSE)</f>
        <v>#N/A</v>
      </c>
      <c r="C45" s="380"/>
      <c r="D45" s="377" t="e">
        <f>VLOOKUP($B45,мандатка!$B:$G,2,FALSE)</f>
        <v>#N/A</v>
      </c>
      <c r="E45" s="378" t="e">
        <f>VLOOKUP($B45,мандатка!$B:$G,3,FALSE)</f>
        <v>#N/A</v>
      </c>
      <c r="F45" s="379" t="e">
        <f>VLOOKUP($B45,мандатка!$B:$G,5,FALSE)</f>
        <v>#N/A</v>
      </c>
      <c r="G45" s="380" t="e">
        <f>VLOOKUP($K45,мандатка!$B:$I,3,FALSE)</f>
        <v>#N/A</v>
      </c>
      <c r="H45" s="380" t="e">
        <f>VLOOKUP($K45,мандатка!$B:$I,8,FALSE)</f>
        <v>#N/A</v>
      </c>
      <c r="I45" s="381"/>
      <c r="J45" s="370">
        <v>20</v>
      </c>
      <c r="K45" s="370" t="e">
        <f>VLOOKUP($J45,Жереб!$D:$I,6,FALSE)</f>
        <v>#N/A</v>
      </c>
      <c r="L45" s="382">
        <v>1</v>
      </c>
      <c r="M45" s="370">
        <f t="shared" si="0"/>
        <v>36</v>
      </c>
    </row>
    <row r="46" spans="1:13" hidden="1" x14ac:dyDescent="0.3">
      <c r="A46" s="376">
        <v>37</v>
      </c>
      <c r="B46" s="380" t="e">
        <f>VLOOKUP($K46,мандатка!$X:$AF,$L46+1,FALSE)</f>
        <v>#N/A</v>
      </c>
      <c r="C46" s="380"/>
      <c r="D46" s="377" t="e">
        <f>VLOOKUP($B46,мандатка!$B:$G,2,FALSE)</f>
        <v>#N/A</v>
      </c>
      <c r="E46" s="378" t="e">
        <f>VLOOKUP($B46,мандатка!$B:$G,3,FALSE)</f>
        <v>#N/A</v>
      </c>
      <c r="F46" s="379" t="e">
        <f>VLOOKUP($B46,мандатка!$B:$G,5,FALSE)</f>
        <v>#N/A</v>
      </c>
      <c r="G46" s="380" t="e">
        <f>VLOOKUP($K46,мандатка!$B:$I,3,FALSE)</f>
        <v>#N/A</v>
      </c>
      <c r="H46" s="380" t="e">
        <f>VLOOKUP($K46,мандатка!$B:$I,8,FALSE)</f>
        <v>#N/A</v>
      </c>
      <c r="I46" s="381"/>
      <c r="J46" s="370">
        <v>21</v>
      </c>
      <c r="K46" s="370" t="e">
        <f>VLOOKUP($J46,Жереб!$D:$I,6,FALSE)</f>
        <v>#N/A</v>
      </c>
      <c r="L46" s="382">
        <v>1</v>
      </c>
      <c r="M46" s="370">
        <f t="shared" si="0"/>
        <v>37</v>
      </c>
    </row>
    <row r="47" spans="1:13" hidden="1" x14ac:dyDescent="0.3">
      <c r="A47" s="376">
        <v>38</v>
      </c>
      <c r="B47" s="380" t="e">
        <f>VLOOKUP($K47,мандатка!$X:$AF,$L47+1,FALSE)</f>
        <v>#N/A</v>
      </c>
      <c r="C47" s="380"/>
      <c r="D47" s="377" t="e">
        <f>VLOOKUP($B47,мандатка!$B:$G,2,FALSE)</f>
        <v>#N/A</v>
      </c>
      <c r="E47" s="378" t="e">
        <f>VLOOKUP($B47,мандатка!$B:$G,3,FALSE)</f>
        <v>#N/A</v>
      </c>
      <c r="F47" s="379" t="e">
        <f>VLOOKUP($B47,мандатка!$B:$G,5,FALSE)</f>
        <v>#N/A</v>
      </c>
      <c r="G47" s="380" t="e">
        <f>VLOOKUP($K47,мандатка!$B:$I,3,FALSE)</f>
        <v>#N/A</v>
      </c>
      <c r="H47" s="380" t="e">
        <f>VLOOKUP($K47,мандатка!$B:$I,8,FALSE)</f>
        <v>#N/A</v>
      </c>
      <c r="I47" s="381"/>
      <c r="J47" s="370">
        <v>22</v>
      </c>
      <c r="K47" s="370" t="e">
        <f>VLOOKUP($J47,Жереб!$D:$I,6,FALSE)</f>
        <v>#N/A</v>
      </c>
      <c r="L47" s="382">
        <v>1</v>
      </c>
      <c r="M47" s="370">
        <f t="shared" si="0"/>
        <v>38</v>
      </c>
    </row>
    <row r="48" spans="1:13" hidden="1" x14ac:dyDescent="0.3">
      <c r="A48" s="376">
        <v>39</v>
      </c>
      <c r="B48" s="380" t="e">
        <f>VLOOKUP($K48,мандатка!$X:$AF,$L48+1,FALSE)</f>
        <v>#N/A</v>
      </c>
      <c r="C48" s="380"/>
      <c r="D48" s="377" t="e">
        <f>VLOOKUP($B48,мандатка!$B:$G,2,FALSE)</f>
        <v>#N/A</v>
      </c>
      <c r="E48" s="378" t="e">
        <f>VLOOKUP($B48,мандатка!$B:$G,3,FALSE)</f>
        <v>#N/A</v>
      </c>
      <c r="F48" s="379" t="e">
        <f>VLOOKUP($B48,мандатка!$B:$G,5,FALSE)</f>
        <v>#N/A</v>
      </c>
      <c r="G48" s="380" t="e">
        <f>VLOOKUP($K48,мандатка!$B:$I,3,FALSE)</f>
        <v>#N/A</v>
      </c>
      <c r="H48" s="380" t="e">
        <f>VLOOKUP($K48,мандатка!$B:$I,8,FALSE)</f>
        <v>#N/A</v>
      </c>
      <c r="I48" s="381"/>
      <c r="J48" s="370">
        <v>23</v>
      </c>
      <c r="K48" s="370" t="e">
        <f>VLOOKUP($J48,Жереб!$D:$I,6,FALSE)</f>
        <v>#N/A</v>
      </c>
      <c r="L48" s="382">
        <v>1</v>
      </c>
      <c r="M48" s="370">
        <f t="shared" si="0"/>
        <v>39</v>
      </c>
    </row>
    <row r="49" spans="1:13" hidden="1" x14ac:dyDescent="0.3">
      <c r="A49" s="376">
        <v>40</v>
      </c>
      <c r="B49" s="380" t="e">
        <f>VLOOKUP($K49,мандатка!$X:$AF,$L49+1,FALSE)</f>
        <v>#N/A</v>
      </c>
      <c r="C49" s="380"/>
      <c r="D49" s="377" t="e">
        <f>VLOOKUP($B49,мандатка!$B:$G,2,FALSE)</f>
        <v>#N/A</v>
      </c>
      <c r="E49" s="378" t="e">
        <f>VLOOKUP($B49,мандатка!$B:$G,3,FALSE)</f>
        <v>#N/A</v>
      </c>
      <c r="F49" s="379" t="e">
        <f>VLOOKUP($B49,мандатка!$B:$G,5,FALSE)</f>
        <v>#N/A</v>
      </c>
      <c r="G49" s="380" t="e">
        <f>VLOOKUP($K49,мандатка!$B:$I,3,FALSE)</f>
        <v>#N/A</v>
      </c>
      <c r="H49" s="380" t="e">
        <f>VLOOKUP($K49,мандатка!$B:$I,8,FALSE)</f>
        <v>#N/A</v>
      </c>
      <c r="I49" s="381"/>
      <c r="J49" s="370">
        <v>24</v>
      </c>
      <c r="K49" s="370" t="e">
        <f>VLOOKUP($J49,Жереб!$D:$I,6,FALSE)</f>
        <v>#N/A</v>
      </c>
      <c r="L49" s="382">
        <v>1</v>
      </c>
      <c r="M49" s="370">
        <f t="shared" si="0"/>
        <v>40</v>
      </c>
    </row>
    <row r="50" spans="1:13" hidden="1" x14ac:dyDescent="0.3">
      <c r="A50" s="376">
        <v>41</v>
      </c>
      <c r="B50" s="380" t="e">
        <f>VLOOKUP($K50,мандатка!$X:$AF,$L50+1,FALSE)</f>
        <v>#N/A</v>
      </c>
      <c r="C50" s="380"/>
      <c r="D50" s="377" t="e">
        <f>VLOOKUP($B50,мандатка!$B:$G,2,FALSE)</f>
        <v>#N/A</v>
      </c>
      <c r="E50" s="378" t="e">
        <f>VLOOKUP($B50,мандатка!$B:$G,3,FALSE)</f>
        <v>#N/A</v>
      </c>
      <c r="F50" s="379" t="e">
        <f>VLOOKUP($B50,мандатка!$B:$G,5,FALSE)</f>
        <v>#N/A</v>
      </c>
      <c r="G50" s="380" t="e">
        <f>VLOOKUP($K50,мандатка!$B:$I,3,FALSE)</f>
        <v>#N/A</v>
      </c>
      <c r="H50" s="380" t="e">
        <f>VLOOKUP($K50,мандатка!$B:$I,8,FALSE)</f>
        <v>#N/A</v>
      </c>
      <c r="I50" s="381"/>
      <c r="J50" s="370">
        <v>25</v>
      </c>
      <c r="K50" s="370" t="e">
        <f>VLOOKUP($J50,Жереб!$D:$I,6,FALSE)</f>
        <v>#N/A</v>
      </c>
      <c r="L50" s="382">
        <v>1</v>
      </c>
      <c r="M50" s="370">
        <f t="shared" si="0"/>
        <v>41</v>
      </c>
    </row>
    <row r="51" spans="1:13" hidden="1" x14ac:dyDescent="0.3">
      <c r="A51" s="376">
        <v>42</v>
      </c>
      <c r="B51" s="380" t="e">
        <f>VLOOKUP($K51,мандатка!$X:$AF,$L51+1,FALSE)</f>
        <v>#N/A</v>
      </c>
      <c r="C51" s="380"/>
      <c r="D51" s="377" t="e">
        <f>VLOOKUP($B51,мандатка!$B:$G,2,FALSE)</f>
        <v>#N/A</v>
      </c>
      <c r="E51" s="378" t="e">
        <f>VLOOKUP($B51,мандатка!$B:$G,3,FALSE)</f>
        <v>#N/A</v>
      </c>
      <c r="F51" s="379" t="e">
        <f>VLOOKUP($B51,мандатка!$B:$G,5,FALSE)</f>
        <v>#N/A</v>
      </c>
      <c r="G51" s="380" t="e">
        <f>VLOOKUP($K51,мандатка!$B:$I,3,FALSE)</f>
        <v>#N/A</v>
      </c>
      <c r="H51" s="380" t="e">
        <f>VLOOKUP($K51,мандатка!$B:$I,8,FALSE)</f>
        <v>#N/A</v>
      </c>
      <c r="I51" s="381"/>
      <c r="J51" s="370">
        <v>26</v>
      </c>
      <c r="K51" s="370" t="e">
        <f>VLOOKUP($J51,Жереб!$D:$I,6,FALSE)</f>
        <v>#N/A</v>
      </c>
      <c r="L51" s="382">
        <v>1</v>
      </c>
      <c r="M51" s="370">
        <f t="shared" si="0"/>
        <v>42</v>
      </c>
    </row>
    <row r="52" spans="1:13" hidden="1" x14ac:dyDescent="0.3">
      <c r="A52" s="376">
        <v>43</v>
      </c>
      <c r="B52" s="380" t="e">
        <f>VLOOKUP($K52,мандатка!$X:$AF,$L52+1,FALSE)</f>
        <v>#N/A</v>
      </c>
      <c r="C52" s="380"/>
      <c r="D52" s="377" t="e">
        <f>VLOOKUP($B52,мандатка!$B:$G,2,FALSE)</f>
        <v>#N/A</v>
      </c>
      <c r="E52" s="378" t="e">
        <f>VLOOKUP($B52,мандатка!$B:$G,3,FALSE)</f>
        <v>#N/A</v>
      </c>
      <c r="F52" s="379" t="e">
        <f>VLOOKUP($B52,мандатка!$B:$G,5,FALSE)</f>
        <v>#N/A</v>
      </c>
      <c r="G52" s="380" t="e">
        <f>VLOOKUP($K52,мандатка!$B:$I,3,FALSE)</f>
        <v>#N/A</v>
      </c>
      <c r="H52" s="380" t="e">
        <f>VLOOKUP($K52,мандатка!$B:$I,8,FALSE)</f>
        <v>#N/A</v>
      </c>
      <c r="I52" s="381"/>
      <c r="J52" s="370">
        <v>27</v>
      </c>
      <c r="K52" s="370" t="e">
        <f>VLOOKUP($J52,Жереб!$D:$I,6,FALSE)</f>
        <v>#N/A</v>
      </c>
      <c r="L52" s="382">
        <v>1</v>
      </c>
      <c r="M52" s="370">
        <f t="shared" si="0"/>
        <v>43</v>
      </c>
    </row>
    <row r="53" spans="1:13" hidden="1" x14ac:dyDescent="0.3">
      <c r="A53" s="376">
        <v>44</v>
      </c>
      <c r="B53" s="380" t="e">
        <f>VLOOKUP($K53,мандатка!$X:$AF,$L53+1,FALSE)</f>
        <v>#N/A</v>
      </c>
      <c r="C53" s="380"/>
      <c r="D53" s="377" t="e">
        <f>VLOOKUP($B53,мандатка!$B:$G,2,FALSE)</f>
        <v>#N/A</v>
      </c>
      <c r="E53" s="378" t="e">
        <f>VLOOKUP($B53,мандатка!$B:$G,3,FALSE)</f>
        <v>#N/A</v>
      </c>
      <c r="F53" s="379" t="e">
        <f>VLOOKUP($B53,мандатка!$B:$G,5,FALSE)</f>
        <v>#N/A</v>
      </c>
      <c r="G53" s="380" t="e">
        <f>VLOOKUP($K53,мандатка!$B:$I,3,FALSE)</f>
        <v>#N/A</v>
      </c>
      <c r="H53" s="380" t="e">
        <f>VLOOKUP($K53,мандатка!$B:$I,8,FALSE)</f>
        <v>#N/A</v>
      </c>
      <c r="I53" s="381"/>
      <c r="J53" s="370">
        <v>28</v>
      </c>
      <c r="K53" s="370" t="e">
        <f>VLOOKUP($J53,Жереб!$D:$I,6,FALSE)</f>
        <v>#N/A</v>
      </c>
      <c r="L53" s="382">
        <v>1</v>
      </c>
      <c r="M53" s="370">
        <f t="shared" si="0"/>
        <v>44</v>
      </c>
    </row>
    <row r="54" spans="1:13" hidden="1" x14ac:dyDescent="0.3">
      <c r="A54" s="376">
        <v>45</v>
      </c>
      <c r="B54" s="380" t="e">
        <f>VLOOKUP($K54,мандатка!$X:$AF,$L54+1,FALSE)</f>
        <v>#N/A</v>
      </c>
      <c r="C54" s="380"/>
      <c r="D54" s="377" t="e">
        <f>VLOOKUP($B54,мандатка!$B:$G,2,FALSE)</f>
        <v>#N/A</v>
      </c>
      <c r="E54" s="378" t="e">
        <f>VLOOKUP($B54,мандатка!$B:$G,3,FALSE)</f>
        <v>#N/A</v>
      </c>
      <c r="F54" s="379" t="e">
        <f>VLOOKUP($B54,мандатка!$B:$G,5,FALSE)</f>
        <v>#N/A</v>
      </c>
      <c r="G54" s="380" t="e">
        <f>VLOOKUP($K54,мандатка!$B:$I,3,FALSE)</f>
        <v>#N/A</v>
      </c>
      <c r="H54" s="380" t="e">
        <f>VLOOKUP($K54,мандатка!$B:$I,8,FALSE)</f>
        <v>#N/A</v>
      </c>
      <c r="I54" s="381"/>
      <c r="J54" s="370">
        <v>29</v>
      </c>
      <c r="K54" s="370" t="e">
        <f>VLOOKUP($J54,Жереб!$D:$I,6,FALSE)</f>
        <v>#N/A</v>
      </c>
      <c r="L54" s="382">
        <v>1</v>
      </c>
      <c r="M54" s="370">
        <f t="shared" si="0"/>
        <v>45</v>
      </c>
    </row>
    <row r="55" spans="1:13" hidden="1" x14ac:dyDescent="0.3">
      <c r="A55" s="376">
        <v>46</v>
      </c>
      <c r="B55" s="380" t="e">
        <f>VLOOKUP($K55,мандатка!$X:$AF,$L55+1,FALSE)</f>
        <v>#N/A</v>
      </c>
      <c r="C55" s="380"/>
      <c r="D55" s="377" t="e">
        <f>VLOOKUP($B55,мандатка!$B:$G,2,FALSE)</f>
        <v>#N/A</v>
      </c>
      <c r="E55" s="378" t="e">
        <f>VLOOKUP($B55,мандатка!$B:$G,3,FALSE)</f>
        <v>#N/A</v>
      </c>
      <c r="F55" s="379" t="e">
        <f>VLOOKUP($B55,мандатка!$B:$G,5,FALSE)</f>
        <v>#N/A</v>
      </c>
      <c r="G55" s="380" t="e">
        <f>VLOOKUP($K55,мандатка!$B:$I,3,FALSE)</f>
        <v>#N/A</v>
      </c>
      <c r="H55" s="380" t="e">
        <f>VLOOKUP($K55,мандатка!$B:$I,8,FALSE)</f>
        <v>#N/A</v>
      </c>
      <c r="I55" s="381"/>
      <c r="J55" s="370">
        <v>30</v>
      </c>
      <c r="K55" s="370" t="e">
        <f>VLOOKUP($J55,Жереб!$D:$I,6,FALSE)</f>
        <v>#N/A</v>
      </c>
      <c r="L55" s="382">
        <v>1</v>
      </c>
      <c r="M55" s="370">
        <f t="shared" si="0"/>
        <v>46</v>
      </c>
    </row>
    <row r="56" spans="1:13" hidden="1" x14ac:dyDescent="0.3">
      <c r="A56" s="376">
        <v>47</v>
      </c>
      <c r="B56" s="380" t="e">
        <f>VLOOKUP($K56,мандатка!$X:$AF,$L56+1,FALSE)</f>
        <v>#N/A</v>
      </c>
      <c r="C56" s="380"/>
      <c r="D56" s="377" t="e">
        <f>VLOOKUP($B56,мандатка!$B:$G,2,FALSE)</f>
        <v>#N/A</v>
      </c>
      <c r="E56" s="378" t="e">
        <f>VLOOKUP($B56,мандатка!$B:$G,3,FALSE)</f>
        <v>#N/A</v>
      </c>
      <c r="F56" s="379" t="e">
        <f>VLOOKUP($B56,мандатка!$B:$G,5,FALSE)</f>
        <v>#N/A</v>
      </c>
      <c r="G56" s="380" t="e">
        <f>VLOOKUP($K56,мандатка!$B:$I,3,FALSE)</f>
        <v>#N/A</v>
      </c>
      <c r="H56" s="380" t="e">
        <f>VLOOKUP($K56,мандатка!$B:$I,8,FALSE)</f>
        <v>#N/A</v>
      </c>
      <c r="I56" s="381"/>
      <c r="J56" s="370">
        <v>31</v>
      </c>
      <c r="K56" s="370" t="e">
        <f>VLOOKUP($J56,Жереб!$D:$I,6,FALSE)</f>
        <v>#N/A</v>
      </c>
      <c r="L56" s="382">
        <v>1</v>
      </c>
      <c r="M56" s="370">
        <f t="shared" si="0"/>
        <v>47</v>
      </c>
    </row>
    <row r="57" spans="1:13" hidden="1" x14ac:dyDescent="0.3">
      <c r="A57" s="376">
        <v>48</v>
      </c>
      <c r="B57" s="380" t="e">
        <f>VLOOKUP($K57,мандатка!$X:$AF,$L57+1,FALSE)</f>
        <v>#N/A</v>
      </c>
      <c r="C57" s="380"/>
      <c r="D57" s="377" t="e">
        <f>VLOOKUP($B57,мандатка!$B:$G,2,FALSE)</f>
        <v>#N/A</v>
      </c>
      <c r="E57" s="378" t="e">
        <f>VLOOKUP($B57,мандатка!$B:$G,3,FALSE)</f>
        <v>#N/A</v>
      </c>
      <c r="F57" s="379" t="e">
        <f>VLOOKUP($B57,мандатка!$B:$G,5,FALSE)</f>
        <v>#N/A</v>
      </c>
      <c r="G57" s="380" t="e">
        <f>VLOOKUP($K57,мандатка!$B:$I,3,FALSE)</f>
        <v>#N/A</v>
      </c>
      <c r="H57" s="380" t="e">
        <f>VLOOKUP($K57,мандатка!$B:$I,8,FALSE)</f>
        <v>#N/A</v>
      </c>
      <c r="I57" s="381"/>
      <c r="J57" s="370">
        <v>4</v>
      </c>
      <c r="K57" s="370" t="e">
        <f>VLOOKUP($J57,Жереб!$D:$I,6,FALSE)</f>
        <v>#N/A</v>
      </c>
      <c r="L57" s="370">
        <v>2</v>
      </c>
      <c r="M57" s="370">
        <f t="shared" si="0"/>
        <v>48</v>
      </c>
    </row>
    <row r="58" spans="1:13" hidden="1" x14ac:dyDescent="0.3">
      <c r="A58" s="376">
        <v>49</v>
      </c>
      <c r="B58" s="380" t="e">
        <f>VLOOKUP($K58,мандатка!$X:$AF,$L58+1,FALSE)</f>
        <v>#N/A</v>
      </c>
      <c r="C58" s="380"/>
      <c r="D58" s="377" t="e">
        <f>VLOOKUP($B58,мандатка!$B:$G,2,FALSE)</f>
        <v>#N/A</v>
      </c>
      <c r="E58" s="378" t="e">
        <f>VLOOKUP($B58,мандатка!$B:$G,3,FALSE)</f>
        <v>#N/A</v>
      </c>
      <c r="F58" s="379" t="e">
        <f>VLOOKUP($B58,мандатка!$B:$G,5,FALSE)</f>
        <v>#N/A</v>
      </c>
      <c r="G58" s="380" t="e">
        <f>VLOOKUP($K58,мандатка!$B:$I,3,FALSE)</f>
        <v>#N/A</v>
      </c>
      <c r="H58" s="380" t="e">
        <f>VLOOKUP($K58,мандатка!$B:$I,8,FALSE)</f>
        <v>#N/A</v>
      </c>
      <c r="I58" s="381"/>
      <c r="J58" s="370">
        <v>5</v>
      </c>
      <c r="K58" s="370" t="e">
        <f>VLOOKUP($J58,Жереб!$D:$I,6,FALSE)</f>
        <v>#N/A</v>
      </c>
      <c r="L58" s="370">
        <v>2</v>
      </c>
      <c r="M58" s="370">
        <f t="shared" si="0"/>
        <v>49</v>
      </c>
    </row>
    <row r="59" spans="1:13" hidden="1" x14ac:dyDescent="0.3">
      <c r="A59" s="376">
        <v>50</v>
      </c>
      <c r="B59" s="380" t="e">
        <f>VLOOKUP($K59,мандатка!$X:$AF,$L59+1,FALSE)</f>
        <v>#N/A</v>
      </c>
      <c r="C59" s="380"/>
      <c r="D59" s="377" t="e">
        <f>VLOOKUP($B59,мандатка!$B:$G,2,FALSE)</f>
        <v>#N/A</v>
      </c>
      <c r="E59" s="378" t="e">
        <f>VLOOKUP($B59,мандатка!$B:$G,3,FALSE)</f>
        <v>#N/A</v>
      </c>
      <c r="F59" s="379" t="e">
        <f>VLOOKUP($B59,мандатка!$B:$G,5,FALSE)</f>
        <v>#N/A</v>
      </c>
      <c r="G59" s="380" t="e">
        <f>VLOOKUP($K59,мандатка!$B:$I,3,FALSE)</f>
        <v>#N/A</v>
      </c>
      <c r="H59" s="380" t="e">
        <f>VLOOKUP($K59,мандатка!$B:$I,8,FALSE)</f>
        <v>#N/A</v>
      </c>
      <c r="I59" s="381"/>
      <c r="J59" s="370">
        <v>6</v>
      </c>
      <c r="K59" s="370" t="e">
        <f>VLOOKUP($J59,Жереб!$D:$I,6,FALSE)</f>
        <v>#N/A</v>
      </c>
      <c r="L59" s="370">
        <v>2</v>
      </c>
      <c r="M59" s="370">
        <f t="shared" si="0"/>
        <v>50</v>
      </c>
    </row>
    <row r="60" spans="1:13" hidden="1" x14ac:dyDescent="0.3">
      <c r="A60" s="376">
        <v>51</v>
      </c>
      <c r="B60" s="380" t="e">
        <f>VLOOKUP($K60,мандатка!$X:$AF,$L60+1,FALSE)</f>
        <v>#N/A</v>
      </c>
      <c r="C60" s="380"/>
      <c r="D60" s="377" t="e">
        <f>VLOOKUP($B60,мандатка!$B:$G,2,FALSE)</f>
        <v>#N/A</v>
      </c>
      <c r="E60" s="378" t="e">
        <f>VLOOKUP($B60,мандатка!$B:$G,3,FALSE)</f>
        <v>#N/A</v>
      </c>
      <c r="F60" s="379" t="e">
        <f>VLOOKUP($B60,мандатка!$B:$G,5,FALSE)</f>
        <v>#N/A</v>
      </c>
      <c r="G60" s="380" t="e">
        <f>VLOOKUP($K60,мандатка!$B:$I,3,FALSE)</f>
        <v>#N/A</v>
      </c>
      <c r="H60" s="380" t="e">
        <f>VLOOKUP($K60,мандатка!$B:$I,8,FALSE)</f>
        <v>#N/A</v>
      </c>
      <c r="I60" s="381"/>
      <c r="J60" s="370">
        <v>7</v>
      </c>
      <c r="K60" s="370" t="e">
        <f>VLOOKUP($J60,Жереб!$D:$I,6,FALSE)</f>
        <v>#N/A</v>
      </c>
      <c r="L60" s="370">
        <v>2</v>
      </c>
      <c r="M60" s="370">
        <f t="shared" si="0"/>
        <v>51</v>
      </c>
    </row>
    <row r="61" spans="1:13" hidden="1" x14ac:dyDescent="0.3">
      <c r="A61" s="376">
        <v>52</v>
      </c>
      <c r="B61" s="380" t="e">
        <f>VLOOKUP($K61,мандатка!$X:$AF,$L61+1,FALSE)</f>
        <v>#N/A</v>
      </c>
      <c r="C61" s="380"/>
      <c r="D61" s="377" t="e">
        <f>VLOOKUP($B61,мандатка!$B:$G,2,FALSE)</f>
        <v>#N/A</v>
      </c>
      <c r="E61" s="378" t="e">
        <f>VLOOKUP($B61,мандатка!$B:$G,3,FALSE)</f>
        <v>#N/A</v>
      </c>
      <c r="F61" s="379" t="e">
        <f>VLOOKUP($B61,мандатка!$B:$G,5,FALSE)</f>
        <v>#N/A</v>
      </c>
      <c r="G61" s="380" t="e">
        <f>VLOOKUP($K61,мандатка!$B:$I,3,FALSE)</f>
        <v>#N/A</v>
      </c>
      <c r="H61" s="380" t="e">
        <f>VLOOKUP($K61,мандатка!$B:$I,8,FALSE)</f>
        <v>#N/A</v>
      </c>
      <c r="I61" s="381"/>
      <c r="J61" s="370">
        <v>8</v>
      </c>
      <c r="K61" s="370" t="e">
        <f>VLOOKUP($J61,Жереб!$D:$I,6,FALSE)</f>
        <v>#N/A</v>
      </c>
      <c r="L61" s="370">
        <v>2</v>
      </c>
      <c r="M61" s="370">
        <f t="shared" si="0"/>
        <v>52</v>
      </c>
    </row>
    <row r="62" spans="1:13" hidden="1" x14ac:dyDescent="0.3">
      <c r="A62" s="376">
        <v>53</v>
      </c>
      <c r="B62" s="380" t="e">
        <f>VLOOKUP($K62,мандатка!$X:$AF,$L62+1,FALSE)</f>
        <v>#N/A</v>
      </c>
      <c r="C62" s="380"/>
      <c r="D62" s="377" t="e">
        <f>VLOOKUP($B62,мандатка!$B:$G,2,FALSE)</f>
        <v>#N/A</v>
      </c>
      <c r="E62" s="378" t="e">
        <f>VLOOKUP($B62,мандатка!$B:$G,3,FALSE)</f>
        <v>#N/A</v>
      </c>
      <c r="F62" s="379" t="e">
        <f>VLOOKUP($B62,мандатка!$B:$G,5,FALSE)</f>
        <v>#N/A</v>
      </c>
      <c r="G62" s="380" t="e">
        <f>VLOOKUP($K62,мандатка!$B:$I,3,FALSE)</f>
        <v>#N/A</v>
      </c>
      <c r="H62" s="380" t="e">
        <f>VLOOKUP($K62,мандатка!$B:$I,8,FALSE)</f>
        <v>#N/A</v>
      </c>
      <c r="I62" s="381"/>
      <c r="J62" s="370">
        <v>9</v>
      </c>
      <c r="K62" s="370" t="e">
        <f>VLOOKUP($J62,Жереб!$D:$I,6,FALSE)</f>
        <v>#N/A</v>
      </c>
      <c r="L62" s="370">
        <v>2</v>
      </c>
      <c r="M62" s="370">
        <f t="shared" si="0"/>
        <v>53</v>
      </c>
    </row>
    <row r="63" spans="1:13" hidden="1" x14ac:dyDescent="0.3">
      <c r="A63" s="376">
        <v>54</v>
      </c>
      <c r="B63" s="377" t="e">
        <f>VLOOKUP($K63,мандатка!$X:$AF,$L63+1,FALSE)</f>
        <v>#N/A</v>
      </c>
      <c r="C63" s="377"/>
      <c r="D63" s="377" t="e">
        <f>VLOOKUP($B63,мандатка!$B:$G,2,FALSE)</f>
        <v>#N/A</v>
      </c>
      <c r="E63" s="378" t="e">
        <f>VLOOKUP($B63,мандатка!$B:$G,3,FALSE)</f>
        <v>#N/A</v>
      </c>
      <c r="F63" s="379" t="e">
        <f>VLOOKUP($B63,мандатка!$B:$G,5,FALSE)</f>
        <v>#N/A</v>
      </c>
      <c r="G63" s="380" t="e">
        <f>VLOOKUP($K63,мандатка!$B:$I,3,FALSE)</f>
        <v>#N/A</v>
      </c>
      <c r="H63" s="380" t="e">
        <f>VLOOKUP($K63,мандатка!$B:$I,8,FALSE)</f>
        <v>#N/A</v>
      </c>
      <c r="I63" s="381"/>
      <c r="J63" s="370">
        <v>10</v>
      </c>
      <c r="K63" s="370" t="e">
        <f>VLOOKUP($J63,Жереб!$D:$I,6,FALSE)</f>
        <v>#N/A</v>
      </c>
      <c r="L63" s="370">
        <v>2</v>
      </c>
      <c r="M63" s="370">
        <f t="shared" si="0"/>
        <v>54</v>
      </c>
    </row>
    <row r="64" spans="1:13" hidden="1" x14ac:dyDescent="0.3">
      <c r="A64" s="376">
        <v>55</v>
      </c>
      <c r="B64" s="380" t="e">
        <f>VLOOKUP($K64,мандатка!$X:$AF,$L64+1,FALSE)</f>
        <v>#N/A</v>
      </c>
      <c r="C64" s="380"/>
      <c r="D64" s="377" t="e">
        <f>VLOOKUP($B64,мандатка!$B:$G,2,FALSE)</f>
        <v>#N/A</v>
      </c>
      <c r="E64" s="378" t="e">
        <f>VLOOKUP($B64,мандатка!$B:$G,3,FALSE)</f>
        <v>#N/A</v>
      </c>
      <c r="F64" s="379" t="e">
        <f>VLOOKUP($B64,мандатка!$B:$G,5,FALSE)</f>
        <v>#N/A</v>
      </c>
      <c r="G64" s="380" t="e">
        <f>VLOOKUP($K64,мандатка!$B:$I,3,FALSE)</f>
        <v>#N/A</v>
      </c>
      <c r="H64" s="380" t="e">
        <f>VLOOKUP($K64,мандатка!$B:$I,8,FALSE)</f>
        <v>#N/A</v>
      </c>
      <c r="I64" s="381"/>
      <c r="J64" s="370">
        <v>11</v>
      </c>
      <c r="K64" s="370" t="e">
        <f>VLOOKUP($J64,Жереб!$D:$I,6,FALSE)</f>
        <v>#N/A</v>
      </c>
      <c r="L64" s="370">
        <v>2</v>
      </c>
      <c r="M64" s="370">
        <f t="shared" si="0"/>
        <v>55</v>
      </c>
    </row>
    <row r="65" spans="1:13" hidden="1" x14ac:dyDescent="0.3">
      <c r="A65" s="376">
        <v>56</v>
      </c>
      <c r="B65" s="380" t="e">
        <f>VLOOKUP($K65,мандатка!$X:$AF,$L65+1,FALSE)</f>
        <v>#N/A</v>
      </c>
      <c r="C65" s="380"/>
      <c r="D65" s="377" t="e">
        <f>VLOOKUP($B65,мандатка!$B:$G,2,FALSE)</f>
        <v>#N/A</v>
      </c>
      <c r="E65" s="378" t="e">
        <f>VLOOKUP($B65,мандатка!$B:$G,3,FALSE)</f>
        <v>#N/A</v>
      </c>
      <c r="F65" s="379" t="e">
        <f>VLOOKUP($B65,мандатка!$B:$G,5,FALSE)</f>
        <v>#N/A</v>
      </c>
      <c r="G65" s="380" t="e">
        <f>VLOOKUP($K65,мандатка!$B:$I,3,FALSE)</f>
        <v>#N/A</v>
      </c>
      <c r="H65" s="380" t="e">
        <f>VLOOKUP($K65,мандатка!$B:$I,8,FALSE)</f>
        <v>#N/A</v>
      </c>
      <c r="I65" s="381"/>
      <c r="J65" s="370">
        <v>12</v>
      </c>
      <c r="K65" s="370" t="e">
        <f>VLOOKUP($J65,Жереб!$D:$I,6,FALSE)</f>
        <v>#N/A</v>
      </c>
      <c r="L65" s="370">
        <v>2</v>
      </c>
      <c r="M65" s="370">
        <f t="shared" si="0"/>
        <v>56</v>
      </c>
    </row>
    <row r="66" spans="1:13" hidden="1" x14ac:dyDescent="0.3">
      <c r="A66" s="376">
        <v>57</v>
      </c>
      <c r="B66" s="380" t="e">
        <f>VLOOKUP($K66,мандатка!$X:$AF,$L66+1,FALSE)</f>
        <v>#N/A</v>
      </c>
      <c r="C66" s="380"/>
      <c r="D66" s="377" t="e">
        <f>VLOOKUP($B66,мандатка!$B:$G,2,FALSE)</f>
        <v>#N/A</v>
      </c>
      <c r="E66" s="378" t="e">
        <f>VLOOKUP($B66,мандатка!$B:$G,3,FALSE)</f>
        <v>#N/A</v>
      </c>
      <c r="F66" s="379" t="e">
        <f>VLOOKUP($B66,мандатка!$B:$G,5,FALSE)</f>
        <v>#N/A</v>
      </c>
      <c r="G66" s="380" t="e">
        <f>VLOOKUP($K66,мандатка!$B:$I,3,FALSE)</f>
        <v>#N/A</v>
      </c>
      <c r="H66" s="380" t="e">
        <f>VLOOKUP($K66,мандатка!$B:$I,8,FALSE)</f>
        <v>#N/A</v>
      </c>
      <c r="I66" s="381"/>
      <c r="J66" s="370">
        <v>13</v>
      </c>
      <c r="K66" s="370" t="e">
        <f>VLOOKUP($J66,Жереб!$D:$I,6,FALSE)</f>
        <v>#N/A</v>
      </c>
      <c r="L66" s="370">
        <v>2</v>
      </c>
      <c r="M66" s="370">
        <f t="shared" si="0"/>
        <v>57</v>
      </c>
    </row>
    <row r="67" spans="1:13" hidden="1" x14ac:dyDescent="0.3">
      <c r="A67" s="376">
        <v>58</v>
      </c>
      <c r="B67" s="380" t="e">
        <f>VLOOKUP($K67,мандатка!$X:$AF,$L67+1,FALSE)</f>
        <v>#N/A</v>
      </c>
      <c r="C67" s="380"/>
      <c r="D67" s="377" t="e">
        <f>VLOOKUP($B67,мандатка!$B:$G,2,FALSE)</f>
        <v>#N/A</v>
      </c>
      <c r="E67" s="378" t="e">
        <f>VLOOKUP($B67,мандатка!$B:$G,3,FALSE)</f>
        <v>#N/A</v>
      </c>
      <c r="F67" s="379" t="e">
        <f>VLOOKUP($B67,мандатка!$B:$G,5,FALSE)</f>
        <v>#N/A</v>
      </c>
      <c r="G67" s="380" t="e">
        <f>VLOOKUP($K67,мандатка!$B:$I,3,FALSE)</f>
        <v>#N/A</v>
      </c>
      <c r="H67" s="380" t="e">
        <f>VLOOKUP($K67,мандатка!$B:$I,8,FALSE)</f>
        <v>#N/A</v>
      </c>
      <c r="I67" s="381"/>
      <c r="J67" s="370">
        <v>14</v>
      </c>
      <c r="K67" s="370" t="e">
        <f>VLOOKUP($J67,Жереб!$D:$I,6,FALSE)</f>
        <v>#N/A</v>
      </c>
      <c r="L67" s="370">
        <v>2</v>
      </c>
      <c r="M67" s="370">
        <f t="shared" si="0"/>
        <v>58</v>
      </c>
    </row>
    <row r="68" spans="1:13" hidden="1" x14ac:dyDescent="0.3">
      <c r="A68" s="376">
        <v>59</v>
      </c>
      <c r="B68" s="380" t="e">
        <f>VLOOKUP($K68,мандатка!$X:$AF,$L68+1,FALSE)</f>
        <v>#N/A</v>
      </c>
      <c r="C68" s="380"/>
      <c r="D68" s="377" t="e">
        <f>VLOOKUP($B68,мандатка!$B:$G,2,FALSE)</f>
        <v>#N/A</v>
      </c>
      <c r="E68" s="378" t="e">
        <f>VLOOKUP($B68,мандатка!$B:$G,3,FALSE)</f>
        <v>#N/A</v>
      </c>
      <c r="F68" s="379" t="e">
        <f>VLOOKUP($B68,мандатка!$B:$G,5,FALSE)</f>
        <v>#N/A</v>
      </c>
      <c r="G68" s="380" t="e">
        <f>VLOOKUP($K68,мандатка!$B:$I,3,FALSE)</f>
        <v>#N/A</v>
      </c>
      <c r="H68" s="380" t="e">
        <f>VLOOKUP($K68,мандатка!$B:$I,8,FALSE)</f>
        <v>#N/A</v>
      </c>
      <c r="I68" s="381"/>
      <c r="J68" s="370">
        <v>15</v>
      </c>
      <c r="K68" s="370" t="e">
        <f>VLOOKUP($J68,Жереб!$D:$I,6,FALSE)</f>
        <v>#N/A</v>
      </c>
      <c r="L68" s="370">
        <v>2</v>
      </c>
      <c r="M68" s="370">
        <f t="shared" si="0"/>
        <v>59</v>
      </c>
    </row>
    <row r="69" spans="1:13" hidden="1" x14ac:dyDescent="0.3">
      <c r="A69" s="376">
        <v>60</v>
      </c>
      <c r="B69" s="380" t="e">
        <f>VLOOKUP($K69,мандатка!$X:$AF,$L69+1,FALSE)</f>
        <v>#N/A</v>
      </c>
      <c r="C69" s="380"/>
      <c r="D69" s="377" t="e">
        <f>VLOOKUP($B69,мандатка!$B:$G,2,FALSE)</f>
        <v>#N/A</v>
      </c>
      <c r="E69" s="378" t="e">
        <f>VLOOKUP($B69,мандатка!$B:$G,3,FALSE)</f>
        <v>#N/A</v>
      </c>
      <c r="F69" s="379" t="e">
        <f>VLOOKUP($B69,мандатка!$B:$G,5,FALSE)</f>
        <v>#N/A</v>
      </c>
      <c r="G69" s="380" t="e">
        <f>VLOOKUP($K69,мандатка!$B:$I,3,FALSE)</f>
        <v>#N/A</v>
      </c>
      <c r="H69" s="380" t="e">
        <f>VLOOKUP($K69,мандатка!$B:$I,8,FALSE)</f>
        <v>#N/A</v>
      </c>
      <c r="I69" s="381"/>
      <c r="J69" s="370">
        <v>16</v>
      </c>
      <c r="K69" s="370" t="e">
        <f>VLOOKUP($J69,Жереб!$D:$I,6,FALSE)</f>
        <v>#N/A</v>
      </c>
      <c r="L69" s="370">
        <v>2</v>
      </c>
      <c r="M69" s="370">
        <f t="shared" si="0"/>
        <v>60</v>
      </c>
    </row>
    <row r="70" spans="1:13" hidden="1" x14ac:dyDescent="0.3">
      <c r="A70" s="376">
        <v>61</v>
      </c>
      <c r="B70" s="380" t="e">
        <f>VLOOKUP($K70,мандатка!$X:$AF,$L70+1,FALSE)</f>
        <v>#N/A</v>
      </c>
      <c r="C70" s="380"/>
      <c r="D70" s="377" t="e">
        <f>VLOOKUP($B70,мандатка!$B:$G,2,FALSE)</f>
        <v>#N/A</v>
      </c>
      <c r="E70" s="378" t="e">
        <f>VLOOKUP($B70,мандатка!$B:$G,3,FALSE)</f>
        <v>#N/A</v>
      </c>
      <c r="F70" s="379" t="e">
        <f>VLOOKUP($B70,мандатка!$B:$G,5,FALSE)</f>
        <v>#N/A</v>
      </c>
      <c r="G70" s="380" t="e">
        <f>VLOOKUP($K70,мандатка!$B:$I,3,FALSE)</f>
        <v>#N/A</v>
      </c>
      <c r="H70" s="380" t="e">
        <f>VLOOKUP($K70,мандатка!$B:$I,8,FALSE)</f>
        <v>#N/A</v>
      </c>
      <c r="I70" s="381"/>
      <c r="J70" s="370">
        <v>17</v>
      </c>
      <c r="K70" s="370" t="e">
        <f>VLOOKUP($J70,Жереб!$D:$I,6,FALSE)</f>
        <v>#N/A</v>
      </c>
      <c r="L70" s="370">
        <v>2</v>
      </c>
      <c r="M70" s="370">
        <f t="shared" si="0"/>
        <v>61</v>
      </c>
    </row>
    <row r="71" spans="1:13" hidden="1" x14ac:dyDescent="0.3">
      <c r="A71" s="376">
        <v>62</v>
      </c>
      <c r="B71" s="380" t="e">
        <f>VLOOKUP($K71,мандатка!$X:$AF,$L71+1,FALSE)</f>
        <v>#N/A</v>
      </c>
      <c r="C71" s="380"/>
      <c r="D71" s="377" t="e">
        <f>VLOOKUP($B71,мандатка!$B:$G,2,FALSE)</f>
        <v>#N/A</v>
      </c>
      <c r="E71" s="378" t="e">
        <f>VLOOKUP($B71,мандатка!$B:$G,3,FALSE)</f>
        <v>#N/A</v>
      </c>
      <c r="F71" s="379" t="e">
        <f>VLOOKUP($B71,мандатка!$B:$G,5,FALSE)</f>
        <v>#N/A</v>
      </c>
      <c r="G71" s="380" t="e">
        <f>VLOOKUP($K71,мандатка!$B:$I,3,FALSE)</f>
        <v>#N/A</v>
      </c>
      <c r="H71" s="380" t="e">
        <f>VLOOKUP($K71,мандатка!$B:$I,8,FALSE)</f>
        <v>#N/A</v>
      </c>
      <c r="I71" s="381"/>
      <c r="J71" s="370">
        <v>18</v>
      </c>
      <c r="K71" s="370" t="e">
        <f>VLOOKUP($J71,Жереб!$D:$I,6,FALSE)</f>
        <v>#N/A</v>
      </c>
      <c r="L71" s="370">
        <v>2</v>
      </c>
      <c r="M71" s="370">
        <f t="shared" si="0"/>
        <v>62</v>
      </c>
    </row>
    <row r="72" spans="1:13" hidden="1" x14ac:dyDescent="0.3">
      <c r="A72" s="376">
        <v>63</v>
      </c>
      <c r="B72" s="380" t="e">
        <f>VLOOKUP($K72,мандатка!$X:$AF,$L72+1,FALSE)</f>
        <v>#N/A</v>
      </c>
      <c r="C72" s="380"/>
      <c r="D72" s="377" t="e">
        <f>VLOOKUP($B72,мандатка!$B:$G,2,FALSE)</f>
        <v>#N/A</v>
      </c>
      <c r="E72" s="378" t="e">
        <f>VLOOKUP($B72,мандатка!$B:$G,3,FALSE)</f>
        <v>#N/A</v>
      </c>
      <c r="F72" s="379" t="e">
        <f>VLOOKUP($B72,мандатка!$B:$G,5,FALSE)</f>
        <v>#N/A</v>
      </c>
      <c r="G72" s="380" t="e">
        <f>VLOOKUP($K72,мандатка!$B:$I,3,FALSE)</f>
        <v>#N/A</v>
      </c>
      <c r="H72" s="380" t="e">
        <f>VLOOKUP($K72,мандатка!$B:$I,8,FALSE)</f>
        <v>#N/A</v>
      </c>
      <c r="I72" s="381"/>
      <c r="J72" s="370">
        <v>19</v>
      </c>
      <c r="K72" s="370" t="e">
        <f>VLOOKUP($J72,Жереб!$D:$I,6,FALSE)</f>
        <v>#N/A</v>
      </c>
      <c r="L72" s="370">
        <v>2</v>
      </c>
      <c r="M72" s="370">
        <f t="shared" si="0"/>
        <v>63</v>
      </c>
    </row>
    <row r="73" spans="1:13" hidden="1" x14ac:dyDescent="0.3">
      <c r="A73" s="376">
        <v>64</v>
      </c>
      <c r="B73" s="380" t="e">
        <f>VLOOKUP($K73,мандатка!$X:$AF,$L73+1,FALSE)</f>
        <v>#N/A</v>
      </c>
      <c r="C73" s="380"/>
      <c r="D73" s="377" t="e">
        <f>VLOOKUP($B73,мандатка!$B:$G,2,FALSE)</f>
        <v>#N/A</v>
      </c>
      <c r="E73" s="378" t="e">
        <f>VLOOKUP($B73,мандатка!$B:$G,3,FALSE)</f>
        <v>#N/A</v>
      </c>
      <c r="F73" s="379" t="e">
        <f>VLOOKUP($B73,мандатка!$B:$G,5,FALSE)</f>
        <v>#N/A</v>
      </c>
      <c r="G73" s="380" t="e">
        <f>VLOOKUP($K73,мандатка!$B:$I,3,FALSE)</f>
        <v>#N/A</v>
      </c>
      <c r="H73" s="380" t="e">
        <f>VLOOKUP($K73,мандатка!$B:$I,8,FALSE)</f>
        <v>#N/A</v>
      </c>
      <c r="I73" s="381"/>
      <c r="J73" s="370">
        <v>20</v>
      </c>
      <c r="K73" s="370" t="e">
        <f>VLOOKUP($J73,Жереб!$D:$I,6,FALSE)</f>
        <v>#N/A</v>
      </c>
      <c r="L73" s="370">
        <v>2</v>
      </c>
      <c r="M73" s="370">
        <f t="shared" si="0"/>
        <v>64</v>
      </c>
    </row>
    <row r="74" spans="1:13" hidden="1" x14ac:dyDescent="0.3">
      <c r="A74" s="376">
        <v>65</v>
      </c>
      <c r="B74" s="380" t="e">
        <f>VLOOKUP($K74,мандатка!$X:$AF,$L74+1,FALSE)</f>
        <v>#N/A</v>
      </c>
      <c r="C74" s="380"/>
      <c r="D74" s="377" t="e">
        <f>VLOOKUP($B74,мандатка!$B:$G,2,FALSE)</f>
        <v>#N/A</v>
      </c>
      <c r="E74" s="378" t="e">
        <f>VLOOKUP($B74,мандатка!$B:$G,3,FALSE)</f>
        <v>#N/A</v>
      </c>
      <c r="F74" s="379" t="e">
        <f>VLOOKUP($B74,мандатка!$B:$G,5,FALSE)</f>
        <v>#N/A</v>
      </c>
      <c r="G74" s="380" t="e">
        <f>VLOOKUP($K74,мандатка!$B:$I,3,FALSE)</f>
        <v>#N/A</v>
      </c>
      <c r="H74" s="380" t="e">
        <f>VLOOKUP($K74,мандатка!$B:$I,8,FALSE)</f>
        <v>#N/A</v>
      </c>
      <c r="I74" s="381"/>
      <c r="J74" s="370">
        <v>21</v>
      </c>
      <c r="K74" s="370" t="e">
        <f>VLOOKUP($J74,Жереб!$D:$I,6,FALSE)</f>
        <v>#N/A</v>
      </c>
      <c r="L74" s="370">
        <v>2</v>
      </c>
      <c r="M74" s="370">
        <f t="shared" si="0"/>
        <v>65</v>
      </c>
    </row>
    <row r="75" spans="1:13" hidden="1" x14ac:dyDescent="0.3">
      <c r="A75" s="376">
        <v>66</v>
      </c>
      <c r="B75" s="380" t="e">
        <f>VLOOKUP($K75,мандатка!$X:$AF,$L75+1,FALSE)</f>
        <v>#N/A</v>
      </c>
      <c r="C75" s="380"/>
      <c r="D75" s="377" t="e">
        <f>VLOOKUP($B75,мандатка!$B:$G,2,FALSE)</f>
        <v>#N/A</v>
      </c>
      <c r="E75" s="378" t="e">
        <f>VLOOKUP($B75,мандатка!$B:$G,3,FALSE)</f>
        <v>#N/A</v>
      </c>
      <c r="F75" s="379" t="e">
        <f>VLOOKUP($B75,мандатка!$B:$G,5,FALSE)</f>
        <v>#N/A</v>
      </c>
      <c r="G75" s="380" t="e">
        <f>VLOOKUP($K75,мандатка!$B:$I,3,FALSE)</f>
        <v>#N/A</v>
      </c>
      <c r="H75" s="380" t="e">
        <f>VLOOKUP($K75,мандатка!$B:$I,8,FALSE)</f>
        <v>#N/A</v>
      </c>
      <c r="I75" s="381"/>
      <c r="J75" s="370">
        <v>22</v>
      </c>
      <c r="K75" s="370" t="e">
        <f>VLOOKUP($J75,Жереб!$D:$I,6,FALSE)</f>
        <v>#N/A</v>
      </c>
      <c r="L75" s="370">
        <v>2</v>
      </c>
      <c r="M75" s="370">
        <f t="shared" ref="M75:M138" si="1">A75</f>
        <v>66</v>
      </c>
    </row>
    <row r="76" spans="1:13" hidden="1" x14ac:dyDescent="0.3">
      <c r="A76" s="376">
        <v>67</v>
      </c>
      <c r="B76" s="380" t="e">
        <f>VLOOKUP($K76,мандатка!$X:$AF,$L76+1,FALSE)</f>
        <v>#N/A</v>
      </c>
      <c r="C76" s="380"/>
      <c r="D76" s="377" t="e">
        <f>VLOOKUP($B76,мандатка!$B:$G,2,FALSE)</f>
        <v>#N/A</v>
      </c>
      <c r="E76" s="378" t="e">
        <f>VLOOKUP($B76,мандатка!$B:$G,3,FALSE)</f>
        <v>#N/A</v>
      </c>
      <c r="F76" s="379" t="e">
        <f>VLOOKUP($B76,мандатка!$B:$G,5,FALSE)</f>
        <v>#N/A</v>
      </c>
      <c r="G76" s="380" t="e">
        <f>VLOOKUP($K76,мандатка!$B:$I,3,FALSE)</f>
        <v>#N/A</v>
      </c>
      <c r="H76" s="380" t="e">
        <f>VLOOKUP($K76,мандатка!$B:$I,8,FALSE)</f>
        <v>#N/A</v>
      </c>
      <c r="I76" s="381"/>
      <c r="J76" s="370">
        <v>23</v>
      </c>
      <c r="K76" s="370" t="e">
        <f>VLOOKUP($J76,Жереб!$D:$I,6,FALSE)</f>
        <v>#N/A</v>
      </c>
      <c r="L76" s="370">
        <v>2</v>
      </c>
      <c r="M76" s="370">
        <f t="shared" si="1"/>
        <v>67</v>
      </c>
    </row>
    <row r="77" spans="1:13" hidden="1" x14ac:dyDescent="0.3">
      <c r="A77" s="376">
        <v>68</v>
      </c>
      <c r="B77" s="380" t="e">
        <f>VLOOKUP($K77,мандатка!$X:$AF,$L77+1,FALSE)</f>
        <v>#N/A</v>
      </c>
      <c r="C77" s="380"/>
      <c r="D77" s="377" t="e">
        <f>VLOOKUP($B77,мандатка!$B:$G,2,FALSE)</f>
        <v>#N/A</v>
      </c>
      <c r="E77" s="378" t="e">
        <f>VLOOKUP($B77,мандатка!$B:$G,3,FALSE)</f>
        <v>#N/A</v>
      </c>
      <c r="F77" s="379" t="e">
        <f>VLOOKUP($B77,мандатка!$B:$G,5,FALSE)</f>
        <v>#N/A</v>
      </c>
      <c r="G77" s="380" t="e">
        <f>VLOOKUP($K77,мандатка!$B:$I,3,FALSE)</f>
        <v>#N/A</v>
      </c>
      <c r="H77" s="380" t="e">
        <f>VLOOKUP($K77,мандатка!$B:$I,8,FALSE)</f>
        <v>#N/A</v>
      </c>
      <c r="I77" s="381"/>
      <c r="J77" s="370">
        <v>24</v>
      </c>
      <c r="K77" s="370" t="e">
        <f>VLOOKUP($J77,Жереб!$D:$I,6,FALSE)</f>
        <v>#N/A</v>
      </c>
      <c r="L77" s="370">
        <v>2</v>
      </c>
      <c r="M77" s="370">
        <f t="shared" si="1"/>
        <v>68</v>
      </c>
    </row>
    <row r="78" spans="1:13" hidden="1" x14ac:dyDescent="0.3">
      <c r="A78" s="376">
        <v>69</v>
      </c>
      <c r="B78" s="380" t="e">
        <f>VLOOKUP($K78,мандатка!$X:$AF,$L78+1,FALSE)</f>
        <v>#N/A</v>
      </c>
      <c r="C78" s="380"/>
      <c r="D78" s="377" t="e">
        <f>VLOOKUP($B78,мандатка!$B:$G,2,FALSE)</f>
        <v>#N/A</v>
      </c>
      <c r="E78" s="378" t="e">
        <f>VLOOKUP($B78,мандатка!$B:$G,3,FALSE)</f>
        <v>#N/A</v>
      </c>
      <c r="F78" s="379" t="e">
        <f>VLOOKUP($B78,мандатка!$B:$G,5,FALSE)</f>
        <v>#N/A</v>
      </c>
      <c r="G78" s="380" t="e">
        <f>VLOOKUP($K78,мандатка!$B:$I,3,FALSE)</f>
        <v>#N/A</v>
      </c>
      <c r="H78" s="380" t="e">
        <f>VLOOKUP($K78,мандатка!$B:$I,8,FALSE)</f>
        <v>#N/A</v>
      </c>
      <c r="I78" s="381"/>
      <c r="J78" s="370">
        <v>25</v>
      </c>
      <c r="K78" s="370" t="e">
        <f>VLOOKUP($J78,Жереб!$D:$I,6,FALSE)</f>
        <v>#N/A</v>
      </c>
      <c r="L78" s="370">
        <v>2</v>
      </c>
      <c r="M78" s="370">
        <f t="shared" si="1"/>
        <v>69</v>
      </c>
    </row>
    <row r="79" spans="1:13" hidden="1" x14ac:dyDescent="0.3">
      <c r="A79" s="376">
        <v>70</v>
      </c>
      <c r="B79" s="380" t="e">
        <f>VLOOKUP($K79,мандатка!$X:$AF,$L79+1,FALSE)</f>
        <v>#N/A</v>
      </c>
      <c r="C79" s="380"/>
      <c r="D79" s="377" t="e">
        <f>VLOOKUP($B79,мандатка!$B:$G,2,FALSE)</f>
        <v>#N/A</v>
      </c>
      <c r="E79" s="378" t="e">
        <f>VLOOKUP($B79,мандатка!$B:$G,3,FALSE)</f>
        <v>#N/A</v>
      </c>
      <c r="F79" s="379" t="e">
        <f>VLOOKUP($B79,мандатка!$B:$G,5,FALSE)</f>
        <v>#N/A</v>
      </c>
      <c r="G79" s="380" t="e">
        <f>VLOOKUP($K79,мандатка!$B:$I,3,FALSE)</f>
        <v>#N/A</v>
      </c>
      <c r="H79" s="380" t="e">
        <f>VLOOKUP($K79,мандатка!$B:$I,8,FALSE)</f>
        <v>#N/A</v>
      </c>
      <c r="I79" s="381"/>
      <c r="J79" s="370">
        <v>26</v>
      </c>
      <c r="K79" s="370" t="e">
        <f>VLOOKUP($J79,Жереб!$D:$I,6,FALSE)</f>
        <v>#N/A</v>
      </c>
      <c r="L79" s="370">
        <v>2</v>
      </c>
      <c r="M79" s="370">
        <f t="shared" si="1"/>
        <v>70</v>
      </c>
    </row>
    <row r="80" spans="1:13" hidden="1" x14ac:dyDescent="0.3">
      <c r="A80" s="376">
        <v>71</v>
      </c>
      <c r="B80" s="380" t="e">
        <f>VLOOKUP($K80,мандатка!$X:$AF,$L80+1,FALSE)</f>
        <v>#N/A</v>
      </c>
      <c r="C80" s="380"/>
      <c r="D80" s="377" t="e">
        <f>VLOOKUP($B80,мандатка!$B:$G,2,FALSE)</f>
        <v>#N/A</v>
      </c>
      <c r="E80" s="378" t="e">
        <f>VLOOKUP($B80,мандатка!$B:$G,3,FALSE)</f>
        <v>#N/A</v>
      </c>
      <c r="F80" s="379" t="e">
        <f>VLOOKUP($B80,мандатка!$B:$G,5,FALSE)</f>
        <v>#N/A</v>
      </c>
      <c r="G80" s="380" t="e">
        <f>VLOOKUP($K80,мандатка!$B:$I,3,FALSE)</f>
        <v>#N/A</v>
      </c>
      <c r="H80" s="380" t="e">
        <f>VLOOKUP($K80,мандатка!$B:$I,8,FALSE)</f>
        <v>#N/A</v>
      </c>
      <c r="I80" s="381"/>
      <c r="J80" s="370">
        <v>27</v>
      </c>
      <c r="K80" s="370" t="e">
        <f>VLOOKUP($J80,Жереб!$D:$I,6,FALSE)</f>
        <v>#N/A</v>
      </c>
      <c r="L80" s="370">
        <v>2</v>
      </c>
      <c r="M80" s="370">
        <f t="shared" si="1"/>
        <v>71</v>
      </c>
    </row>
    <row r="81" spans="1:13" hidden="1" x14ac:dyDescent="0.3">
      <c r="A81" s="376">
        <v>72</v>
      </c>
      <c r="B81" s="380" t="e">
        <f>VLOOKUP($K81,мандатка!$X:$AF,$L81+1,FALSE)</f>
        <v>#N/A</v>
      </c>
      <c r="C81" s="380"/>
      <c r="D81" s="377" t="e">
        <f>VLOOKUP($B81,мандатка!$B:$G,2,FALSE)</f>
        <v>#N/A</v>
      </c>
      <c r="E81" s="378" t="e">
        <f>VLOOKUP($B81,мандатка!$B:$G,3,FALSE)</f>
        <v>#N/A</v>
      </c>
      <c r="F81" s="379" t="e">
        <f>VLOOKUP($B81,мандатка!$B:$G,5,FALSE)</f>
        <v>#N/A</v>
      </c>
      <c r="G81" s="380" t="e">
        <f>VLOOKUP($K81,мандатка!$B:$I,3,FALSE)</f>
        <v>#N/A</v>
      </c>
      <c r="H81" s="380" t="e">
        <f>VLOOKUP($K81,мандатка!$B:$I,8,FALSE)</f>
        <v>#N/A</v>
      </c>
      <c r="I81" s="381"/>
      <c r="J81" s="370">
        <v>28</v>
      </c>
      <c r="K81" s="370" t="e">
        <f>VLOOKUP($J81,Жереб!$D:$I,6,FALSE)</f>
        <v>#N/A</v>
      </c>
      <c r="L81" s="370">
        <v>2</v>
      </c>
      <c r="M81" s="370">
        <f t="shared" si="1"/>
        <v>72</v>
      </c>
    </row>
    <row r="82" spans="1:13" hidden="1" x14ac:dyDescent="0.3">
      <c r="A82" s="376">
        <v>73</v>
      </c>
      <c r="B82" s="380" t="e">
        <f>VLOOKUP($K82,мандатка!$X:$AF,$L82+1,FALSE)</f>
        <v>#N/A</v>
      </c>
      <c r="C82" s="380"/>
      <c r="D82" s="377" t="e">
        <f>VLOOKUP($B82,мандатка!$B:$G,2,FALSE)</f>
        <v>#N/A</v>
      </c>
      <c r="E82" s="378" t="e">
        <f>VLOOKUP($B82,мандатка!$B:$G,3,FALSE)</f>
        <v>#N/A</v>
      </c>
      <c r="F82" s="379" t="e">
        <f>VLOOKUP($B82,мандатка!$B:$G,5,FALSE)</f>
        <v>#N/A</v>
      </c>
      <c r="G82" s="380" t="e">
        <f>VLOOKUP($K82,мандатка!$B:$I,3,FALSE)</f>
        <v>#N/A</v>
      </c>
      <c r="H82" s="380" t="e">
        <f>VLOOKUP($K82,мандатка!$B:$I,8,FALSE)</f>
        <v>#N/A</v>
      </c>
      <c r="I82" s="381"/>
      <c r="J82" s="370">
        <v>29</v>
      </c>
      <c r="K82" s="370" t="e">
        <f>VLOOKUP($J82,Жереб!$D:$I,6,FALSE)</f>
        <v>#N/A</v>
      </c>
      <c r="L82" s="370">
        <v>2</v>
      </c>
      <c r="M82" s="370">
        <f t="shared" si="1"/>
        <v>73</v>
      </c>
    </row>
    <row r="83" spans="1:13" hidden="1" x14ac:dyDescent="0.3">
      <c r="A83" s="376">
        <v>74</v>
      </c>
      <c r="B83" s="380" t="e">
        <f>VLOOKUP($K83,мандатка!$X:$AF,$L83+1,FALSE)</f>
        <v>#N/A</v>
      </c>
      <c r="C83" s="380"/>
      <c r="D83" s="377" t="e">
        <f>VLOOKUP($B83,мандатка!$B:$G,2,FALSE)</f>
        <v>#N/A</v>
      </c>
      <c r="E83" s="378" t="e">
        <f>VLOOKUP($B83,мандатка!$B:$G,3,FALSE)</f>
        <v>#N/A</v>
      </c>
      <c r="F83" s="379" t="e">
        <f>VLOOKUP($B83,мандатка!$B:$G,5,FALSE)</f>
        <v>#N/A</v>
      </c>
      <c r="G83" s="380" t="e">
        <f>VLOOKUP($K83,мандатка!$B:$I,3,FALSE)</f>
        <v>#N/A</v>
      </c>
      <c r="H83" s="380" t="e">
        <f>VLOOKUP($K83,мандатка!$B:$I,8,FALSE)</f>
        <v>#N/A</v>
      </c>
      <c r="I83" s="381"/>
      <c r="J83" s="370">
        <v>30</v>
      </c>
      <c r="K83" s="370" t="e">
        <f>VLOOKUP($J83,Жереб!$D:$I,6,FALSE)</f>
        <v>#N/A</v>
      </c>
      <c r="L83" s="370">
        <v>2</v>
      </c>
      <c r="M83" s="370">
        <f t="shared" si="1"/>
        <v>74</v>
      </c>
    </row>
    <row r="84" spans="1:13" hidden="1" x14ac:dyDescent="0.3">
      <c r="A84" s="376">
        <v>75</v>
      </c>
      <c r="B84" s="380" t="e">
        <f>VLOOKUP($K84,мандатка!$X:$AF,$L84+1,FALSE)</f>
        <v>#N/A</v>
      </c>
      <c r="C84" s="380"/>
      <c r="D84" s="377" t="e">
        <f>VLOOKUP($B84,мандатка!$B:$G,2,FALSE)</f>
        <v>#N/A</v>
      </c>
      <c r="E84" s="378" t="e">
        <f>VLOOKUP($B84,мандатка!$B:$G,3,FALSE)</f>
        <v>#N/A</v>
      </c>
      <c r="F84" s="379" t="e">
        <f>VLOOKUP($B84,мандатка!$B:$G,5,FALSE)</f>
        <v>#N/A</v>
      </c>
      <c r="G84" s="380" t="e">
        <f>VLOOKUP($K84,мандатка!$B:$I,3,FALSE)</f>
        <v>#N/A</v>
      </c>
      <c r="H84" s="380" t="e">
        <f>VLOOKUP($K84,мандатка!$B:$I,8,FALSE)</f>
        <v>#N/A</v>
      </c>
      <c r="I84" s="381"/>
      <c r="J84" s="370">
        <v>31</v>
      </c>
      <c r="K84" s="370" t="e">
        <f>VLOOKUP($J84,Жереб!$D:$I,6,FALSE)</f>
        <v>#N/A</v>
      </c>
      <c r="L84" s="370">
        <v>2</v>
      </c>
      <c r="M84" s="370">
        <f t="shared" si="1"/>
        <v>75</v>
      </c>
    </row>
    <row r="85" spans="1:13" hidden="1" x14ac:dyDescent="0.3">
      <c r="A85" s="376">
        <v>76</v>
      </c>
      <c r="B85" s="380" t="e">
        <f>VLOOKUP($K85,мандатка!$X:$AF,$L85+1,FALSE)</f>
        <v>#N/A</v>
      </c>
      <c r="C85" s="380"/>
      <c r="D85" s="377" t="e">
        <f>VLOOKUP($B85,мандатка!$B:$G,2,FALSE)</f>
        <v>#N/A</v>
      </c>
      <c r="E85" s="378" t="e">
        <f>VLOOKUP($B85,мандатка!$B:$G,3,FALSE)</f>
        <v>#N/A</v>
      </c>
      <c r="F85" s="379" t="e">
        <f>VLOOKUP($B85,мандатка!$B:$G,5,FALSE)</f>
        <v>#N/A</v>
      </c>
      <c r="G85" s="380" t="e">
        <f>VLOOKUP($K85,мандатка!$B:$I,3,FALSE)</f>
        <v>#N/A</v>
      </c>
      <c r="H85" s="380" t="e">
        <f>VLOOKUP($K85,мандатка!$B:$I,8,FALSE)</f>
        <v>#N/A</v>
      </c>
      <c r="I85" s="381"/>
      <c r="J85" s="370">
        <v>4</v>
      </c>
      <c r="K85" s="370" t="e">
        <f>VLOOKUP($J85,Жереб!$D:$I,6,FALSE)</f>
        <v>#N/A</v>
      </c>
      <c r="L85" s="370">
        <v>3</v>
      </c>
      <c r="M85" s="370">
        <f t="shared" si="1"/>
        <v>76</v>
      </c>
    </row>
    <row r="86" spans="1:13" hidden="1" x14ac:dyDescent="0.3">
      <c r="A86" s="376">
        <v>77</v>
      </c>
      <c r="B86" s="380" t="e">
        <f>VLOOKUP($K86,мандатка!$X:$AF,$L86+1,FALSE)</f>
        <v>#N/A</v>
      </c>
      <c r="C86" s="380"/>
      <c r="D86" s="377" t="e">
        <f>VLOOKUP($B86,мандатка!$B:$G,2,FALSE)</f>
        <v>#N/A</v>
      </c>
      <c r="E86" s="378" t="e">
        <f>VLOOKUP($B86,мандатка!$B:$G,3,FALSE)</f>
        <v>#N/A</v>
      </c>
      <c r="F86" s="379" t="e">
        <f>VLOOKUP($B86,мандатка!$B:$G,5,FALSE)</f>
        <v>#N/A</v>
      </c>
      <c r="G86" s="380" t="e">
        <f>VLOOKUP($K86,мандатка!$B:$I,3,FALSE)</f>
        <v>#N/A</v>
      </c>
      <c r="H86" s="380" t="e">
        <f>VLOOKUP($K86,мандатка!$B:$I,8,FALSE)</f>
        <v>#N/A</v>
      </c>
      <c r="I86" s="381"/>
      <c r="J86" s="370">
        <v>5</v>
      </c>
      <c r="K86" s="370" t="e">
        <f>VLOOKUP($J86,Жереб!$D:$I,6,FALSE)</f>
        <v>#N/A</v>
      </c>
      <c r="L86" s="370">
        <v>3</v>
      </c>
      <c r="M86" s="370">
        <f t="shared" si="1"/>
        <v>77</v>
      </c>
    </row>
    <row r="87" spans="1:13" hidden="1" x14ac:dyDescent="0.3">
      <c r="A87" s="376">
        <v>78</v>
      </c>
      <c r="B87" s="380" t="e">
        <f>VLOOKUP($K87,мандатка!$X:$AF,$L87+1,FALSE)</f>
        <v>#N/A</v>
      </c>
      <c r="C87" s="380"/>
      <c r="D87" s="377" t="e">
        <f>VLOOKUP($B87,мандатка!$B:$G,2,FALSE)</f>
        <v>#N/A</v>
      </c>
      <c r="E87" s="378" t="e">
        <f>VLOOKUP($B87,мандатка!$B:$G,3,FALSE)</f>
        <v>#N/A</v>
      </c>
      <c r="F87" s="379" t="e">
        <f>VLOOKUP($B87,мандатка!$B:$G,5,FALSE)</f>
        <v>#N/A</v>
      </c>
      <c r="G87" s="380" t="e">
        <f>VLOOKUP($K87,мандатка!$B:$I,3,FALSE)</f>
        <v>#N/A</v>
      </c>
      <c r="H87" s="380" t="e">
        <f>VLOOKUP($K87,мандатка!$B:$I,8,FALSE)</f>
        <v>#N/A</v>
      </c>
      <c r="I87" s="381"/>
      <c r="J87" s="370">
        <v>6</v>
      </c>
      <c r="K87" s="370" t="e">
        <f>VLOOKUP($J87,Жереб!$D:$I,6,FALSE)</f>
        <v>#N/A</v>
      </c>
      <c r="L87" s="370">
        <v>3</v>
      </c>
      <c r="M87" s="370">
        <f t="shared" si="1"/>
        <v>78</v>
      </c>
    </row>
    <row r="88" spans="1:13" hidden="1" x14ac:dyDescent="0.3">
      <c r="A88" s="376">
        <v>79</v>
      </c>
      <c r="B88" s="380" t="e">
        <f>VLOOKUP($K88,мандатка!$X:$AF,$L88+1,FALSE)</f>
        <v>#N/A</v>
      </c>
      <c r="C88" s="380"/>
      <c r="D88" s="377" t="e">
        <f>VLOOKUP($B88,мандатка!$B:$G,2,FALSE)</f>
        <v>#N/A</v>
      </c>
      <c r="E88" s="378" t="e">
        <f>VLOOKUP($B88,мандатка!$B:$G,3,FALSE)</f>
        <v>#N/A</v>
      </c>
      <c r="F88" s="379" t="e">
        <f>VLOOKUP($B88,мандатка!$B:$G,5,FALSE)</f>
        <v>#N/A</v>
      </c>
      <c r="G88" s="380" t="e">
        <f>VLOOKUP($K88,мандатка!$B:$I,3,FALSE)</f>
        <v>#N/A</v>
      </c>
      <c r="H88" s="380" t="e">
        <f>VLOOKUP($K88,мандатка!$B:$I,8,FALSE)</f>
        <v>#N/A</v>
      </c>
      <c r="I88" s="381"/>
      <c r="J88" s="370">
        <v>7</v>
      </c>
      <c r="K88" s="370" t="e">
        <f>VLOOKUP($J88,Жереб!$D:$I,6,FALSE)</f>
        <v>#N/A</v>
      </c>
      <c r="L88" s="370">
        <v>3</v>
      </c>
      <c r="M88" s="370">
        <f t="shared" si="1"/>
        <v>79</v>
      </c>
    </row>
    <row r="89" spans="1:13" hidden="1" x14ac:dyDescent="0.3">
      <c r="A89" s="376">
        <v>80</v>
      </c>
      <c r="B89" s="380" t="e">
        <f>VLOOKUP($K89,мандатка!$X:$AF,$L89+1,FALSE)</f>
        <v>#N/A</v>
      </c>
      <c r="C89" s="380"/>
      <c r="D89" s="377" t="e">
        <f>VLOOKUP($B89,мандатка!$B:$G,2,FALSE)</f>
        <v>#N/A</v>
      </c>
      <c r="E89" s="378" t="e">
        <f>VLOOKUP($B89,мандатка!$B:$G,3,FALSE)</f>
        <v>#N/A</v>
      </c>
      <c r="F89" s="379" t="e">
        <f>VLOOKUP($B89,мандатка!$B:$G,5,FALSE)</f>
        <v>#N/A</v>
      </c>
      <c r="G89" s="380" t="e">
        <f>VLOOKUP($K89,мандатка!$B:$I,3,FALSE)</f>
        <v>#N/A</v>
      </c>
      <c r="H89" s="380" t="e">
        <f>VLOOKUP($K89,мандатка!$B:$I,8,FALSE)</f>
        <v>#N/A</v>
      </c>
      <c r="I89" s="381"/>
      <c r="J89" s="370">
        <v>8</v>
      </c>
      <c r="K89" s="370" t="e">
        <f>VLOOKUP($J89,Жереб!$D:$I,6,FALSE)</f>
        <v>#N/A</v>
      </c>
      <c r="L89" s="370">
        <v>3</v>
      </c>
      <c r="M89" s="370">
        <f t="shared" si="1"/>
        <v>80</v>
      </c>
    </row>
    <row r="90" spans="1:13" hidden="1" x14ac:dyDescent="0.3">
      <c r="A90" s="376">
        <v>81</v>
      </c>
      <c r="B90" s="380" t="e">
        <f>VLOOKUP($K90,мандатка!$X:$AF,$L90+1,FALSE)</f>
        <v>#N/A</v>
      </c>
      <c r="C90" s="380"/>
      <c r="D90" s="377" t="e">
        <f>VLOOKUP($B90,мандатка!$B:$G,2,FALSE)</f>
        <v>#N/A</v>
      </c>
      <c r="E90" s="378" t="e">
        <f>VLOOKUP($B90,мандатка!$B:$G,3,FALSE)</f>
        <v>#N/A</v>
      </c>
      <c r="F90" s="379" t="e">
        <f>VLOOKUP($B90,мандатка!$B:$G,5,FALSE)</f>
        <v>#N/A</v>
      </c>
      <c r="G90" s="380" t="e">
        <f>VLOOKUP($K90,мандатка!$B:$I,3,FALSE)</f>
        <v>#N/A</v>
      </c>
      <c r="H90" s="380" t="e">
        <f>VLOOKUP($K90,мандатка!$B:$I,8,FALSE)</f>
        <v>#N/A</v>
      </c>
      <c r="I90" s="381"/>
      <c r="J90" s="370">
        <v>9</v>
      </c>
      <c r="K90" s="370" t="e">
        <f>VLOOKUP($J90,Жереб!$D:$I,6,FALSE)</f>
        <v>#N/A</v>
      </c>
      <c r="L90" s="370">
        <v>3</v>
      </c>
      <c r="M90" s="370">
        <f t="shared" si="1"/>
        <v>81</v>
      </c>
    </row>
    <row r="91" spans="1:13" hidden="1" x14ac:dyDescent="0.3">
      <c r="A91" s="376">
        <v>82</v>
      </c>
      <c r="B91" s="380" t="e">
        <f>VLOOKUP($K91,мандатка!$X:$AF,$L91+1,FALSE)</f>
        <v>#N/A</v>
      </c>
      <c r="C91" s="380"/>
      <c r="D91" s="377" t="e">
        <f>VLOOKUP($B91,мандатка!$B:$G,2,FALSE)</f>
        <v>#N/A</v>
      </c>
      <c r="E91" s="378" t="e">
        <f>VLOOKUP($B91,мандатка!$B:$G,3,FALSE)</f>
        <v>#N/A</v>
      </c>
      <c r="F91" s="379" t="e">
        <f>VLOOKUP($B91,мандатка!$B:$G,5,FALSE)</f>
        <v>#N/A</v>
      </c>
      <c r="G91" s="380" t="e">
        <f>VLOOKUP($K91,мандатка!$B:$I,3,FALSE)</f>
        <v>#N/A</v>
      </c>
      <c r="H91" s="380" t="e">
        <f>VLOOKUP($K91,мандатка!$B:$I,8,FALSE)</f>
        <v>#N/A</v>
      </c>
      <c r="I91" s="381"/>
      <c r="J91" s="370">
        <v>10</v>
      </c>
      <c r="K91" s="370" t="e">
        <f>VLOOKUP($J91,Жереб!$D:$I,6,FALSE)</f>
        <v>#N/A</v>
      </c>
      <c r="L91" s="370">
        <v>3</v>
      </c>
      <c r="M91" s="370">
        <f t="shared" si="1"/>
        <v>82</v>
      </c>
    </row>
    <row r="92" spans="1:13" hidden="1" x14ac:dyDescent="0.3">
      <c r="A92" s="376">
        <v>83</v>
      </c>
      <c r="B92" s="380" t="e">
        <f>VLOOKUP($K92,мандатка!$X:$AF,$L92+1,FALSE)</f>
        <v>#N/A</v>
      </c>
      <c r="C92" s="380"/>
      <c r="D92" s="377" t="e">
        <f>VLOOKUP($B92,мандатка!$B:$G,2,FALSE)</f>
        <v>#N/A</v>
      </c>
      <c r="E92" s="378" t="e">
        <f>VLOOKUP($B92,мандатка!$B:$G,3,FALSE)</f>
        <v>#N/A</v>
      </c>
      <c r="F92" s="379" t="e">
        <f>VLOOKUP($B92,мандатка!$B:$G,5,FALSE)</f>
        <v>#N/A</v>
      </c>
      <c r="G92" s="380" t="e">
        <f>VLOOKUP($K92,мандатка!$B:$I,3,FALSE)</f>
        <v>#N/A</v>
      </c>
      <c r="H92" s="380" t="e">
        <f>VLOOKUP($K92,мандатка!$B:$I,8,FALSE)</f>
        <v>#N/A</v>
      </c>
      <c r="I92" s="381"/>
      <c r="J92" s="370">
        <v>11</v>
      </c>
      <c r="K92" s="370" t="e">
        <f>VLOOKUP($J92,Жереб!$D:$I,6,FALSE)</f>
        <v>#N/A</v>
      </c>
      <c r="L92" s="370">
        <v>3</v>
      </c>
      <c r="M92" s="370">
        <f t="shared" si="1"/>
        <v>83</v>
      </c>
    </row>
    <row r="93" spans="1:13" hidden="1" x14ac:dyDescent="0.3">
      <c r="A93" s="376">
        <v>84</v>
      </c>
      <c r="B93" s="380" t="e">
        <f>VLOOKUP($K93,мандатка!$X:$AF,$L93+1,FALSE)</f>
        <v>#N/A</v>
      </c>
      <c r="C93" s="380"/>
      <c r="D93" s="377" t="e">
        <f>VLOOKUP($B93,мандатка!$B:$G,2,FALSE)</f>
        <v>#N/A</v>
      </c>
      <c r="E93" s="378" t="e">
        <f>VLOOKUP($B93,мандатка!$B:$G,3,FALSE)</f>
        <v>#N/A</v>
      </c>
      <c r="F93" s="379" t="e">
        <f>VLOOKUP($B93,мандатка!$B:$G,5,FALSE)</f>
        <v>#N/A</v>
      </c>
      <c r="G93" s="380" t="e">
        <f>VLOOKUP($K93,мандатка!$B:$I,3,FALSE)</f>
        <v>#N/A</v>
      </c>
      <c r="H93" s="380" t="e">
        <f>VLOOKUP($K93,мандатка!$B:$I,8,FALSE)</f>
        <v>#N/A</v>
      </c>
      <c r="I93" s="381"/>
      <c r="J93" s="370">
        <v>12</v>
      </c>
      <c r="K93" s="370" t="e">
        <f>VLOOKUP($J93,Жереб!$D:$I,6,FALSE)</f>
        <v>#N/A</v>
      </c>
      <c r="L93" s="370">
        <v>3</v>
      </c>
      <c r="M93" s="370">
        <f t="shared" si="1"/>
        <v>84</v>
      </c>
    </row>
    <row r="94" spans="1:13" hidden="1" x14ac:dyDescent="0.3">
      <c r="A94" s="376">
        <v>85</v>
      </c>
      <c r="B94" s="380" t="e">
        <f>VLOOKUP($K94,мандатка!$X:$AF,$L94+1,FALSE)</f>
        <v>#N/A</v>
      </c>
      <c r="C94" s="380"/>
      <c r="D94" s="377" t="e">
        <f>VLOOKUP($B94,мандатка!$B:$G,2,FALSE)</f>
        <v>#N/A</v>
      </c>
      <c r="E94" s="378" t="e">
        <f>VLOOKUP($B94,мандатка!$B:$G,3,FALSE)</f>
        <v>#N/A</v>
      </c>
      <c r="F94" s="379" t="e">
        <f>VLOOKUP($B94,мандатка!$B:$G,5,FALSE)</f>
        <v>#N/A</v>
      </c>
      <c r="G94" s="380" t="e">
        <f>VLOOKUP($K94,мандатка!$B:$I,3,FALSE)</f>
        <v>#N/A</v>
      </c>
      <c r="H94" s="380" t="e">
        <f>VLOOKUP($K94,мандатка!$B:$I,8,FALSE)</f>
        <v>#N/A</v>
      </c>
      <c r="I94" s="381"/>
      <c r="J94" s="370">
        <v>13</v>
      </c>
      <c r="K94" s="370" t="e">
        <f>VLOOKUP($J94,Жереб!$D:$I,6,FALSE)</f>
        <v>#N/A</v>
      </c>
      <c r="L94" s="370">
        <v>3</v>
      </c>
      <c r="M94" s="370">
        <f t="shared" si="1"/>
        <v>85</v>
      </c>
    </row>
    <row r="95" spans="1:13" hidden="1" x14ac:dyDescent="0.3">
      <c r="A95" s="376">
        <v>86</v>
      </c>
      <c r="B95" s="380" t="e">
        <f>VLOOKUP($K95,мандатка!$X:$AF,$L95+1,FALSE)</f>
        <v>#N/A</v>
      </c>
      <c r="C95" s="380"/>
      <c r="D95" s="377" t="e">
        <f>VLOOKUP($B95,мандатка!$B:$G,2,FALSE)</f>
        <v>#N/A</v>
      </c>
      <c r="E95" s="378" t="e">
        <f>VLOOKUP($B95,мандатка!$B:$G,3,FALSE)</f>
        <v>#N/A</v>
      </c>
      <c r="F95" s="379" t="e">
        <f>VLOOKUP($B95,мандатка!$B:$G,5,FALSE)</f>
        <v>#N/A</v>
      </c>
      <c r="G95" s="380" t="e">
        <f>VLOOKUP($K95,мандатка!$B:$I,3,FALSE)</f>
        <v>#N/A</v>
      </c>
      <c r="H95" s="380" t="e">
        <f>VLOOKUP($K95,мандатка!$B:$I,8,FALSE)</f>
        <v>#N/A</v>
      </c>
      <c r="I95" s="381"/>
      <c r="J95" s="370">
        <v>14</v>
      </c>
      <c r="K95" s="370" t="e">
        <f>VLOOKUP($J95,Жереб!$D:$I,6,FALSE)</f>
        <v>#N/A</v>
      </c>
      <c r="L95" s="370">
        <v>3</v>
      </c>
      <c r="M95" s="370">
        <f t="shared" si="1"/>
        <v>86</v>
      </c>
    </row>
    <row r="96" spans="1:13" hidden="1" x14ac:dyDescent="0.3">
      <c r="A96" s="376">
        <v>87</v>
      </c>
      <c r="B96" s="380" t="e">
        <f>VLOOKUP($K96,мандатка!$X:$AF,$L96+1,FALSE)</f>
        <v>#N/A</v>
      </c>
      <c r="C96" s="380"/>
      <c r="D96" s="377" t="e">
        <f>VLOOKUP($B96,мандатка!$B:$G,2,FALSE)</f>
        <v>#N/A</v>
      </c>
      <c r="E96" s="378" t="e">
        <f>VLOOKUP($B96,мандатка!$B:$G,3,FALSE)</f>
        <v>#N/A</v>
      </c>
      <c r="F96" s="379" t="e">
        <f>VLOOKUP($B96,мандатка!$B:$G,5,FALSE)</f>
        <v>#N/A</v>
      </c>
      <c r="G96" s="380" t="e">
        <f>VLOOKUP($K96,мандатка!$B:$I,3,FALSE)</f>
        <v>#N/A</v>
      </c>
      <c r="H96" s="380" t="e">
        <f>VLOOKUP($K96,мандатка!$B:$I,8,FALSE)</f>
        <v>#N/A</v>
      </c>
      <c r="I96" s="381"/>
      <c r="J96" s="370">
        <v>15</v>
      </c>
      <c r="K96" s="370" t="e">
        <f>VLOOKUP($J96,Жереб!$D:$I,6,FALSE)</f>
        <v>#N/A</v>
      </c>
      <c r="L96" s="370">
        <v>3</v>
      </c>
      <c r="M96" s="370">
        <f t="shared" si="1"/>
        <v>87</v>
      </c>
    </row>
    <row r="97" spans="1:13" hidden="1" x14ac:dyDescent="0.3">
      <c r="A97" s="376">
        <v>88</v>
      </c>
      <c r="B97" s="380" t="e">
        <f>VLOOKUP($K97,мандатка!$X:$AF,$L97+1,FALSE)</f>
        <v>#N/A</v>
      </c>
      <c r="C97" s="380"/>
      <c r="D97" s="377" t="e">
        <f>VLOOKUP($B97,мандатка!$B:$G,2,FALSE)</f>
        <v>#N/A</v>
      </c>
      <c r="E97" s="378" t="e">
        <f>VLOOKUP($B97,мандатка!$B:$G,3,FALSE)</f>
        <v>#N/A</v>
      </c>
      <c r="F97" s="379" t="e">
        <f>VLOOKUP($B97,мандатка!$B:$G,5,FALSE)</f>
        <v>#N/A</v>
      </c>
      <c r="G97" s="380" t="e">
        <f>VLOOKUP($K97,мандатка!$B:$I,3,FALSE)</f>
        <v>#N/A</v>
      </c>
      <c r="H97" s="380" t="e">
        <f>VLOOKUP($K97,мандатка!$B:$I,8,FALSE)</f>
        <v>#N/A</v>
      </c>
      <c r="I97" s="381"/>
      <c r="J97" s="370">
        <v>16</v>
      </c>
      <c r="K97" s="370" t="e">
        <f>VLOOKUP($J97,Жереб!$D:$I,6,FALSE)</f>
        <v>#N/A</v>
      </c>
      <c r="L97" s="370">
        <v>3</v>
      </c>
      <c r="M97" s="370">
        <f t="shared" si="1"/>
        <v>88</v>
      </c>
    </row>
    <row r="98" spans="1:13" hidden="1" x14ac:dyDescent="0.3">
      <c r="A98" s="376">
        <v>89</v>
      </c>
      <c r="B98" s="380" t="e">
        <f>VLOOKUP($K98,мандатка!$X:$AF,$L98+1,FALSE)</f>
        <v>#N/A</v>
      </c>
      <c r="C98" s="380"/>
      <c r="D98" s="377" t="e">
        <f>VLOOKUP($B98,мандатка!$B:$G,2,FALSE)</f>
        <v>#N/A</v>
      </c>
      <c r="E98" s="378" t="e">
        <f>VLOOKUP($B98,мандатка!$B:$G,3,FALSE)</f>
        <v>#N/A</v>
      </c>
      <c r="F98" s="379" t="e">
        <f>VLOOKUP($B98,мандатка!$B:$G,5,FALSE)</f>
        <v>#N/A</v>
      </c>
      <c r="G98" s="380" t="e">
        <f>VLOOKUP($K98,мандатка!$B:$I,3,FALSE)</f>
        <v>#N/A</v>
      </c>
      <c r="H98" s="380" t="e">
        <f>VLOOKUP($K98,мандатка!$B:$I,8,FALSE)</f>
        <v>#N/A</v>
      </c>
      <c r="I98" s="381"/>
      <c r="J98" s="370">
        <v>17</v>
      </c>
      <c r="K98" s="370" t="e">
        <f>VLOOKUP($J98,Жереб!$D:$I,6,FALSE)</f>
        <v>#N/A</v>
      </c>
      <c r="L98" s="370">
        <v>3</v>
      </c>
      <c r="M98" s="370">
        <f t="shared" si="1"/>
        <v>89</v>
      </c>
    </row>
    <row r="99" spans="1:13" hidden="1" x14ac:dyDescent="0.3">
      <c r="A99" s="376">
        <v>90</v>
      </c>
      <c r="B99" s="380" t="e">
        <f>VLOOKUP($K99,мандатка!$X:$AF,$L99+1,FALSE)</f>
        <v>#N/A</v>
      </c>
      <c r="C99" s="380"/>
      <c r="D99" s="377" t="e">
        <f>VLOOKUP($B99,мандатка!$B:$G,2,FALSE)</f>
        <v>#N/A</v>
      </c>
      <c r="E99" s="378" t="e">
        <f>VLOOKUP($B99,мандатка!$B:$G,3,FALSE)</f>
        <v>#N/A</v>
      </c>
      <c r="F99" s="379" t="e">
        <f>VLOOKUP($B99,мандатка!$B:$G,5,FALSE)</f>
        <v>#N/A</v>
      </c>
      <c r="G99" s="380" t="e">
        <f>VLOOKUP($K99,мандатка!$B:$I,3,FALSE)</f>
        <v>#N/A</v>
      </c>
      <c r="H99" s="380" t="e">
        <f>VLOOKUP($K99,мандатка!$B:$I,8,FALSE)</f>
        <v>#N/A</v>
      </c>
      <c r="I99" s="381"/>
      <c r="J99" s="370">
        <v>18</v>
      </c>
      <c r="K99" s="370" t="e">
        <f>VLOOKUP($J99,Жереб!$D:$I,6,FALSE)</f>
        <v>#N/A</v>
      </c>
      <c r="L99" s="370">
        <v>3</v>
      </c>
      <c r="M99" s="370">
        <f t="shared" si="1"/>
        <v>90</v>
      </c>
    </row>
    <row r="100" spans="1:13" hidden="1" x14ac:dyDescent="0.3">
      <c r="A100" s="376">
        <v>91</v>
      </c>
      <c r="B100" s="380" t="e">
        <f>VLOOKUP($K100,мандатка!$X:$AF,$L100+1,FALSE)</f>
        <v>#N/A</v>
      </c>
      <c r="C100" s="380"/>
      <c r="D100" s="377" t="e">
        <f>VLOOKUP($B100,мандатка!$B:$G,2,FALSE)</f>
        <v>#N/A</v>
      </c>
      <c r="E100" s="378" t="e">
        <f>VLOOKUP($B100,мандатка!$B:$G,3,FALSE)</f>
        <v>#N/A</v>
      </c>
      <c r="F100" s="379" t="e">
        <f>VLOOKUP($B100,мандатка!$B:$G,5,FALSE)</f>
        <v>#N/A</v>
      </c>
      <c r="G100" s="380" t="e">
        <f>VLOOKUP($K100,мандатка!$B:$I,3,FALSE)</f>
        <v>#N/A</v>
      </c>
      <c r="H100" s="380" t="e">
        <f>VLOOKUP($K100,мандатка!$B:$I,8,FALSE)</f>
        <v>#N/A</v>
      </c>
      <c r="I100" s="381"/>
      <c r="J100" s="370">
        <v>19</v>
      </c>
      <c r="K100" s="370" t="e">
        <f>VLOOKUP($J100,Жереб!$D:$I,6,FALSE)</f>
        <v>#N/A</v>
      </c>
      <c r="L100" s="370">
        <v>3</v>
      </c>
      <c r="M100" s="370">
        <f t="shared" si="1"/>
        <v>91</v>
      </c>
    </row>
    <row r="101" spans="1:13" hidden="1" x14ac:dyDescent="0.3">
      <c r="A101" s="376">
        <v>92</v>
      </c>
      <c r="B101" s="377" t="e">
        <f>VLOOKUP($K101,мандатка!$X:$AF,$L101+1,FALSE)</f>
        <v>#N/A</v>
      </c>
      <c r="C101" s="377"/>
      <c r="D101" s="377" t="e">
        <f>VLOOKUP($B101,мандатка!$B:$G,2,FALSE)</f>
        <v>#N/A</v>
      </c>
      <c r="E101" s="378" t="e">
        <f>VLOOKUP($B101,мандатка!$B:$G,3,FALSE)</f>
        <v>#N/A</v>
      </c>
      <c r="F101" s="379" t="e">
        <f>VLOOKUP($B101,мандатка!$B:$G,5,FALSE)</f>
        <v>#N/A</v>
      </c>
      <c r="G101" s="380" t="e">
        <f>VLOOKUP($K101,мандатка!$B:$I,3,FALSE)</f>
        <v>#N/A</v>
      </c>
      <c r="H101" s="380" t="e">
        <f>VLOOKUP($K101,мандатка!$B:$I,8,FALSE)</f>
        <v>#N/A</v>
      </c>
      <c r="I101" s="381"/>
      <c r="J101" s="370">
        <v>20</v>
      </c>
      <c r="K101" s="370" t="e">
        <f>VLOOKUP($J101,Жереб!$D:$I,6,FALSE)</f>
        <v>#N/A</v>
      </c>
      <c r="L101" s="370">
        <v>3</v>
      </c>
      <c r="M101" s="370">
        <f t="shared" si="1"/>
        <v>92</v>
      </c>
    </row>
    <row r="102" spans="1:13" hidden="1" x14ac:dyDescent="0.3">
      <c r="A102" s="376">
        <v>93</v>
      </c>
      <c r="B102" s="380" t="e">
        <f>VLOOKUP($K102,мандатка!$X:$AF,$L102+1,FALSE)</f>
        <v>#N/A</v>
      </c>
      <c r="C102" s="380"/>
      <c r="D102" s="377" t="e">
        <f>VLOOKUP($B102,мандатка!$B:$G,2,FALSE)</f>
        <v>#N/A</v>
      </c>
      <c r="E102" s="378" t="e">
        <f>VLOOKUP($B102,мандатка!$B:$G,3,FALSE)</f>
        <v>#N/A</v>
      </c>
      <c r="F102" s="379" t="e">
        <f>VLOOKUP($B102,мандатка!$B:$G,5,FALSE)</f>
        <v>#N/A</v>
      </c>
      <c r="G102" s="380" t="e">
        <f>VLOOKUP($K102,мандатка!$B:$I,3,FALSE)</f>
        <v>#N/A</v>
      </c>
      <c r="H102" s="380" t="e">
        <f>VLOOKUP($K102,мандатка!$B:$I,8,FALSE)</f>
        <v>#N/A</v>
      </c>
      <c r="I102" s="381"/>
      <c r="J102" s="370">
        <v>21</v>
      </c>
      <c r="K102" s="370" t="e">
        <f>VLOOKUP($J102,Жереб!$D:$I,6,FALSE)</f>
        <v>#N/A</v>
      </c>
      <c r="L102" s="370">
        <v>3</v>
      </c>
      <c r="M102" s="370">
        <f t="shared" si="1"/>
        <v>93</v>
      </c>
    </row>
    <row r="103" spans="1:13" hidden="1" x14ac:dyDescent="0.3">
      <c r="A103" s="376">
        <v>94</v>
      </c>
      <c r="B103" s="380" t="e">
        <f>VLOOKUP($K103,мандатка!$X:$AF,$L103+1,FALSE)</f>
        <v>#N/A</v>
      </c>
      <c r="C103" s="380"/>
      <c r="D103" s="377" t="e">
        <f>VLOOKUP($B103,мандатка!$B:$G,2,FALSE)</f>
        <v>#N/A</v>
      </c>
      <c r="E103" s="378" t="e">
        <f>VLOOKUP($B103,мандатка!$B:$G,3,FALSE)</f>
        <v>#N/A</v>
      </c>
      <c r="F103" s="379" t="e">
        <f>VLOOKUP($B103,мандатка!$B:$G,5,FALSE)</f>
        <v>#N/A</v>
      </c>
      <c r="G103" s="380" t="e">
        <f>VLOOKUP($K103,мандатка!$B:$I,3,FALSE)</f>
        <v>#N/A</v>
      </c>
      <c r="H103" s="380" t="e">
        <f>VLOOKUP($K103,мандатка!$B:$I,8,FALSE)</f>
        <v>#N/A</v>
      </c>
      <c r="I103" s="381"/>
      <c r="J103" s="370">
        <v>22</v>
      </c>
      <c r="K103" s="370" t="e">
        <f>VLOOKUP($J103,Жереб!$D:$I,6,FALSE)</f>
        <v>#N/A</v>
      </c>
      <c r="L103" s="370">
        <v>3</v>
      </c>
      <c r="M103" s="370">
        <f t="shared" si="1"/>
        <v>94</v>
      </c>
    </row>
    <row r="104" spans="1:13" hidden="1" x14ac:dyDescent="0.3">
      <c r="A104" s="376">
        <v>95</v>
      </c>
      <c r="B104" s="380" t="e">
        <f>VLOOKUP($K104,мандатка!$X:$AF,$L104+1,FALSE)</f>
        <v>#N/A</v>
      </c>
      <c r="C104" s="380"/>
      <c r="D104" s="377" t="e">
        <f>VLOOKUP($B104,мандатка!$B:$G,2,FALSE)</f>
        <v>#N/A</v>
      </c>
      <c r="E104" s="378" t="e">
        <f>VLOOKUP($B104,мандатка!$B:$G,3,FALSE)</f>
        <v>#N/A</v>
      </c>
      <c r="F104" s="379" t="e">
        <f>VLOOKUP($B104,мандатка!$B:$G,5,FALSE)</f>
        <v>#N/A</v>
      </c>
      <c r="G104" s="380" t="e">
        <f>VLOOKUP($K104,мандатка!$B:$I,3,FALSE)</f>
        <v>#N/A</v>
      </c>
      <c r="H104" s="380" t="e">
        <f>VLOOKUP($K104,мандатка!$B:$I,8,FALSE)</f>
        <v>#N/A</v>
      </c>
      <c r="I104" s="381"/>
      <c r="J104" s="370">
        <v>23</v>
      </c>
      <c r="K104" s="370" t="e">
        <f>VLOOKUP($J104,Жереб!$D:$I,6,FALSE)</f>
        <v>#N/A</v>
      </c>
      <c r="L104" s="370">
        <v>3</v>
      </c>
      <c r="M104" s="370">
        <f t="shared" si="1"/>
        <v>95</v>
      </c>
    </row>
    <row r="105" spans="1:13" hidden="1" x14ac:dyDescent="0.3">
      <c r="A105" s="376">
        <v>96</v>
      </c>
      <c r="B105" s="380" t="e">
        <f>VLOOKUP($K105,мандатка!$X:$AF,$L105+1,FALSE)</f>
        <v>#N/A</v>
      </c>
      <c r="C105" s="380"/>
      <c r="D105" s="377" t="e">
        <f>VLOOKUP($B105,мандатка!$B:$G,2,FALSE)</f>
        <v>#N/A</v>
      </c>
      <c r="E105" s="378" t="e">
        <f>VLOOKUP($B105,мандатка!$B:$G,3,FALSE)</f>
        <v>#N/A</v>
      </c>
      <c r="F105" s="379" t="e">
        <f>VLOOKUP($B105,мандатка!$B:$G,5,FALSE)</f>
        <v>#N/A</v>
      </c>
      <c r="G105" s="380" t="e">
        <f>VLOOKUP($K105,мандатка!$B:$I,3,FALSE)</f>
        <v>#N/A</v>
      </c>
      <c r="H105" s="380" t="e">
        <f>VLOOKUP($K105,мандатка!$B:$I,8,FALSE)</f>
        <v>#N/A</v>
      </c>
      <c r="I105" s="381"/>
      <c r="J105" s="370">
        <v>24</v>
      </c>
      <c r="K105" s="370" t="e">
        <f>VLOOKUP($J105,Жереб!$D:$I,6,FALSE)</f>
        <v>#N/A</v>
      </c>
      <c r="L105" s="370">
        <v>3</v>
      </c>
      <c r="M105" s="370">
        <f t="shared" si="1"/>
        <v>96</v>
      </c>
    </row>
    <row r="106" spans="1:13" hidden="1" x14ac:dyDescent="0.3">
      <c r="A106" s="376">
        <v>97</v>
      </c>
      <c r="B106" s="380" t="e">
        <f>VLOOKUP($K106,мандатка!$X:$AF,$L106+1,FALSE)</f>
        <v>#N/A</v>
      </c>
      <c r="C106" s="380"/>
      <c r="D106" s="377" t="e">
        <f>VLOOKUP($B106,мандатка!$B:$G,2,FALSE)</f>
        <v>#N/A</v>
      </c>
      <c r="E106" s="378" t="e">
        <f>VLOOKUP($B106,мандатка!$B:$G,3,FALSE)</f>
        <v>#N/A</v>
      </c>
      <c r="F106" s="379" t="e">
        <f>VLOOKUP($B106,мандатка!$B:$G,5,FALSE)</f>
        <v>#N/A</v>
      </c>
      <c r="G106" s="380" t="e">
        <f>VLOOKUP($K106,мандатка!$B:$I,3,FALSE)</f>
        <v>#N/A</v>
      </c>
      <c r="H106" s="380" t="e">
        <f>VLOOKUP($K106,мандатка!$B:$I,8,FALSE)</f>
        <v>#N/A</v>
      </c>
      <c r="I106" s="381"/>
      <c r="J106" s="370">
        <v>25</v>
      </c>
      <c r="K106" s="370" t="e">
        <f>VLOOKUP($J106,Жереб!$D:$I,6,FALSE)</f>
        <v>#N/A</v>
      </c>
      <c r="L106" s="370">
        <v>3</v>
      </c>
      <c r="M106" s="370">
        <f t="shared" si="1"/>
        <v>97</v>
      </c>
    </row>
    <row r="107" spans="1:13" hidden="1" x14ac:dyDescent="0.3">
      <c r="A107" s="376">
        <v>98</v>
      </c>
      <c r="B107" s="380" t="e">
        <f>VLOOKUP($K107,мандатка!$X:$AF,$L107+1,FALSE)</f>
        <v>#N/A</v>
      </c>
      <c r="C107" s="380"/>
      <c r="D107" s="377" t="e">
        <f>VLOOKUP($B107,мандатка!$B:$G,2,FALSE)</f>
        <v>#N/A</v>
      </c>
      <c r="E107" s="378" t="e">
        <f>VLOOKUP($B107,мандатка!$B:$G,3,FALSE)</f>
        <v>#N/A</v>
      </c>
      <c r="F107" s="379" t="e">
        <f>VLOOKUP($B107,мандатка!$B:$G,5,FALSE)</f>
        <v>#N/A</v>
      </c>
      <c r="G107" s="380" t="e">
        <f>VLOOKUP($K107,мандатка!$B:$I,3,FALSE)</f>
        <v>#N/A</v>
      </c>
      <c r="H107" s="380" t="e">
        <f>VLOOKUP($K107,мандатка!$B:$I,8,FALSE)</f>
        <v>#N/A</v>
      </c>
      <c r="I107" s="381"/>
      <c r="J107" s="370">
        <v>26</v>
      </c>
      <c r="K107" s="370" t="e">
        <f>VLOOKUP($J107,Жереб!$D:$I,6,FALSE)</f>
        <v>#N/A</v>
      </c>
      <c r="L107" s="370">
        <v>3</v>
      </c>
      <c r="M107" s="370">
        <f t="shared" si="1"/>
        <v>98</v>
      </c>
    </row>
    <row r="108" spans="1:13" hidden="1" x14ac:dyDescent="0.3">
      <c r="A108" s="376">
        <v>99</v>
      </c>
      <c r="B108" s="380" t="e">
        <f>VLOOKUP($K108,мандатка!$X:$AF,$L108+1,FALSE)</f>
        <v>#N/A</v>
      </c>
      <c r="C108" s="380"/>
      <c r="D108" s="377" t="e">
        <f>VLOOKUP($B108,мандатка!$B:$G,2,FALSE)</f>
        <v>#N/A</v>
      </c>
      <c r="E108" s="378" t="e">
        <f>VLOOKUP($B108,мандатка!$B:$G,3,FALSE)</f>
        <v>#N/A</v>
      </c>
      <c r="F108" s="379" t="e">
        <f>VLOOKUP($B108,мандатка!$B:$G,5,FALSE)</f>
        <v>#N/A</v>
      </c>
      <c r="G108" s="380" t="e">
        <f>VLOOKUP($K108,мандатка!$B:$I,3,FALSE)</f>
        <v>#N/A</v>
      </c>
      <c r="H108" s="380" t="e">
        <f>VLOOKUP($K108,мандатка!$B:$I,8,FALSE)</f>
        <v>#N/A</v>
      </c>
      <c r="I108" s="381"/>
      <c r="J108" s="370">
        <v>27</v>
      </c>
      <c r="K108" s="370" t="e">
        <f>VLOOKUP($J108,Жереб!$D:$I,6,FALSE)</f>
        <v>#N/A</v>
      </c>
      <c r="L108" s="370">
        <v>3</v>
      </c>
      <c r="M108" s="370">
        <f t="shared" si="1"/>
        <v>99</v>
      </c>
    </row>
    <row r="109" spans="1:13" hidden="1" x14ac:dyDescent="0.3">
      <c r="A109" s="376">
        <v>100</v>
      </c>
      <c r="B109" s="380" t="e">
        <f>VLOOKUP($K109,мандатка!$X:$AF,$L109+1,FALSE)</f>
        <v>#N/A</v>
      </c>
      <c r="C109" s="380"/>
      <c r="D109" s="377" t="e">
        <f>VLOOKUP($B109,мандатка!$B:$G,2,FALSE)</f>
        <v>#N/A</v>
      </c>
      <c r="E109" s="378" t="e">
        <f>VLOOKUP($B109,мандатка!$B:$G,3,FALSE)</f>
        <v>#N/A</v>
      </c>
      <c r="F109" s="379" t="e">
        <f>VLOOKUP($B109,мандатка!$B:$G,5,FALSE)</f>
        <v>#N/A</v>
      </c>
      <c r="G109" s="380" t="e">
        <f>VLOOKUP($K109,мандатка!$B:$I,3,FALSE)</f>
        <v>#N/A</v>
      </c>
      <c r="H109" s="380" t="e">
        <f>VLOOKUP($K109,мандатка!$B:$I,8,FALSE)</f>
        <v>#N/A</v>
      </c>
      <c r="I109" s="381"/>
      <c r="J109" s="370">
        <v>28</v>
      </c>
      <c r="K109" s="370" t="e">
        <f>VLOOKUP($J109,Жереб!$D:$I,6,FALSE)</f>
        <v>#N/A</v>
      </c>
      <c r="L109" s="370">
        <v>3</v>
      </c>
      <c r="M109" s="370">
        <f t="shared" si="1"/>
        <v>100</v>
      </c>
    </row>
    <row r="110" spans="1:13" hidden="1" x14ac:dyDescent="0.3">
      <c r="A110" s="376">
        <v>101</v>
      </c>
      <c r="B110" s="380" t="e">
        <f>VLOOKUP($K110,мандатка!$X:$AF,$L110+1,FALSE)</f>
        <v>#N/A</v>
      </c>
      <c r="C110" s="380"/>
      <c r="D110" s="377" t="e">
        <f>VLOOKUP($B110,мандатка!$B:$G,2,FALSE)</f>
        <v>#N/A</v>
      </c>
      <c r="E110" s="378" t="e">
        <f>VLOOKUP($B110,мандатка!$B:$G,3,FALSE)</f>
        <v>#N/A</v>
      </c>
      <c r="F110" s="379" t="e">
        <f>VLOOKUP($B110,мандатка!$B:$G,5,FALSE)</f>
        <v>#N/A</v>
      </c>
      <c r="G110" s="380" t="e">
        <f>VLOOKUP($K110,мандатка!$B:$I,3,FALSE)</f>
        <v>#N/A</v>
      </c>
      <c r="H110" s="380" t="e">
        <f>VLOOKUP($K110,мандатка!$B:$I,8,FALSE)</f>
        <v>#N/A</v>
      </c>
      <c r="I110" s="381"/>
      <c r="J110" s="370">
        <v>29</v>
      </c>
      <c r="K110" s="370" t="e">
        <f>VLOOKUP($J110,Жереб!$D:$I,6,FALSE)</f>
        <v>#N/A</v>
      </c>
      <c r="L110" s="370">
        <v>3</v>
      </c>
      <c r="M110" s="370">
        <f t="shared" si="1"/>
        <v>101</v>
      </c>
    </row>
    <row r="111" spans="1:13" hidden="1" x14ac:dyDescent="0.3">
      <c r="A111" s="376">
        <v>102</v>
      </c>
      <c r="B111" s="380" t="e">
        <f>VLOOKUP($K111,мандатка!$X:$AF,$L111+1,FALSE)</f>
        <v>#N/A</v>
      </c>
      <c r="C111" s="380"/>
      <c r="D111" s="377" t="e">
        <f>VLOOKUP($B111,мандатка!$B:$G,2,FALSE)</f>
        <v>#N/A</v>
      </c>
      <c r="E111" s="378" t="e">
        <f>VLOOKUP($B111,мандатка!$B:$G,3,FALSE)</f>
        <v>#N/A</v>
      </c>
      <c r="F111" s="379" t="e">
        <f>VLOOKUP($B111,мандатка!$B:$G,5,FALSE)</f>
        <v>#N/A</v>
      </c>
      <c r="G111" s="380" t="e">
        <f>VLOOKUP($K111,мандатка!$B:$I,3,FALSE)</f>
        <v>#N/A</v>
      </c>
      <c r="H111" s="380" t="e">
        <f>VLOOKUP($K111,мандатка!$B:$I,8,FALSE)</f>
        <v>#N/A</v>
      </c>
      <c r="I111" s="381"/>
      <c r="J111" s="370">
        <v>30</v>
      </c>
      <c r="K111" s="370" t="e">
        <f>VLOOKUP($J111,Жереб!$D:$I,6,FALSE)</f>
        <v>#N/A</v>
      </c>
      <c r="L111" s="370">
        <v>3</v>
      </c>
      <c r="M111" s="370">
        <f t="shared" si="1"/>
        <v>102</v>
      </c>
    </row>
    <row r="112" spans="1:13" hidden="1" x14ac:dyDescent="0.3">
      <c r="A112" s="376">
        <v>103</v>
      </c>
      <c r="B112" s="380" t="e">
        <f>VLOOKUP($K112,мандатка!$X:$AF,$L112+1,FALSE)</f>
        <v>#N/A</v>
      </c>
      <c r="C112" s="380"/>
      <c r="D112" s="377" t="e">
        <f>VLOOKUP($B112,мандатка!$B:$G,2,FALSE)</f>
        <v>#N/A</v>
      </c>
      <c r="E112" s="378" t="e">
        <f>VLOOKUP($B112,мандатка!$B:$G,3,FALSE)</f>
        <v>#N/A</v>
      </c>
      <c r="F112" s="379" t="e">
        <f>VLOOKUP($B112,мандатка!$B:$G,5,FALSE)</f>
        <v>#N/A</v>
      </c>
      <c r="G112" s="380" t="e">
        <f>VLOOKUP($K112,мандатка!$B:$I,3,FALSE)</f>
        <v>#N/A</v>
      </c>
      <c r="H112" s="380" t="e">
        <f>VLOOKUP($K112,мандатка!$B:$I,8,FALSE)</f>
        <v>#N/A</v>
      </c>
      <c r="I112" s="381"/>
      <c r="J112" s="370">
        <v>31</v>
      </c>
      <c r="K112" s="370" t="e">
        <f>VLOOKUP($J112,Жереб!$D:$I,6,FALSE)</f>
        <v>#N/A</v>
      </c>
      <c r="L112" s="370">
        <v>3</v>
      </c>
      <c r="M112" s="370">
        <f t="shared" si="1"/>
        <v>103</v>
      </c>
    </row>
    <row r="113" spans="1:13" hidden="1" x14ac:dyDescent="0.3">
      <c r="A113" s="376">
        <v>104</v>
      </c>
      <c r="B113" s="380" t="e">
        <f>VLOOKUP($K113,мандатка!$X:$AF,$L113+1,FALSE)</f>
        <v>#N/A</v>
      </c>
      <c r="C113" s="380"/>
      <c r="D113" s="377" t="e">
        <f>VLOOKUP($B113,мандатка!$B:$G,2,FALSE)</f>
        <v>#N/A</v>
      </c>
      <c r="E113" s="378" t="e">
        <f>VLOOKUP($B113,мандатка!$B:$G,3,FALSE)</f>
        <v>#N/A</v>
      </c>
      <c r="F113" s="379" t="e">
        <f>VLOOKUP($B113,мандатка!$B:$G,5,FALSE)</f>
        <v>#N/A</v>
      </c>
      <c r="G113" s="380" t="e">
        <f>VLOOKUP($K113,мандатка!$B:$I,3,FALSE)</f>
        <v>#N/A</v>
      </c>
      <c r="H113" s="380" t="e">
        <f>VLOOKUP($K113,мандатка!$B:$I,8,FALSE)</f>
        <v>#N/A</v>
      </c>
      <c r="I113" s="381"/>
      <c r="J113" s="370">
        <v>4</v>
      </c>
      <c r="K113" s="370" t="e">
        <f>VLOOKUP($J113,Жереб!$D:$I,6,FALSE)</f>
        <v>#N/A</v>
      </c>
      <c r="L113" s="370">
        <v>4</v>
      </c>
      <c r="M113" s="370">
        <f t="shared" si="1"/>
        <v>104</v>
      </c>
    </row>
    <row r="114" spans="1:13" hidden="1" x14ac:dyDescent="0.3">
      <c r="A114" s="376">
        <v>105</v>
      </c>
      <c r="B114" s="380" t="e">
        <f>VLOOKUP($K114,мандатка!$X:$AF,$L114+1,FALSE)</f>
        <v>#N/A</v>
      </c>
      <c r="C114" s="380"/>
      <c r="D114" s="377" t="e">
        <f>VLOOKUP($B114,мандатка!$B:$G,2,FALSE)</f>
        <v>#N/A</v>
      </c>
      <c r="E114" s="378" t="e">
        <f>VLOOKUP($B114,мандатка!$B:$G,3,FALSE)</f>
        <v>#N/A</v>
      </c>
      <c r="F114" s="379" t="e">
        <f>VLOOKUP($B114,мандатка!$B:$G,5,FALSE)</f>
        <v>#N/A</v>
      </c>
      <c r="G114" s="380" t="e">
        <f>VLOOKUP($K114,мандатка!$B:$I,3,FALSE)</f>
        <v>#N/A</v>
      </c>
      <c r="H114" s="380" t="e">
        <f>VLOOKUP($K114,мандатка!$B:$I,8,FALSE)</f>
        <v>#N/A</v>
      </c>
      <c r="I114" s="381"/>
      <c r="J114" s="370">
        <v>5</v>
      </c>
      <c r="K114" s="370" t="e">
        <f>VLOOKUP($J114,Жереб!$D:$I,6,FALSE)</f>
        <v>#N/A</v>
      </c>
      <c r="L114" s="370">
        <v>4</v>
      </c>
      <c r="M114" s="370">
        <f t="shared" si="1"/>
        <v>105</v>
      </c>
    </row>
    <row r="115" spans="1:13" hidden="1" x14ac:dyDescent="0.3">
      <c r="A115" s="376">
        <v>106</v>
      </c>
      <c r="B115" s="380" t="e">
        <f>VLOOKUP($K115,мандатка!$X:$AF,$L115+1,FALSE)</f>
        <v>#N/A</v>
      </c>
      <c r="C115" s="380"/>
      <c r="D115" s="377" t="e">
        <f>VLOOKUP($B115,мандатка!$B:$G,2,FALSE)</f>
        <v>#N/A</v>
      </c>
      <c r="E115" s="378" t="e">
        <f>VLOOKUP($B115,мандатка!$B:$G,3,FALSE)</f>
        <v>#N/A</v>
      </c>
      <c r="F115" s="379" t="e">
        <f>VLOOKUP($B115,мандатка!$B:$G,5,FALSE)</f>
        <v>#N/A</v>
      </c>
      <c r="G115" s="380" t="e">
        <f>VLOOKUP($K115,мандатка!$B:$I,3,FALSE)</f>
        <v>#N/A</v>
      </c>
      <c r="H115" s="380" t="e">
        <f>VLOOKUP($K115,мандатка!$B:$I,8,FALSE)</f>
        <v>#N/A</v>
      </c>
      <c r="I115" s="381"/>
      <c r="J115" s="370">
        <v>6</v>
      </c>
      <c r="K115" s="370" t="e">
        <f>VLOOKUP($J115,Жереб!$D:$I,6,FALSE)</f>
        <v>#N/A</v>
      </c>
      <c r="L115" s="370">
        <v>4</v>
      </c>
      <c r="M115" s="370">
        <f t="shared" si="1"/>
        <v>106</v>
      </c>
    </row>
    <row r="116" spans="1:13" hidden="1" x14ac:dyDescent="0.3">
      <c r="A116" s="376">
        <v>107</v>
      </c>
      <c r="B116" s="380" t="e">
        <f>VLOOKUP($K116,мандатка!$X:$AF,$L116+1,FALSE)</f>
        <v>#N/A</v>
      </c>
      <c r="C116" s="380"/>
      <c r="D116" s="377" t="e">
        <f>VLOOKUP($B116,мандатка!$B:$G,2,FALSE)</f>
        <v>#N/A</v>
      </c>
      <c r="E116" s="378" t="e">
        <f>VLOOKUP($B116,мандатка!$B:$G,3,FALSE)</f>
        <v>#N/A</v>
      </c>
      <c r="F116" s="379" t="e">
        <f>VLOOKUP($B116,мандатка!$B:$G,5,FALSE)</f>
        <v>#N/A</v>
      </c>
      <c r="G116" s="380" t="e">
        <f>VLOOKUP($K116,мандатка!$B:$I,3,FALSE)</f>
        <v>#N/A</v>
      </c>
      <c r="H116" s="380" t="e">
        <f>VLOOKUP($K116,мандатка!$B:$I,8,FALSE)</f>
        <v>#N/A</v>
      </c>
      <c r="I116" s="381"/>
      <c r="J116" s="370">
        <v>7</v>
      </c>
      <c r="K116" s="370" t="e">
        <f>VLOOKUP($J116,Жереб!$D:$I,6,FALSE)</f>
        <v>#N/A</v>
      </c>
      <c r="L116" s="370">
        <v>4</v>
      </c>
      <c r="M116" s="370">
        <f t="shared" si="1"/>
        <v>107</v>
      </c>
    </row>
    <row r="117" spans="1:13" hidden="1" x14ac:dyDescent="0.3">
      <c r="A117" s="376">
        <v>108</v>
      </c>
      <c r="B117" s="380" t="e">
        <f>VLOOKUP($K117,мандатка!$X:$AF,$L117+1,FALSE)</f>
        <v>#N/A</v>
      </c>
      <c r="C117" s="380"/>
      <c r="D117" s="377" t="e">
        <f>VLOOKUP($B117,мандатка!$B:$G,2,FALSE)</f>
        <v>#N/A</v>
      </c>
      <c r="E117" s="378" t="e">
        <f>VLOOKUP($B117,мандатка!$B:$G,3,FALSE)</f>
        <v>#N/A</v>
      </c>
      <c r="F117" s="379" t="e">
        <f>VLOOKUP($B117,мандатка!$B:$G,5,FALSE)</f>
        <v>#N/A</v>
      </c>
      <c r="G117" s="380" t="e">
        <f>VLOOKUP($K117,мандатка!$B:$I,3,FALSE)</f>
        <v>#N/A</v>
      </c>
      <c r="H117" s="380" t="e">
        <f>VLOOKUP($K117,мандатка!$B:$I,8,FALSE)</f>
        <v>#N/A</v>
      </c>
      <c r="I117" s="381"/>
      <c r="J117" s="370">
        <v>8</v>
      </c>
      <c r="K117" s="370" t="e">
        <f>VLOOKUP($J117,Жереб!$D:$I,6,FALSE)</f>
        <v>#N/A</v>
      </c>
      <c r="L117" s="370">
        <v>4</v>
      </c>
      <c r="M117" s="370">
        <f t="shared" si="1"/>
        <v>108</v>
      </c>
    </row>
    <row r="118" spans="1:13" hidden="1" x14ac:dyDescent="0.3">
      <c r="A118" s="376">
        <v>109</v>
      </c>
      <c r="B118" s="380" t="e">
        <f>VLOOKUP($K118,мандатка!$X:$AF,$L118+1,FALSE)</f>
        <v>#N/A</v>
      </c>
      <c r="C118" s="380"/>
      <c r="D118" s="377" t="e">
        <f>VLOOKUP($B118,мандатка!$B:$G,2,FALSE)</f>
        <v>#N/A</v>
      </c>
      <c r="E118" s="378" t="e">
        <f>VLOOKUP($B118,мандатка!$B:$G,3,FALSE)</f>
        <v>#N/A</v>
      </c>
      <c r="F118" s="379" t="e">
        <f>VLOOKUP($B118,мандатка!$B:$G,5,FALSE)</f>
        <v>#N/A</v>
      </c>
      <c r="G118" s="380" t="e">
        <f>VLOOKUP($K118,мандатка!$B:$I,3,FALSE)</f>
        <v>#N/A</v>
      </c>
      <c r="H118" s="380" t="e">
        <f>VLOOKUP($K118,мандатка!$B:$I,8,FALSE)</f>
        <v>#N/A</v>
      </c>
      <c r="I118" s="381"/>
      <c r="J118" s="370">
        <v>9</v>
      </c>
      <c r="K118" s="370" t="e">
        <f>VLOOKUP($J118,Жереб!$D:$I,6,FALSE)</f>
        <v>#N/A</v>
      </c>
      <c r="L118" s="370">
        <v>4</v>
      </c>
      <c r="M118" s="370">
        <f t="shared" si="1"/>
        <v>109</v>
      </c>
    </row>
    <row r="119" spans="1:13" hidden="1" x14ac:dyDescent="0.3">
      <c r="A119" s="376">
        <v>110</v>
      </c>
      <c r="B119" s="380" t="e">
        <f>VLOOKUP($K119,мандатка!$X:$AF,$L119+1,FALSE)</f>
        <v>#N/A</v>
      </c>
      <c r="C119" s="380"/>
      <c r="D119" s="377" t="e">
        <f>VLOOKUP($B119,мандатка!$B:$G,2,FALSE)</f>
        <v>#N/A</v>
      </c>
      <c r="E119" s="378" t="e">
        <f>VLOOKUP($B119,мандатка!$B:$G,3,FALSE)</f>
        <v>#N/A</v>
      </c>
      <c r="F119" s="379" t="e">
        <f>VLOOKUP($B119,мандатка!$B:$G,5,FALSE)</f>
        <v>#N/A</v>
      </c>
      <c r="G119" s="380" t="e">
        <f>VLOOKUP($K119,мандатка!$B:$I,3,FALSE)</f>
        <v>#N/A</v>
      </c>
      <c r="H119" s="380" t="e">
        <f>VLOOKUP($K119,мандатка!$B:$I,8,FALSE)</f>
        <v>#N/A</v>
      </c>
      <c r="I119" s="381"/>
      <c r="J119" s="370">
        <v>10</v>
      </c>
      <c r="K119" s="370" t="e">
        <f>VLOOKUP($J119,Жереб!$D:$I,6,FALSE)</f>
        <v>#N/A</v>
      </c>
      <c r="L119" s="370">
        <v>4</v>
      </c>
      <c r="M119" s="370">
        <f t="shared" si="1"/>
        <v>110</v>
      </c>
    </row>
    <row r="120" spans="1:13" hidden="1" x14ac:dyDescent="0.3">
      <c r="A120" s="376">
        <v>111</v>
      </c>
      <c r="B120" s="380" t="e">
        <f>VLOOKUP($K120,мандатка!$X:$AF,$L120+1,FALSE)</f>
        <v>#N/A</v>
      </c>
      <c r="C120" s="380"/>
      <c r="D120" s="377" t="e">
        <f>VLOOKUP($B120,мандатка!$B:$G,2,FALSE)</f>
        <v>#N/A</v>
      </c>
      <c r="E120" s="378" t="e">
        <f>VLOOKUP($B120,мандатка!$B:$G,3,FALSE)</f>
        <v>#N/A</v>
      </c>
      <c r="F120" s="379" t="e">
        <f>VLOOKUP($B120,мандатка!$B:$G,5,FALSE)</f>
        <v>#N/A</v>
      </c>
      <c r="G120" s="380" t="e">
        <f>VLOOKUP($K120,мандатка!$B:$I,3,FALSE)</f>
        <v>#N/A</v>
      </c>
      <c r="H120" s="380" t="e">
        <f>VLOOKUP($K120,мандатка!$B:$I,8,FALSE)</f>
        <v>#N/A</v>
      </c>
      <c r="I120" s="381"/>
      <c r="J120" s="370">
        <v>11</v>
      </c>
      <c r="K120" s="370" t="e">
        <f>VLOOKUP($J120,Жереб!$D:$I,6,FALSE)</f>
        <v>#N/A</v>
      </c>
      <c r="L120" s="370">
        <v>4</v>
      </c>
      <c r="M120" s="370">
        <f t="shared" si="1"/>
        <v>111</v>
      </c>
    </row>
    <row r="121" spans="1:13" hidden="1" x14ac:dyDescent="0.3">
      <c r="A121" s="376">
        <v>112</v>
      </c>
      <c r="B121" s="380" t="e">
        <f>VLOOKUP($K121,мандатка!$X:$AF,$L121+1,FALSE)</f>
        <v>#N/A</v>
      </c>
      <c r="C121" s="380"/>
      <c r="D121" s="377" t="e">
        <f>VLOOKUP($B121,мандатка!$B:$G,2,FALSE)</f>
        <v>#N/A</v>
      </c>
      <c r="E121" s="378" t="e">
        <f>VLOOKUP($B121,мандатка!$B:$G,3,FALSE)</f>
        <v>#N/A</v>
      </c>
      <c r="F121" s="379" t="e">
        <f>VLOOKUP($B121,мандатка!$B:$G,5,FALSE)</f>
        <v>#N/A</v>
      </c>
      <c r="G121" s="380" t="e">
        <f>VLOOKUP($K121,мандатка!$B:$I,3,FALSE)</f>
        <v>#N/A</v>
      </c>
      <c r="H121" s="380" t="e">
        <f>VLOOKUP($K121,мандатка!$B:$I,8,FALSE)</f>
        <v>#N/A</v>
      </c>
      <c r="I121" s="381"/>
      <c r="J121" s="370">
        <v>12</v>
      </c>
      <c r="K121" s="370" t="e">
        <f>VLOOKUP($J121,Жереб!$D:$I,6,FALSE)</f>
        <v>#N/A</v>
      </c>
      <c r="L121" s="370">
        <v>4</v>
      </c>
      <c r="M121" s="370">
        <f t="shared" si="1"/>
        <v>112</v>
      </c>
    </row>
    <row r="122" spans="1:13" hidden="1" x14ac:dyDescent="0.3">
      <c r="A122" s="376">
        <v>113</v>
      </c>
      <c r="B122" s="380" t="e">
        <f>VLOOKUP($K122,мандатка!$X:$AF,$L122+1,FALSE)</f>
        <v>#N/A</v>
      </c>
      <c r="C122" s="380"/>
      <c r="D122" s="377" t="e">
        <f>VLOOKUP($B122,мандатка!$B:$G,2,FALSE)</f>
        <v>#N/A</v>
      </c>
      <c r="E122" s="378" t="e">
        <f>VLOOKUP($B122,мандатка!$B:$G,3,FALSE)</f>
        <v>#N/A</v>
      </c>
      <c r="F122" s="379" t="e">
        <f>VLOOKUP($B122,мандатка!$B:$G,5,FALSE)</f>
        <v>#N/A</v>
      </c>
      <c r="G122" s="380" t="e">
        <f>VLOOKUP($K122,мандатка!$B:$I,3,FALSE)</f>
        <v>#N/A</v>
      </c>
      <c r="H122" s="380" t="e">
        <f>VLOOKUP($K122,мандатка!$B:$I,8,FALSE)</f>
        <v>#N/A</v>
      </c>
      <c r="I122" s="381"/>
      <c r="J122" s="370">
        <v>13</v>
      </c>
      <c r="K122" s="370" t="e">
        <f>VLOOKUP($J122,Жереб!$D:$I,6,FALSE)</f>
        <v>#N/A</v>
      </c>
      <c r="L122" s="370">
        <v>4</v>
      </c>
      <c r="M122" s="370">
        <f t="shared" si="1"/>
        <v>113</v>
      </c>
    </row>
    <row r="123" spans="1:13" hidden="1" x14ac:dyDescent="0.3">
      <c r="A123" s="376">
        <v>114</v>
      </c>
      <c r="B123" s="380" t="e">
        <f>VLOOKUP($K123,мандатка!$X:$AF,$L123+1,FALSE)</f>
        <v>#N/A</v>
      </c>
      <c r="C123" s="380"/>
      <c r="D123" s="377" t="e">
        <f>VLOOKUP($B123,мандатка!$B:$G,2,FALSE)</f>
        <v>#N/A</v>
      </c>
      <c r="E123" s="378" t="e">
        <f>VLOOKUP($B123,мандатка!$B:$G,3,FALSE)</f>
        <v>#N/A</v>
      </c>
      <c r="F123" s="379" t="e">
        <f>VLOOKUP($B123,мандатка!$B:$G,5,FALSE)</f>
        <v>#N/A</v>
      </c>
      <c r="G123" s="380" t="e">
        <f>VLOOKUP($K123,мандатка!$B:$I,3,FALSE)</f>
        <v>#N/A</v>
      </c>
      <c r="H123" s="380" t="e">
        <f>VLOOKUP($K123,мандатка!$B:$I,8,FALSE)</f>
        <v>#N/A</v>
      </c>
      <c r="I123" s="381"/>
      <c r="J123" s="370">
        <v>14</v>
      </c>
      <c r="K123" s="370" t="e">
        <f>VLOOKUP($J123,Жереб!$D:$I,6,FALSE)</f>
        <v>#N/A</v>
      </c>
      <c r="L123" s="370">
        <v>4</v>
      </c>
      <c r="M123" s="370">
        <f t="shared" si="1"/>
        <v>114</v>
      </c>
    </row>
    <row r="124" spans="1:13" hidden="1" x14ac:dyDescent="0.3">
      <c r="A124" s="376">
        <v>115</v>
      </c>
      <c r="B124" s="380" t="e">
        <f>VLOOKUP($K124,мандатка!$X:$AF,$L124+1,FALSE)</f>
        <v>#N/A</v>
      </c>
      <c r="C124" s="380"/>
      <c r="D124" s="377" t="e">
        <f>VLOOKUP($B124,мандатка!$B:$G,2,FALSE)</f>
        <v>#N/A</v>
      </c>
      <c r="E124" s="378" t="e">
        <f>VLOOKUP($B124,мандатка!$B:$G,3,FALSE)</f>
        <v>#N/A</v>
      </c>
      <c r="F124" s="379" t="e">
        <f>VLOOKUP($B124,мандатка!$B:$G,5,FALSE)</f>
        <v>#N/A</v>
      </c>
      <c r="G124" s="380" t="e">
        <f>VLOOKUP($K124,мандатка!$B:$I,3,FALSE)</f>
        <v>#N/A</v>
      </c>
      <c r="H124" s="380" t="e">
        <f>VLOOKUP($K124,мандатка!$B:$I,8,FALSE)</f>
        <v>#N/A</v>
      </c>
      <c r="I124" s="381"/>
      <c r="J124" s="370">
        <v>15</v>
      </c>
      <c r="K124" s="370" t="e">
        <f>VLOOKUP($J124,Жереб!$D:$I,6,FALSE)</f>
        <v>#N/A</v>
      </c>
      <c r="L124" s="370">
        <v>4</v>
      </c>
      <c r="M124" s="370">
        <f t="shared" si="1"/>
        <v>115</v>
      </c>
    </row>
    <row r="125" spans="1:13" hidden="1" x14ac:dyDescent="0.3">
      <c r="A125" s="376">
        <v>116</v>
      </c>
      <c r="B125" s="380" t="e">
        <f>VLOOKUP($K125,мандатка!$X:$AF,$L125+1,FALSE)</f>
        <v>#N/A</v>
      </c>
      <c r="C125" s="380"/>
      <c r="D125" s="377" t="e">
        <f>VLOOKUP($B125,мандатка!$B:$G,2,FALSE)</f>
        <v>#N/A</v>
      </c>
      <c r="E125" s="378" t="e">
        <f>VLOOKUP($B125,мандатка!$B:$G,3,FALSE)</f>
        <v>#N/A</v>
      </c>
      <c r="F125" s="379" t="e">
        <f>VLOOKUP($B125,мандатка!$B:$G,5,FALSE)</f>
        <v>#N/A</v>
      </c>
      <c r="G125" s="380" t="e">
        <f>VLOOKUP($K125,мандатка!$B:$I,3,FALSE)</f>
        <v>#N/A</v>
      </c>
      <c r="H125" s="380" t="e">
        <f>VLOOKUP($K125,мандатка!$B:$I,8,FALSE)</f>
        <v>#N/A</v>
      </c>
      <c r="I125" s="381"/>
      <c r="J125" s="370">
        <v>16</v>
      </c>
      <c r="K125" s="370" t="e">
        <f>VLOOKUP($J125,Жереб!$D:$I,6,FALSE)</f>
        <v>#N/A</v>
      </c>
      <c r="L125" s="370">
        <v>4</v>
      </c>
      <c r="M125" s="370">
        <f t="shared" si="1"/>
        <v>116</v>
      </c>
    </row>
    <row r="126" spans="1:13" hidden="1" x14ac:dyDescent="0.3">
      <c r="A126" s="376">
        <v>117</v>
      </c>
      <c r="B126" s="380" t="e">
        <f>VLOOKUP($K126,мандатка!$X:$AF,$L126+1,FALSE)</f>
        <v>#N/A</v>
      </c>
      <c r="C126" s="380"/>
      <c r="D126" s="377" t="e">
        <f>VLOOKUP($B126,мандатка!$B:$G,2,FALSE)</f>
        <v>#N/A</v>
      </c>
      <c r="E126" s="378" t="e">
        <f>VLOOKUP($B126,мандатка!$B:$G,3,FALSE)</f>
        <v>#N/A</v>
      </c>
      <c r="F126" s="379" t="e">
        <f>VLOOKUP($B126,мандатка!$B:$G,5,FALSE)</f>
        <v>#N/A</v>
      </c>
      <c r="G126" s="380" t="e">
        <f>VLOOKUP($K126,мандатка!$B:$I,3,FALSE)</f>
        <v>#N/A</v>
      </c>
      <c r="H126" s="380" t="e">
        <f>VLOOKUP($K126,мандатка!$B:$I,8,FALSE)</f>
        <v>#N/A</v>
      </c>
      <c r="I126" s="381"/>
      <c r="J126" s="370">
        <v>17</v>
      </c>
      <c r="K126" s="370" t="e">
        <f>VLOOKUP($J126,Жереб!$D:$I,6,FALSE)</f>
        <v>#N/A</v>
      </c>
      <c r="L126" s="370">
        <v>4</v>
      </c>
      <c r="M126" s="370">
        <f t="shared" si="1"/>
        <v>117</v>
      </c>
    </row>
    <row r="127" spans="1:13" hidden="1" x14ac:dyDescent="0.3">
      <c r="A127" s="376">
        <v>118</v>
      </c>
      <c r="B127" s="380" t="e">
        <f>VLOOKUP($K127,мандатка!$X:$AF,$L127+1,FALSE)</f>
        <v>#N/A</v>
      </c>
      <c r="C127" s="380"/>
      <c r="D127" s="377" t="e">
        <f>VLOOKUP($B127,мандатка!$B:$G,2,FALSE)</f>
        <v>#N/A</v>
      </c>
      <c r="E127" s="378" t="e">
        <f>VLOOKUP($B127,мандатка!$B:$G,3,FALSE)</f>
        <v>#N/A</v>
      </c>
      <c r="F127" s="379" t="e">
        <f>VLOOKUP($B127,мандатка!$B:$G,5,FALSE)</f>
        <v>#N/A</v>
      </c>
      <c r="G127" s="380" t="e">
        <f>VLOOKUP($K127,мандатка!$B:$I,3,FALSE)</f>
        <v>#N/A</v>
      </c>
      <c r="H127" s="380" t="e">
        <f>VLOOKUP($K127,мандатка!$B:$I,8,FALSE)</f>
        <v>#N/A</v>
      </c>
      <c r="I127" s="381"/>
      <c r="J127" s="370">
        <v>18</v>
      </c>
      <c r="K127" s="370" t="e">
        <f>VLOOKUP($J127,Жереб!$D:$I,6,FALSE)</f>
        <v>#N/A</v>
      </c>
      <c r="L127" s="370">
        <v>4</v>
      </c>
      <c r="M127" s="370">
        <f t="shared" si="1"/>
        <v>118</v>
      </c>
    </row>
    <row r="128" spans="1:13" hidden="1" x14ac:dyDescent="0.3">
      <c r="A128" s="376">
        <v>119</v>
      </c>
      <c r="B128" s="380" t="e">
        <f>VLOOKUP($K128,мандатка!$X:$AF,$L128+1,FALSE)</f>
        <v>#N/A</v>
      </c>
      <c r="C128" s="380"/>
      <c r="D128" s="377" t="e">
        <f>VLOOKUP($B128,мандатка!$B:$G,2,FALSE)</f>
        <v>#N/A</v>
      </c>
      <c r="E128" s="378" t="e">
        <f>VLOOKUP($B128,мандатка!$B:$G,3,FALSE)</f>
        <v>#N/A</v>
      </c>
      <c r="F128" s="379" t="e">
        <f>VLOOKUP($B128,мандатка!$B:$G,5,FALSE)</f>
        <v>#N/A</v>
      </c>
      <c r="G128" s="380" t="e">
        <f>VLOOKUP($K128,мандатка!$B:$I,3,FALSE)</f>
        <v>#N/A</v>
      </c>
      <c r="H128" s="380" t="e">
        <f>VLOOKUP($K128,мандатка!$B:$I,8,FALSE)</f>
        <v>#N/A</v>
      </c>
      <c r="I128" s="381"/>
      <c r="J128" s="370">
        <v>19</v>
      </c>
      <c r="K128" s="370" t="e">
        <f>VLOOKUP($J128,Жереб!$D:$I,6,FALSE)</f>
        <v>#N/A</v>
      </c>
      <c r="L128" s="370">
        <v>4</v>
      </c>
      <c r="M128" s="370">
        <f t="shared" si="1"/>
        <v>119</v>
      </c>
    </row>
    <row r="129" spans="1:13" hidden="1" x14ac:dyDescent="0.3">
      <c r="A129" s="376">
        <v>120</v>
      </c>
      <c r="B129" s="380" t="e">
        <f>VLOOKUP($K129,мандатка!$X:$AF,$L129+1,FALSE)</f>
        <v>#N/A</v>
      </c>
      <c r="C129" s="380"/>
      <c r="D129" s="377" t="e">
        <f>VLOOKUP($B129,мандатка!$B:$G,2,FALSE)</f>
        <v>#N/A</v>
      </c>
      <c r="E129" s="378" t="e">
        <f>VLOOKUP($B129,мандатка!$B:$G,3,FALSE)</f>
        <v>#N/A</v>
      </c>
      <c r="F129" s="379" t="e">
        <f>VLOOKUP($B129,мандатка!$B:$G,5,FALSE)</f>
        <v>#N/A</v>
      </c>
      <c r="G129" s="380" t="e">
        <f>VLOOKUP($K129,мандатка!$B:$I,3,FALSE)</f>
        <v>#N/A</v>
      </c>
      <c r="H129" s="380" t="e">
        <f>VLOOKUP($K129,мандатка!$B:$I,8,FALSE)</f>
        <v>#N/A</v>
      </c>
      <c r="I129" s="381"/>
      <c r="J129" s="370">
        <v>20</v>
      </c>
      <c r="K129" s="370" t="e">
        <f>VLOOKUP($J129,Жереб!$D:$I,6,FALSE)</f>
        <v>#N/A</v>
      </c>
      <c r="L129" s="370">
        <v>4</v>
      </c>
      <c r="M129" s="370">
        <f t="shared" si="1"/>
        <v>120</v>
      </c>
    </row>
    <row r="130" spans="1:13" hidden="1" x14ac:dyDescent="0.3">
      <c r="A130" s="376">
        <v>121</v>
      </c>
      <c r="B130" s="380" t="e">
        <f>VLOOKUP($K130,мандатка!$X:$AF,$L130+1,FALSE)</f>
        <v>#N/A</v>
      </c>
      <c r="C130" s="380"/>
      <c r="D130" s="377" t="e">
        <f>VLOOKUP($B130,мандатка!$B:$G,2,FALSE)</f>
        <v>#N/A</v>
      </c>
      <c r="E130" s="378" t="e">
        <f>VLOOKUP($B130,мандатка!$B:$G,3,FALSE)</f>
        <v>#N/A</v>
      </c>
      <c r="F130" s="379" t="e">
        <f>VLOOKUP($B130,мандатка!$B:$G,5,FALSE)</f>
        <v>#N/A</v>
      </c>
      <c r="G130" s="380" t="e">
        <f>VLOOKUP($K130,мандатка!$B:$I,3,FALSE)</f>
        <v>#N/A</v>
      </c>
      <c r="H130" s="380" t="e">
        <f>VLOOKUP($K130,мандатка!$B:$I,8,FALSE)</f>
        <v>#N/A</v>
      </c>
      <c r="I130" s="381"/>
      <c r="J130" s="370">
        <v>21</v>
      </c>
      <c r="K130" s="370" t="e">
        <f>VLOOKUP($J130,Жереб!$D:$I,6,FALSE)</f>
        <v>#N/A</v>
      </c>
      <c r="L130" s="370">
        <v>4</v>
      </c>
      <c r="M130" s="370">
        <f t="shared" si="1"/>
        <v>121</v>
      </c>
    </row>
    <row r="131" spans="1:13" hidden="1" x14ac:dyDescent="0.3">
      <c r="A131" s="376">
        <v>122</v>
      </c>
      <c r="B131" s="380" t="e">
        <f>VLOOKUP($K131,мандатка!$X:$AF,$L131+1,FALSE)</f>
        <v>#N/A</v>
      </c>
      <c r="C131" s="380"/>
      <c r="D131" s="377" t="e">
        <f>VLOOKUP($B131,мандатка!$B:$G,2,FALSE)</f>
        <v>#N/A</v>
      </c>
      <c r="E131" s="378" t="e">
        <f>VLOOKUP($B131,мандатка!$B:$G,3,FALSE)</f>
        <v>#N/A</v>
      </c>
      <c r="F131" s="379" t="e">
        <f>VLOOKUP($B131,мандатка!$B:$G,5,FALSE)</f>
        <v>#N/A</v>
      </c>
      <c r="G131" s="380" t="e">
        <f>VLOOKUP($K131,мандатка!$B:$I,3,FALSE)</f>
        <v>#N/A</v>
      </c>
      <c r="H131" s="380" t="e">
        <f>VLOOKUP($K131,мандатка!$B:$I,8,FALSE)</f>
        <v>#N/A</v>
      </c>
      <c r="I131" s="381"/>
      <c r="J131" s="370">
        <v>22</v>
      </c>
      <c r="K131" s="370" t="e">
        <f>VLOOKUP($J131,Жереб!$D:$I,6,FALSE)</f>
        <v>#N/A</v>
      </c>
      <c r="L131" s="370">
        <v>4</v>
      </c>
      <c r="M131" s="370">
        <f t="shared" si="1"/>
        <v>122</v>
      </c>
    </row>
    <row r="132" spans="1:13" hidden="1" x14ac:dyDescent="0.3">
      <c r="A132" s="376">
        <v>123</v>
      </c>
      <c r="B132" s="380" t="e">
        <f>VLOOKUP($K132,мандатка!$X:$AF,$L132+1,FALSE)</f>
        <v>#N/A</v>
      </c>
      <c r="C132" s="380"/>
      <c r="D132" s="377" t="e">
        <f>VLOOKUP($B132,мандатка!$B:$G,2,FALSE)</f>
        <v>#N/A</v>
      </c>
      <c r="E132" s="378" t="e">
        <f>VLOOKUP($B132,мандатка!$B:$G,3,FALSE)</f>
        <v>#N/A</v>
      </c>
      <c r="F132" s="379" t="e">
        <f>VLOOKUP($B132,мандатка!$B:$G,5,FALSE)</f>
        <v>#N/A</v>
      </c>
      <c r="G132" s="380" t="e">
        <f>VLOOKUP($K132,мандатка!$B:$I,3,FALSE)</f>
        <v>#N/A</v>
      </c>
      <c r="H132" s="380" t="e">
        <f>VLOOKUP($K132,мандатка!$B:$I,8,FALSE)</f>
        <v>#N/A</v>
      </c>
      <c r="I132" s="381"/>
      <c r="J132" s="370">
        <v>23</v>
      </c>
      <c r="K132" s="370" t="e">
        <f>VLOOKUP($J132,Жереб!$D:$I,6,FALSE)</f>
        <v>#N/A</v>
      </c>
      <c r="L132" s="370">
        <v>4</v>
      </c>
      <c r="M132" s="370">
        <f t="shared" si="1"/>
        <v>123</v>
      </c>
    </row>
    <row r="133" spans="1:13" hidden="1" x14ac:dyDescent="0.3">
      <c r="A133" s="376">
        <v>124</v>
      </c>
      <c r="B133" s="380" t="e">
        <f>VLOOKUP($K133,мандатка!$X:$AF,$L133+1,FALSE)</f>
        <v>#N/A</v>
      </c>
      <c r="C133" s="380"/>
      <c r="D133" s="377" t="e">
        <f>VLOOKUP($B133,мандатка!$B:$G,2,FALSE)</f>
        <v>#N/A</v>
      </c>
      <c r="E133" s="378" t="e">
        <f>VLOOKUP($B133,мандатка!$B:$G,3,FALSE)</f>
        <v>#N/A</v>
      </c>
      <c r="F133" s="379" t="e">
        <f>VLOOKUP($B133,мандатка!$B:$G,5,FALSE)</f>
        <v>#N/A</v>
      </c>
      <c r="G133" s="380" t="e">
        <f>VLOOKUP($K133,мандатка!$B:$I,3,FALSE)</f>
        <v>#N/A</v>
      </c>
      <c r="H133" s="380" t="e">
        <f>VLOOKUP($K133,мандатка!$B:$I,8,FALSE)</f>
        <v>#N/A</v>
      </c>
      <c r="I133" s="381"/>
      <c r="J133" s="370">
        <v>24</v>
      </c>
      <c r="K133" s="370" t="e">
        <f>VLOOKUP($J133,Жереб!$D:$I,6,FALSE)</f>
        <v>#N/A</v>
      </c>
      <c r="L133" s="370">
        <v>4</v>
      </c>
      <c r="M133" s="370">
        <f t="shared" si="1"/>
        <v>124</v>
      </c>
    </row>
    <row r="134" spans="1:13" hidden="1" x14ac:dyDescent="0.3">
      <c r="A134" s="376">
        <v>125</v>
      </c>
      <c r="B134" s="380" t="e">
        <f>VLOOKUP($K134,мандатка!$X:$AF,$L134+1,FALSE)</f>
        <v>#N/A</v>
      </c>
      <c r="C134" s="380"/>
      <c r="D134" s="377" t="e">
        <f>VLOOKUP($B134,мандатка!$B:$G,2,FALSE)</f>
        <v>#N/A</v>
      </c>
      <c r="E134" s="378" t="e">
        <f>VLOOKUP($B134,мандатка!$B:$G,3,FALSE)</f>
        <v>#N/A</v>
      </c>
      <c r="F134" s="379" t="e">
        <f>VLOOKUP($B134,мандатка!$B:$G,5,FALSE)</f>
        <v>#N/A</v>
      </c>
      <c r="G134" s="380" t="e">
        <f>VLOOKUP($K134,мандатка!$B:$I,3,FALSE)</f>
        <v>#N/A</v>
      </c>
      <c r="H134" s="380" t="e">
        <f>VLOOKUP($K134,мандатка!$B:$I,8,FALSE)</f>
        <v>#N/A</v>
      </c>
      <c r="I134" s="381"/>
      <c r="J134" s="370">
        <v>25</v>
      </c>
      <c r="K134" s="370" t="e">
        <f>VLOOKUP($J134,Жереб!$D:$I,6,FALSE)</f>
        <v>#N/A</v>
      </c>
      <c r="L134" s="370">
        <v>4</v>
      </c>
      <c r="M134" s="370">
        <f t="shared" si="1"/>
        <v>125</v>
      </c>
    </row>
    <row r="135" spans="1:13" hidden="1" x14ac:dyDescent="0.3">
      <c r="A135" s="376">
        <v>126</v>
      </c>
      <c r="B135" s="380" t="e">
        <f>VLOOKUP($K135,мандатка!$X:$AF,$L135+1,FALSE)</f>
        <v>#N/A</v>
      </c>
      <c r="C135" s="380"/>
      <c r="D135" s="377" t="e">
        <f>VLOOKUP($B135,мандатка!$B:$G,2,FALSE)</f>
        <v>#N/A</v>
      </c>
      <c r="E135" s="378" t="e">
        <f>VLOOKUP($B135,мандатка!$B:$G,3,FALSE)</f>
        <v>#N/A</v>
      </c>
      <c r="F135" s="379" t="e">
        <f>VLOOKUP($B135,мандатка!$B:$G,5,FALSE)</f>
        <v>#N/A</v>
      </c>
      <c r="G135" s="380" t="e">
        <f>VLOOKUP($K135,мандатка!$B:$I,3,FALSE)</f>
        <v>#N/A</v>
      </c>
      <c r="H135" s="380" t="e">
        <f>VLOOKUP($K135,мандатка!$B:$I,8,FALSE)</f>
        <v>#N/A</v>
      </c>
      <c r="I135" s="381"/>
      <c r="J135" s="370">
        <v>26</v>
      </c>
      <c r="K135" s="370" t="e">
        <f>VLOOKUP($J135,Жереб!$D:$I,6,FALSE)</f>
        <v>#N/A</v>
      </c>
      <c r="L135" s="370">
        <v>4</v>
      </c>
      <c r="M135" s="370">
        <f t="shared" si="1"/>
        <v>126</v>
      </c>
    </row>
    <row r="136" spans="1:13" hidden="1" x14ac:dyDescent="0.3">
      <c r="A136" s="376">
        <v>127</v>
      </c>
      <c r="B136" s="380" t="e">
        <f>VLOOKUP($K136,мандатка!$X:$AF,$L136+1,FALSE)</f>
        <v>#N/A</v>
      </c>
      <c r="C136" s="380"/>
      <c r="D136" s="377" t="e">
        <f>VLOOKUP($B136,мандатка!$B:$G,2,FALSE)</f>
        <v>#N/A</v>
      </c>
      <c r="E136" s="378" t="e">
        <f>VLOOKUP($B136,мандатка!$B:$G,3,FALSE)</f>
        <v>#N/A</v>
      </c>
      <c r="F136" s="379" t="e">
        <f>VLOOKUP($B136,мандатка!$B:$G,5,FALSE)</f>
        <v>#N/A</v>
      </c>
      <c r="G136" s="380" t="e">
        <f>VLOOKUP($K136,мандатка!$B:$I,3,FALSE)</f>
        <v>#N/A</v>
      </c>
      <c r="H136" s="380" t="e">
        <f>VLOOKUP($K136,мандатка!$B:$I,8,FALSE)</f>
        <v>#N/A</v>
      </c>
      <c r="I136" s="381"/>
      <c r="J136" s="370">
        <v>27</v>
      </c>
      <c r="K136" s="370" t="e">
        <f>VLOOKUP($J136,Жереб!$D:$I,6,FALSE)</f>
        <v>#N/A</v>
      </c>
      <c r="L136" s="370">
        <v>4</v>
      </c>
      <c r="M136" s="370">
        <f t="shared" si="1"/>
        <v>127</v>
      </c>
    </row>
    <row r="137" spans="1:13" hidden="1" x14ac:dyDescent="0.3">
      <c r="A137" s="376">
        <v>128</v>
      </c>
      <c r="B137" s="380" t="e">
        <f>VLOOKUP($K137,мандатка!$X:$AF,$L137+1,FALSE)</f>
        <v>#N/A</v>
      </c>
      <c r="C137" s="380"/>
      <c r="D137" s="377" t="e">
        <f>VLOOKUP($B137,мандатка!$B:$G,2,FALSE)</f>
        <v>#N/A</v>
      </c>
      <c r="E137" s="378" t="e">
        <f>VLOOKUP($B137,мандатка!$B:$G,3,FALSE)</f>
        <v>#N/A</v>
      </c>
      <c r="F137" s="379" t="e">
        <f>VLOOKUP($B137,мандатка!$B:$G,5,FALSE)</f>
        <v>#N/A</v>
      </c>
      <c r="G137" s="380" t="e">
        <f>VLOOKUP($K137,мандатка!$B:$I,3,FALSE)</f>
        <v>#N/A</v>
      </c>
      <c r="H137" s="380" t="e">
        <f>VLOOKUP($K137,мандатка!$B:$I,8,FALSE)</f>
        <v>#N/A</v>
      </c>
      <c r="I137" s="381"/>
      <c r="J137" s="370">
        <v>28</v>
      </c>
      <c r="K137" s="370" t="e">
        <f>VLOOKUP($J137,Жереб!$D:$I,6,FALSE)</f>
        <v>#N/A</v>
      </c>
      <c r="L137" s="370">
        <v>4</v>
      </c>
      <c r="M137" s="370">
        <f t="shared" si="1"/>
        <v>128</v>
      </c>
    </row>
    <row r="138" spans="1:13" hidden="1" x14ac:dyDescent="0.3">
      <c r="A138" s="376">
        <v>129</v>
      </c>
      <c r="B138" s="380" t="e">
        <f>VLOOKUP($K138,мандатка!$X:$AF,$L138+1,FALSE)</f>
        <v>#N/A</v>
      </c>
      <c r="C138" s="380"/>
      <c r="D138" s="377" t="e">
        <f>VLOOKUP($B138,мандатка!$B:$G,2,FALSE)</f>
        <v>#N/A</v>
      </c>
      <c r="E138" s="378" t="e">
        <f>VLOOKUP($B138,мандатка!$B:$G,3,FALSE)</f>
        <v>#N/A</v>
      </c>
      <c r="F138" s="379" t="e">
        <f>VLOOKUP($B138,мандатка!$B:$G,5,FALSE)</f>
        <v>#N/A</v>
      </c>
      <c r="G138" s="380" t="e">
        <f>VLOOKUP($K138,мандатка!$B:$I,3,FALSE)</f>
        <v>#N/A</v>
      </c>
      <c r="H138" s="380" t="e">
        <f>VLOOKUP($K138,мандатка!$B:$I,8,FALSE)</f>
        <v>#N/A</v>
      </c>
      <c r="I138" s="381"/>
      <c r="J138" s="370">
        <v>29</v>
      </c>
      <c r="K138" s="370" t="e">
        <f>VLOOKUP($J138,Жереб!$D:$I,6,FALSE)</f>
        <v>#N/A</v>
      </c>
      <c r="L138" s="370">
        <v>4</v>
      </c>
      <c r="M138" s="370">
        <f t="shared" si="1"/>
        <v>129</v>
      </c>
    </row>
    <row r="139" spans="1:13" hidden="1" x14ac:dyDescent="0.3">
      <c r="A139" s="376">
        <v>130</v>
      </c>
      <c r="B139" s="377" t="e">
        <f>VLOOKUP($K139,мандатка!$X:$AF,$L139+1,FALSE)</f>
        <v>#N/A</v>
      </c>
      <c r="C139" s="377"/>
      <c r="D139" s="377" t="e">
        <f>VLOOKUP($B139,мандатка!$B:$G,2,FALSE)</f>
        <v>#N/A</v>
      </c>
      <c r="E139" s="378" t="e">
        <f>VLOOKUP($B139,мандатка!$B:$G,3,FALSE)</f>
        <v>#N/A</v>
      </c>
      <c r="F139" s="379" t="e">
        <f>VLOOKUP($B139,мандатка!$B:$G,5,FALSE)</f>
        <v>#N/A</v>
      </c>
      <c r="G139" s="380" t="e">
        <f>VLOOKUP($K139,мандатка!$B:$I,3,FALSE)</f>
        <v>#N/A</v>
      </c>
      <c r="H139" s="380" t="e">
        <f>VLOOKUP($K139,мандатка!$B:$I,8,FALSE)</f>
        <v>#N/A</v>
      </c>
      <c r="I139" s="381"/>
      <c r="J139" s="370">
        <v>30</v>
      </c>
      <c r="K139" s="370" t="e">
        <f>VLOOKUP($J139,Жереб!$D:$I,6,FALSE)</f>
        <v>#N/A</v>
      </c>
      <c r="L139" s="370">
        <v>4</v>
      </c>
      <c r="M139" s="370">
        <f t="shared" ref="M139:M202" si="2">A139</f>
        <v>130</v>
      </c>
    </row>
    <row r="140" spans="1:13" hidden="1" x14ac:dyDescent="0.3">
      <c r="A140" s="376">
        <v>131</v>
      </c>
      <c r="B140" s="380" t="e">
        <f>VLOOKUP($K140,мандатка!$X:$AF,$L140+1,FALSE)</f>
        <v>#N/A</v>
      </c>
      <c r="C140" s="380"/>
      <c r="D140" s="377" t="e">
        <f>VLOOKUP($B140,мандатка!$B:$G,2,FALSE)</f>
        <v>#N/A</v>
      </c>
      <c r="E140" s="378" t="e">
        <f>VLOOKUP($B140,мандатка!$B:$G,3,FALSE)</f>
        <v>#N/A</v>
      </c>
      <c r="F140" s="379" t="e">
        <f>VLOOKUP($B140,мандатка!$B:$G,5,FALSE)</f>
        <v>#N/A</v>
      </c>
      <c r="G140" s="380" t="e">
        <f>VLOOKUP($K140,мандатка!$B:$I,3,FALSE)</f>
        <v>#N/A</v>
      </c>
      <c r="H140" s="380" t="e">
        <f>VLOOKUP($K140,мандатка!$B:$I,8,FALSE)</f>
        <v>#N/A</v>
      </c>
      <c r="I140" s="381"/>
      <c r="J140" s="370">
        <v>31</v>
      </c>
      <c r="K140" s="370" t="e">
        <f>VLOOKUP($J140,Жереб!$D:$I,6,FALSE)</f>
        <v>#N/A</v>
      </c>
      <c r="L140" s="370">
        <v>4</v>
      </c>
      <c r="M140" s="370">
        <f t="shared" si="2"/>
        <v>131</v>
      </c>
    </row>
    <row r="141" spans="1:13" hidden="1" x14ac:dyDescent="0.3">
      <c r="A141" s="376">
        <v>132</v>
      </c>
      <c r="B141" s="380" t="e">
        <f>VLOOKUP($K141,мандатка!$X:$AF,$L141+1,FALSE)</f>
        <v>#N/A</v>
      </c>
      <c r="C141" s="380"/>
      <c r="D141" s="377" t="e">
        <f>VLOOKUP($B141,мандатка!$B:$G,2,FALSE)</f>
        <v>#N/A</v>
      </c>
      <c r="E141" s="378" t="e">
        <f>VLOOKUP($B141,мандатка!$B:$G,3,FALSE)</f>
        <v>#N/A</v>
      </c>
      <c r="F141" s="379" t="e">
        <f>VLOOKUP($B141,мандатка!$B:$G,5,FALSE)</f>
        <v>#N/A</v>
      </c>
      <c r="G141" s="380" t="e">
        <f>VLOOKUP($K141,мандатка!$B:$I,3,FALSE)</f>
        <v>#N/A</v>
      </c>
      <c r="H141" s="380" t="e">
        <f>VLOOKUP($K141,мандатка!$B:$I,8,FALSE)</f>
        <v>#N/A</v>
      </c>
      <c r="I141" s="381"/>
      <c r="J141" s="370">
        <v>4</v>
      </c>
      <c r="K141" s="370" t="e">
        <f>VLOOKUP($J141,Жереб!$D:$I,6,FALSE)</f>
        <v>#N/A</v>
      </c>
      <c r="L141" s="370">
        <v>5</v>
      </c>
      <c r="M141" s="370">
        <f t="shared" si="2"/>
        <v>132</v>
      </c>
    </row>
    <row r="142" spans="1:13" hidden="1" x14ac:dyDescent="0.3">
      <c r="A142" s="376">
        <v>133</v>
      </c>
      <c r="B142" s="380" t="e">
        <f>VLOOKUP($K142,мандатка!$X:$AF,$L142+1,FALSE)</f>
        <v>#N/A</v>
      </c>
      <c r="C142" s="380"/>
      <c r="D142" s="377" t="e">
        <f>VLOOKUP($B142,мандатка!$B:$G,2,FALSE)</f>
        <v>#N/A</v>
      </c>
      <c r="E142" s="378" t="e">
        <f>VLOOKUP($B142,мандатка!$B:$G,3,FALSE)</f>
        <v>#N/A</v>
      </c>
      <c r="F142" s="379" t="e">
        <f>VLOOKUP($B142,мандатка!$B:$G,5,FALSE)</f>
        <v>#N/A</v>
      </c>
      <c r="G142" s="380" t="e">
        <f>VLOOKUP($K142,мандатка!$B:$I,3,FALSE)</f>
        <v>#N/A</v>
      </c>
      <c r="H142" s="380" t="e">
        <f>VLOOKUP($K142,мандатка!$B:$I,8,FALSE)</f>
        <v>#N/A</v>
      </c>
      <c r="I142" s="381"/>
      <c r="J142" s="370">
        <v>5</v>
      </c>
      <c r="K142" s="370" t="e">
        <f>VLOOKUP($J142,Жереб!$D:$I,6,FALSE)</f>
        <v>#N/A</v>
      </c>
      <c r="L142" s="370">
        <v>5</v>
      </c>
      <c r="M142" s="370">
        <f t="shared" si="2"/>
        <v>133</v>
      </c>
    </row>
    <row r="143" spans="1:13" hidden="1" x14ac:dyDescent="0.3">
      <c r="A143" s="376">
        <v>134</v>
      </c>
      <c r="B143" s="380" t="e">
        <f>VLOOKUP($K143,мандатка!$X:$AF,$L143+1,FALSE)</f>
        <v>#N/A</v>
      </c>
      <c r="C143" s="380"/>
      <c r="D143" s="377" t="e">
        <f>VLOOKUP($B143,мандатка!$B:$G,2,FALSE)</f>
        <v>#N/A</v>
      </c>
      <c r="E143" s="378" t="e">
        <f>VLOOKUP($B143,мандатка!$B:$G,3,FALSE)</f>
        <v>#N/A</v>
      </c>
      <c r="F143" s="379" t="e">
        <f>VLOOKUP($B143,мандатка!$B:$G,5,FALSE)</f>
        <v>#N/A</v>
      </c>
      <c r="G143" s="380" t="e">
        <f>VLOOKUP($K143,мандатка!$B:$I,3,FALSE)</f>
        <v>#N/A</v>
      </c>
      <c r="H143" s="380" t="e">
        <f>VLOOKUP($K143,мандатка!$B:$I,8,FALSE)</f>
        <v>#N/A</v>
      </c>
      <c r="I143" s="381"/>
      <c r="J143" s="370">
        <v>6</v>
      </c>
      <c r="K143" s="370" t="e">
        <f>VLOOKUP($J143,Жереб!$D:$I,6,FALSE)</f>
        <v>#N/A</v>
      </c>
      <c r="L143" s="370">
        <v>5</v>
      </c>
      <c r="M143" s="370">
        <f t="shared" si="2"/>
        <v>134</v>
      </c>
    </row>
    <row r="144" spans="1:13" hidden="1" x14ac:dyDescent="0.3">
      <c r="A144" s="376">
        <v>135</v>
      </c>
      <c r="B144" s="380" t="e">
        <f>VLOOKUP($K144,мандатка!$X:$AF,$L144+1,FALSE)</f>
        <v>#N/A</v>
      </c>
      <c r="C144" s="380"/>
      <c r="D144" s="377" t="e">
        <f>VLOOKUP($B144,мандатка!$B:$G,2,FALSE)</f>
        <v>#N/A</v>
      </c>
      <c r="E144" s="378" t="e">
        <f>VLOOKUP($B144,мандатка!$B:$G,3,FALSE)</f>
        <v>#N/A</v>
      </c>
      <c r="F144" s="379" t="e">
        <f>VLOOKUP($B144,мандатка!$B:$G,5,FALSE)</f>
        <v>#N/A</v>
      </c>
      <c r="G144" s="380" t="e">
        <f>VLOOKUP($K144,мандатка!$B:$I,3,FALSE)</f>
        <v>#N/A</v>
      </c>
      <c r="H144" s="380" t="e">
        <f>VLOOKUP($K144,мандатка!$B:$I,8,FALSE)</f>
        <v>#N/A</v>
      </c>
      <c r="I144" s="381"/>
      <c r="J144" s="370">
        <v>7</v>
      </c>
      <c r="K144" s="370" t="e">
        <f>VLOOKUP($J144,Жереб!$D:$I,6,FALSE)</f>
        <v>#N/A</v>
      </c>
      <c r="L144" s="370">
        <v>5</v>
      </c>
      <c r="M144" s="370">
        <f t="shared" si="2"/>
        <v>135</v>
      </c>
    </row>
    <row r="145" spans="1:13" hidden="1" x14ac:dyDescent="0.3">
      <c r="A145" s="376">
        <v>136</v>
      </c>
      <c r="B145" s="380" t="e">
        <f>VLOOKUP($K145,мандатка!$X:$AF,$L145+1,FALSE)</f>
        <v>#N/A</v>
      </c>
      <c r="C145" s="380"/>
      <c r="D145" s="377" t="e">
        <f>VLOOKUP($B145,мандатка!$B:$G,2,FALSE)</f>
        <v>#N/A</v>
      </c>
      <c r="E145" s="378" t="e">
        <f>VLOOKUP($B145,мандатка!$B:$G,3,FALSE)</f>
        <v>#N/A</v>
      </c>
      <c r="F145" s="379" t="e">
        <f>VLOOKUP($B145,мандатка!$B:$G,5,FALSE)</f>
        <v>#N/A</v>
      </c>
      <c r="G145" s="380" t="e">
        <f>VLOOKUP($K145,мандатка!$B:$I,3,FALSE)</f>
        <v>#N/A</v>
      </c>
      <c r="H145" s="380" t="e">
        <f>VLOOKUP($K145,мандатка!$B:$I,8,FALSE)</f>
        <v>#N/A</v>
      </c>
      <c r="I145" s="381"/>
      <c r="J145" s="370">
        <v>8</v>
      </c>
      <c r="K145" s="370" t="e">
        <f>VLOOKUP($J145,Жереб!$D:$I,6,FALSE)</f>
        <v>#N/A</v>
      </c>
      <c r="L145" s="370">
        <v>5</v>
      </c>
      <c r="M145" s="370">
        <f t="shared" si="2"/>
        <v>136</v>
      </c>
    </row>
    <row r="146" spans="1:13" hidden="1" x14ac:dyDescent="0.3">
      <c r="A146" s="376">
        <v>137</v>
      </c>
      <c r="B146" s="380" t="e">
        <f>VLOOKUP($K146,мандатка!$X:$AF,$L146+1,FALSE)</f>
        <v>#N/A</v>
      </c>
      <c r="C146" s="380"/>
      <c r="D146" s="377" t="e">
        <f>VLOOKUP($B146,мандатка!$B:$G,2,FALSE)</f>
        <v>#N/A</v>
      </c>
      <c r="E146" s="378" t="e">
        <f>VLOOKUP($B146,мандатка!$B:$G,3,FALSE)</f>
        <v>#N/A</v>
      </c>
      <c r="F146" s="379" t="e">
        <f>VLOOKUP($B146,мандатка!$B:$G,5,FALSE)</f>
        <v>#N/A</v>
      </c>
      <c r="G146" s="380" t="e">
        <f>VLOOKUP($K146,мандатка!$B:$I,3,FALSE)</f>
        <v>#N/A</v>
      </c>
      <c r="H146" s="380" t="e">
        <f>VLOOKUP($K146,мандатка!$B:$I,8,FALSE)</f>
        <v>#N/A</v>
      </c>
      <c r="I146" s="381"/>
      <c r="J146" s="370">
        <v>9</v>
      </c>
      <c r="K146" s="370" t="e">
        <f>VLOOKUP($J146,Жереб!$D:$I,6,FALSE)</f>
        <v>#N/A</v>
      </c>
      <c r="L146" s="370">
        <v>5</v>
      </c>
      <c r="M146" s="370">
        <f t="shared" si="2"/>
        <v>137</v>
      </c>
    </row>
    <row r="147" spans="1:13" hidden="1" x14ac:dyDescent="0.3">
      <c r="A147" s="376">
        <v>138</v>
      </c>
      <c r="B147" s="380" t="e">
        <f>VLOOKUP($K147,мандатка!$X:$AF,$L147+1,FALSE)</f>
        <v>#N/A</v>
      </c>
      <c r="C147" s="380"/>
      <c r="D147" s="377" t="e">
        <f>VLOOKUP($B147,мандатка!$B:$G,2,FALSE)</f>
        <v>#N/A</v>
      </c>
      <c r="E147" s="378" t="e">
        <f>VLOOKUP($B147,мандатка!$B:$G,3,FALSE)</f>
        <v>#N/A</v>
      </c>
      <c r="F147" s="379" t="e">
        <f>VLOOKUP($B147,мандатка!$B:$G,5,FALSE)</f>
        <v>#N/A</v>
      </c>
      <c r="G147" s="380" t="e">
        <f>VLOOKUP($K147,мандатка!$B:$I,3,FALSE)</f>
        <v>#N/A</v>
      </c>
      <c r="H147" s="380" t="e">
        <f>VLOOKUP($K147,мандатка!$B:$I,8,FALSE)</f>
        <v>#N/A</v>
      </c>
      <c r="I147" s="381"/>
      <c r="J147" s="370">
        <v>10</v>
      </c>
      <c r="K147" s="370" t="e">
        <f>VLOOKUP($J147,Жереб!$D:$I,6,FALSE)</f>
        <v>#N/A</v>
      </c>
      <c r="L147" s="370">
        <v>5</v>
      </c>
      <c r="M147" s="370">
        <f t="shared" si="2"/>
        <v>138</v>
      </c>
    </row>
    <row r="148" spans="1:13" hidden="1" x14ac:dyDescent="0.3">
      <c r="A148" s="376">
        <v>139</v>
      </c>
      <c r="B148" s="380" t="e">
        <f>VLOOKUP($K148,мандатка!$X:$AF,$L148+1,FALSE)</f>
        <v>#N/A</v>
      </c>
      <c r="C148" s="380"/>
      <c r="D148" s="377" t="e">
        <f>VLOOKUP($B148,мандатка!$B:$G,2,FALSE)</f>
        <v>#N/A</v>
      </c>
      <c r="E148" s="378" t="e">
        <f>VLOOKUP($B148,мандатка!$B:$G,3,FALSE)</f>
        <v>#N/A</v>
      </c>
      <c r="F148" s="379" t="e">
        <f>VLOOKUP($B148,мандатка!$B:$G,5,FALSE)</f>
        <v>#N/A</v>
      </c>
      <c r="G148" s="380" t="e">
        <f>VLOOKUP($K148,мандатка!$B:$I,3,FALSE)</f>
        <v>#N/A</v>
      </c>
      <c r="H148" s="380" t="e">
        <f>VLOOKUP($K148,мандатка!$B:$I,8,FALSE)</f>
        <v>#N/A</v>
      </c>
      <c r="I148" s="381"/>
      <c r="J148" s="370">
        <v>11</v>
      </c>
      <c r="K148" s="370" t="e">
        <f>VLOOKUP($J148,Жереб!$D:$I,6,FALSE)</f>
        <v>#N/A</v>
      </c>
      <c r="L148" s="370">
        <v>5</v>
      </c>
      <c r="M148" s="370">
        <f t="shared" si="2"/>
        <v>139</v>
      </c>
    </row>
    <row r="149" spans="1:13" hidden="1" x14ac:dyDescent="0.3">
      <c r="A149" s="376">
        <v>140</v>
      </c>
      <c r="B149" s="380" t="e">
        <f>VLOOKUP($K149,мандатка!$X:$AF,$L149+1,FALSE)</f>
        <v>#N/A</v>
      </c>
      <c r="C149" s="380"/>
      <c r="D149" s="377" t="e">
        <f>VLOOKUP($B149,мандатка!$B:$G,2,FALSE)</f>
        <v>#N/A</v>
      </c>
      <c r="E149" s="378" t="e">
        <f>VLOOKUP($B149,мандатка!$B:$G,3,FALSE)</f>
        <v>#N/A</v>
      </c>
      <c r="F149" s="379" t="e">
        <f>VLOOKUP($B149,мандатка!$B:$G,5,FALSE)</f>
        <v>#N/A</v>
      </c>
      <c r="G149" s="380" t="e">
        <f>VLOOKUP($K149,мандатка!$B:$I,3,FALSE)</f>
        <v>#N/A</v>
      </c>
      <c r="H149" s="380" t="e">
        <f>VLOOKUP($K149,мандатка!$B:$I,8,FALSE)</f>
        <v>#N/A</v>
      </c>
      <c r="I149" s="381"/>
      <c r="J149" s="370">
        <v>12</v>
      </c>
      <c r="K149" s="370" t="e">
        <f>VLOOKUP($J149,Жереб!$D:$I,6,FALSE)</f>
        <v>#N/A</v>
      </c>
      <c r="L149" s="370">
        <v>5</v>
      </c>
      <c r="M149" s="370">
        <f t="shared" si="2"/>
        <v>140</v>
      </c>
    </row>
    <row r="150" spans="1:13" hidden="1" x14ac:dyDescent="0.3">
      <c r="A150" s="376">
        <v>141</v>
      </c>
      <c r="B150" s="380" t="e">
        <f>VLOOKUP($K150,мандатка!$X:$AF,$L150+1,FALSE)</f>
        <v>#N/A</v>
      </c>
      <c r="C150" s="380"/>
      <c r="D150" s="377" t="e">
        <f>VLOOKUP($B150,мандатка!$B:$G,2,FALSE)</f>
        <v>#N/A</v>
      </c>
      <c r="E150" s="378" t="e">
        <f>VLOOKUP($B150,мандатка!$B:$G,3,FALSE)</f>
        <v>#N/A</v>
      </c>
      <c r="F150" s="379" t="e">
        <f>VLOOKUP($B150,мандатка!$B:$G,5,FALSE)</f>
        <v>#N/A</v>
      </c>
      <c r="G150" s="380" t="e">
        <f>VLOOKUP($K150,мандатка!$B:$I,3,FALSE)</f>
        <v>#N/A</v>
      </c>
      <c r="H150" s="380" t="e">
        <f>VLOOKUP($K150,мандатка!$B:$I,8,FALSE)</f>
        <v>#N/A</v>
      </c>
      <c r="I150" s="381"/>
      <c r="J150" s="370">
        <v>13</v>
      </c>
      <c r="K150" s="370" t="e">
        <f>VLOOKUP($J150,Жереб!$D:$I,6,FALSE)</f>
        <v>#N/A</v>
      </c>
      <c r="L150" s="370">
        <v>5</v>
      </c>
      <c r="M150" s="370">
        <f t="shared" si="2"/>
        <v>141</v>
      </c>
    </row>
    <row r="151" spans="1:13" hidden="1" x14ac:dyDescent="0.3">
      <c r="A151" s="376">
        <v>142</v>
      </c>
      <c r="B151" s="380" t="e">
        <f>VLOOKUP($K151,мандатка!$X:$AF,$L151+1,FALSE)</f>
        <v>#N/A</v>
      </c>
      <c r="C151" s="380"/>
      <c r="D151" s="377" t="e">
        <f>VLOOKUP($B151,мандатка!$B:$G,2,FALSE)</f>
        <v>#N/A</v>
      </c>
      <c r="E151" s="378" t="e">
        <f>VLOOKUP($B151,мандатка!$B:$G,3,FALSE)</f>
        <v>#N/A</v>
      </c>
      <c r="F151" s="379" t="e">
        <f>VLOOKUP($B151,мандатка!$B:$G,5,FALSE)</f>
        <v>#N/A</v>
      </c>
      <c r="G151" s="380" t="e">
        <f>VLOOKUP($K151,мандатка!$B:$I,3,FALSE)</f>
        <v>#N/A</v>
      </c>
      <c r="H151" s="380" t="e">
        <f>VLOOKUP($K151,мандатка!$B:$I,8,FALSE)</f>
        <v>#N/A</v>
      </c>
      <c r="I151" s="381"/>
      <c r="J151" s="370">
        <v>14</v>
      </c>
      <c r="K151" s="370" t="e">
        <f>VLOOKUP($J151,Жереб!$D:$I,6,FALSE)</f>
        <v>#N/A</v>
      </c>
      <c r="L151" s="370">
        <v>5</v>
      </c>
      <c r="M151" s="370">
        <f t="shared" si="2"/>
        <v>142</v>
      </c>
    </row>
    <row r="152" spans="1:13" hidden="1" x14ac:dyDescent="0.3">
      <c r="A152" s="376">
        <v>143</v>
      </c>
      <c r="B152" s="380" t="e">
        <f>VLOOKUP($K152,мандатка!$X:$AF,$L152+1,FALSE)</f>
        <v>#N/A</v>
      </c>
      <c r="C152" s="380"/>
      <c r="D152" s="377" t="e">
        <f>VLOOKUP($B152,мандатка!$B:$G,2,FALSE)</f>
        <v>#N/A</v>
      </c>
      <c r="E152" s="378" t="e">
        <f>VLOOKUP($B152,мандатка!$B:$G,3,FALSE)</f>
        <v>#N/A</v>
      </c>
      <c r="F152" s="379" t="e">
        <f>VLOOKUP($B152,мандатка!$B:$G,5,FALSE)</f>
        <v>#N/A</v>
      </c>
      <c r="G152" s="380" t="e">
        <f>VLOOKUP($K152,мандатка!$B:$I,3,FALSE)</f>
        <v>#N/A</v>
      </c>
      <c r="H152" s="380" t="e">
        <f>VLOOKUP($K152,мандатка!$B:$I,8,FALSE)</f>
        <v>#N/A</v>
      </c>
      <c r="I152" s="381"/>
      <c r="J152" s="370">
        <v>15</v>
      </c>
      <c r="K152" s="370" t="e">
        <f>VLOOKUP($J152,Жереб!$D:$I,6,FALSE)</f>
        <v>#N/A</v>
      </c>
      <c r="L152" s="370">
        <v>5</v>
      </c>
      <c r="M152" s="370">
        <f t="shared" si="2"/>
        <v>143</v>
      </c>
    </row>
    <row r="153" spans="1:13" hidden="1" x14ac:dyDescent="0.3">
      <c r="A153" s="376">
        <v>144</v>
      </c>
      <c r="B153" s="380" t="e">
        <f>VLOOKUP($K153,мандатка!$X:$AF,$L153+1,FALSE)</f>
        <v>#N/A</v>
      </c>
      <c r="C153" s="380"/>
      <c r="D153" s="377" t="e">
        <f>VLOOKUP($B153,мандатка!$B:$G,2,FALSE)</f>
        <v>#N/A</v>
      </c>
      <c r="E153" s="378" t="e">
        <f>VLOOKUP($B153,мандатка!$B:$G,3,FALSE)</f>
        <v>#N/A</v>
      </c>
      <c r="F153" s="379" t="e">
        <f>VLOOKUP($B153,мандатка!$B:$G,5,FALSE)</f>
        <v>#N/A</v>
      </c>
      <c r="G153" s="380" t="e">
        <f>VLOOKUP($K153,мандатка!$B:$I,3,FALSE)</f>
        <v>#N/A</v>
      </c>
      <c r="H153" s="380" t="e">
        <f>VLOOKUP($K153,мандатка!$B:$I,8,FALSE)</f>
        <v>#N/A</v>
      </c>
      <c r="I153" s="381"/>
      <c r="J153" s="370">
        <v>16</v>
      </c>
      <c r="K153" s="370" t="e">
        <f>VLOOKUP($J153,Жереб!$D:$I,6,FALSE)</f>
        <v>#N/A</v>
      </c>
      <c r="L153" s="370">
        <v>5</v>
      </c>
      <c r="M153" s="370">
        <f t="shared" si="2"/>
        <v>144</v>
      </c>
    </row>
    <row r="154" spans="1:13" hidden="1" x14ac:dyDescent="0.3">
      <c r="A154" s="376">
        <v>145</v>
      </c>
      <c r="B154" s="380" t="e">
        <f>VLOOKUP($K154,мандатка!$X:$AF,$L154+1,FALSE)</f>
        <v>#N/A</v>
      </c>
      <c r="C154" s="380"/>
      <c r="D154" s="377" t="e">
        <f>VLOOKUP($B154,мандатка!$B:$G,2,FALSE)</f>
        <v>#N/A</v>
      </c>
      <c r="E154" s="378" t="e">
        <f>VLOOKUP($B154,мандатка!$B:$G,3,FALSE)</f>
        <v>#N/A</v>
      </c>
      <c r="F154" s="379" t="e">
        <f>VLOOKUP($B154,мандатка!$B:$G,5,FALSE)</f>
        <v>#N/A</v>
      </c>
      <c r="G154" s="380" t="e">
        <f>VLOOKUP($K154,мандатка!$B:$I,3,FALSE)</f>
        <v>#N/A</v>
      </c>
      <c r="H154" s="380" t="e">
        <f>VLOOKUP($K154,мандатка!$B:$I,8,FALSE)</f>
        <v>#N/A</v>
      </c>
      <c r="I154" s="381"/>
      <c r="J154" s="370">
        <v>17</v>
      </c>
      <c r="K154" s="370" t="e">
        <f>VLOOKUP($J154,Жереб!$D:$I,6,FALSE)</f>
        <v>#N/A</v>
      </c>
      <c r="L154" s="370">
        <v>5</v>
      </c>
      <c r="M154" s="370">
        <f t="shared" si="2"/>
        <v>145</v>
      </c>
    </row>
    <row r="155" spans="1:13" hidden="1" x14ac:dyDescent="0.3">
      <c r="A155" s="376">
        <v>146</v>
      </c>
      <c r="B155" s="380" t="e">
        <f>VLOOKUP($K155,мандатка!$X:$AF,$L155+1,FALSE)</f>
        <v>#N/A</v>
      </c>
      <c r="C155" s="380"/>
      <c r="D155" s="377" t="e">
        <f>VLOOKUP($B155,мандатка!$B:$G,2,FALSE)</f>
        <v>#N/A</v>
      </c>
      <c r="E155" s="378" t="e">
        <f>VLOOKUP($B155,мандатка!$B:$G,3,FALSE)</f>
        <v>#N/A</v>
      </c>
      <c r="F155" s="379" t="e">
        <f>VLOOKUP($B155,мандатка!$B:$G,5,FALSE)</f>
        <v>#N/A</v>
      </c>
      <c r="G155" s="380" t="e">
        <f>VLOOKUP($K155,мандатка!$B:$I,3,FALSE)</f>
        <v>#N/A</v>
      </c>
      <c r="H155" s="380" t="e">
        <f>VLOOKUP($K155,мандатка!$B:$I,8,FALSE)</f>
        <v>#N/A</v>
      </c>
      <c r="I155" s="381"/>
      <c r="J155" s="370">
        <v>18</v>
      </c>
      <c r="K155" s="370" t="e">
        <f>VLOOKUP($J155,Жереб!$D:$I,6,FALSE)</f>
        <v>#N/A</v>
      </c>
      <c r="L155" s="370">
        <v>5</v>
      </c>
      <c r="M155" s="370">
        <f t="shared" si="2"/>
        <v>146</v>
      </c>
    </row>
    <row r="156" spans="1:13" hidden="1" x14ac:dyDescent="0.3">
      <c r="A156" s="376">
        <v>147</v>
      </c>
      <c r="B156" s="380" t="e">
        <f>VLOOKUP($K156,мандатка!$X:$AF,$L156+1,FALSE)</f>
        <v>#N/A</v>
      </c>
      <c r="C156" s="380"/>
      <c r="D156" s="377" t="e">
        <f>VLOOKUP($B156,мандатка!$B:$G,2,FALSE)</f>
        <v>#N/A</v>
      </c>
      <c r="E156" s="378" t="e">
        <f>VLOOKUP($B156,мандатка!$B:$G,3,FALSE)</f>
        <v>#N/A</v>
      </c>
      <c r="F156" s="379" t="e">
        <f>VLOOKUP($B156,мандатка!$B:$G,5,FALSE)</f>
        <v>#N/A</v>
      </c>
      <c r="G156" s="380" t="e">
        <f>VLOOKUP($K156,мандатка!$B:$I,3,FALSE)</f>
        <v>#N/A</v>
      </c>
      <c r="H156" s="380" t="e">
        <f>VLOOKUP($K156,мандатка!$B:$I,8,FALSE)</f>
        <v>#N/A</v>
      </c>
      <c r="I156" s="381"/>
      <c r="J156" s="370">
        <v>19</v>
      </c>
      <c r="K156" s="370" t="e">
        <f>VLOOKUP($J156,Жереб!$D:$I,6,FALSE)</f>
        <v>#N/A</v>
      </c>
      <c r="L156" s="370">
        <v>5</v>
      </c>
      <c r="M156" s="370">
        <f t="shared" si="2"/>
        <v>147</v>
      </c>
    </row>
    <row r="157" spans="1:13" hidden="1" x14ac:dyDescent="0.3">
      <c r="A157" s="376">
        <v>148</v>
      </c>
      <c r="B157" s="380" t="e">
        <f>VLOOKUP($K157,мандатка!$X:$AF,$L157+1,FALSE)</f>
        <v>#N/A</v>
      </c>
      <c r="C157" s="380"/>
      <c r="D157" s="377" t="e">
        <f>VLOOKUP($B157,мандатка!$B:$G,2,FALSE)</f>
        <v>#N/A</v>
      </c>
      <c r="E157" s="378" t="e">
        <f>VLOOKUP($B157,мандатка!$B:$G,3,FALSE)</f>
        <v>#N/A</v>
      </c>
      <c r="F157" s="379" t="e">
        <f>VLOOKUP($B157,мандатка!$B:$G,5,FALSE)</f>
        <v>#N/A</v>
      </c>
      <c r="G157" s="380" t="e">
        <f>VLOOKUP($K157,мандатка!$B:$I,3,FALSE)</f>
        <v>#N/A</v>
      </c>
      <c r="H157" s="380" t="e">
        <f>VLOOKUP($K157,мандатка!$B:$I,8,FALSE)</f>
        <v>#N/A</v>
      </c>
      <c r="I157" s="381"/>
      <c r="J157" s="370">
        <v>20</v>
      </c>
      <c r="K157" s="370" t="e">
        <f>VLOOKUP($J157,Жереб!$D:$I,6,FALSE)</f>
        <v>#N/A</v>
      </c>
      <c r="L157" s="370">
        <v>5</v>
      </c>
      <c r="M157" s="370">
        <f t="shared" si="2"/>
        <v>148</v>
      </c>
    </row>
    <row r="158" spans="1:13" hidden="1" x14ac:dyDescent="0.3">
      <c r="A158" s="376">
        <v>149</v>
      </c>
      <c r="B158" s="380" t="e">
        <f>VLOOKUP($K158,мандатка!$X:$AF,$L158+1,FALSE)</f>
        <v>#N/A</v>
      </c>
      <c r="C158" s="380"/>
      <c r="D158" s="377" t="e">
        <f>VLOOKUP($B158,мандатка!$B:$G,2,FALSE)</f>
        <v>#N/A</v>
      </c>
      <c r="E158" s="378" t="e">
        <f>VLOOKUP($B158,мандатка!$B:$G,3,FALSE)</f>
        <v>#N/A</v>
      </c>
      <c r="F158" s="379" t="e">
        <f>VLOOKUP($B158,мандатка!$B:$G,5,FALSE)</f>
        <v>#N/A</v>
      </c>
      <c r="G158" s="380" t="e">
        <f>VLOOKUP($K158,мандатка!$B:$I,3,FALSE)</f>
        <v>#N/A</v>
      </c>
      <c r="H158" s="380" t="e">
        <f>VLOOKUP($K158,мандатка!$B:$I,8,FALSE)</f>
        <v>#N/A</v>
      </c>
      <c r="I158" s="381"/>
      <c r="J158" s="370">
        <v>21</v>
      </c>
      <c r="K158" s="370" t="e">
        <f>VLOOKUP($J158,Жереб!$D:$I,6,FALSE)</f>
        <v>#N/A</v>
      </c>
      <c r="L158" s="370">
        <v>5</v>
      </c>
      <c r="M158" s="370">
        <f t="shared" si="2"/>
        <v>149</v>
      </c>
    </row>
    <row r="159" spans="1:13" hidden="1" x14ac:dyDescent="0.3">
      <c r="A159" s="376">
        <v>150</v>
      </c>
      <c r="B159" s="380" t="e">
        <f>VLOOKUP($K159,мандатка!$X:$AF,$L159+1,FALSE)</f>
        <v>#N/A</v>
      </c>
      <c r="C159" s="380"/>
      <c r="D159" s="377" t="e">
        <f>VLOOKUP($B159,мандатка!$B:$G,2,FALSE)</f>
        <v>#N/A</v>
      </c>
      <c r="E159" s="378" t="e">
        <f>VLOOKUP($B159,мандатка!$B:$G,3,FALSE)</f>
        <v>#N/A</v>
      </c>
      <c r="F159" s="379" t="e">
        <f>VLOOKUP($B159,мандатка!$B:$G,5,FALSE)</f>
        <v>#N/A</v>
      </c>
      <c r="G159" s="380" t="e">
        <f>VLOOKUP($K159,мандатка!$B:$I,3,FALSE)</f>
        <v>#N/A</v>
      </c>
      <c r="H159" s="380" t="e">
        <f>VLOOKUP($K159,мандатка!$B:$I,8,FALSE)</f>
        <v>#N/A</v>
      </c>
      <c r="I159" s="381"/>
      <c r="J159" s="370">
        <v>22</v>
      </c>
      <c r="K159" s="370" t="e">
        <f>VLOOKUP($J159,Жереб!$D:$I,6,FALSE)</f>
        <v>#N/A</v>
      </c>
      <c r="L159" s="370">
        <v>5</v>
      </c>
      <c r="M159" s="370">
        <f t="shared" si="2"/>
        <v>150</v>
      </c>
    </row>
    <row r="160" spans="1:13" hidden="1" x14ac:dyDescent="0.3">
      <c r="A160" s="376">
        <v>151</v>
      </c>
      <c r="B160" s="380" t="e">
        <f>VLOOKUP($K160,мандатка!$X:$AF,$L160+1,FALSE)</f>
        <v>#N/A</v>
      </c>
      <c r="C160" s="380"/>
      <c r="D160" s="377" t="e">
        <f>VLOOKUP($B160,мандатка!$B:$G,2,FALSE)</f>
        <v>#N/A</v>
      </c>
      <c r="E160" s="378" t="e">
        <f>VLOOKUP($B160,мандатка!$B:$G,3,FALSE)</f>
        <v>#N/A</v>
      </c>
      <c r="F160" s="379" t="e">
        <f>VLOOKUP($B160,мандатка!$B:$G,5,FALSE)</f>
        <v>#N/A</v>
      </c>
      <c r="G160" s="380" t="e">
        <f>VLOOKUP($K160,мандатка!$B:$I,3,FALSE)</f>
        <v>#N/A</v>
      </c>
      <c r="H160" s="380" t="e">
        <f>VLOOKUP($K160,мандатка!$B:$I,8,FALSE)</f>
        <v>#N/A</v>
      </c>
      <c r="I160" s="381"/>
      <c r="J160" s="370">
        <v>23</v>
      </c>
      <c r="K160" s="370" t="e">
        <f>VLOOKUP($J160,Жереб!$D:$I,6,FALSE)</f>
        <v>#N/A</v>
      </c>
      <c r="L160" s="370">
        <v>5</v>
      </c>
      <c r="M160" s="370">
        <f t="shared" si="2"/>
        <v>151</v>
      </c>
    </row>
    <row r="161" spans="1:13" hidden="1" x14ac:dyDescent="0.3">
      <c r="A161" s="376">
        <v>152</v>
      </c>
      <c r="B161" s="380" t="e">
        <f>VLOOKUP($K161,мандатка!$X:$AF,$L161+1,FALSE)</f>
        <v>#N/A</v>
      </c>
      <c r="C161" s="380"/>
      <c r="D161" s="377" t="e">
        <f>VLOOKUP($B161,мандатка!$B:$G,2,FALSE)</f>
        <v>#N/A</v>
      </c>
      <c r="E161" s="378" t="e">
        <f>VLOOKUP($B161,мандатка!$B:$G,3,FALSE)</f>
        <v>#N/A</v>
      </c>
      <c r="F161" s="379" t="e">
        <f>VLOOKUP($B161,мандатка!$B:$G,5,FALSE)</f>
        <v>#N/A</v>
      </c>
      <c r="G161" s="380" t="e">
        <f>VLOOKUP($K161,мандатка!$B:$I,3,FALSE)</f>
        <v>#N/A</v>
      </c>
      <c r="H161" s="380" t="e">
        <f>VLOOKUP($K161,мандатка!$B:$I,8,FALSE)</f>
        <v>#N/A</v>
      </c>
      <c r="I161" s="381"/>
      <c r="J161" s="370">
        <v>24</v>
      </c>
      <c r="K161" s="370" t="e">
        <f>VLOOKUP($J161,Жереб!$D:$I,6,FALSE)</f>
        <v>#N/A</v>
      </c>
      <c r="L161" s="370">
        <v>5</v>
      </c>
      <c r="M161" s="370">
        <f t="shared" si="2"/>
        <v>152</v>
      </c>
    </row>
    <row r="162" spans="1:13" hidden="1" x14ac:dyDescent="0.3">
      <c r="A162" s="376">
        <v>153</v>
      </c>
      <c r="B162" s="380" t="e">
        <f>VLOOKUP($K162,мандатка!$X:$AF,$L162+1,FALSE)</f>
        <v>#N/A</v>
      </c>
      <c r="C162" s="380"/>
      <c r="D162" s="377" t="e">
        <f>VLOOKUP($B162,мандатка!$B:$G,2,FALSE)</f>
        <v>#N/A</v>
      </c>
      <c r="E162" s="378" t="e">
        <f>VLOOKUP($B162,мандатка!$B:$G,3,FALSE)</f>
        <v>#N/A</v>
      </c>
      <c r="F162" s="379" t="e">
        <f>VLOOKUP($B162,мандатка!$B:$G,5,FALSE)</f>
        <v>#N/A</v>
      </c>
      <c r="G162" s="380" t="e">
        <f>VLOOKUP($K162,мандатка!$B:$I,3,FALSE)</f>
        <v>#N/A</v>
      </c>
      <c r="H162" s="380" t="e">
        <f>VLOOKUP($K162,мандатка!$B:$I,8,FALSE)</f>
        <v>#N/A</v>
      </c>
      <c r="I162" s="381"/>
      <c r="J162" s="370">
        <v>25</v>
      </c>
      <c r="K162" s="370" t="e">
        <f>VLOOKUP($J162,Жереб!$D:$I,6,FALSE)</f>
        <v>#N/A</v>
      </c>
      <c r="L162" s="370">
        <v>5</v>
      </c>
      <c r="M162" s="370">
        <f t="shared" si="2"/>
        <v>153</v>
      </c>
    </row>
    <row r="163" spans="1:13" hidden="1" x14ac:dyDescent="0.3">
      <c r="A163" s="376">
        <v>154</v>
      </c>
      <c r="B163" s="380" t="e">
        <f>VLOOKUP($K163,мандатка!$X:$AF,$L163+1,FALSE)</f>
        <v>#N/A</v>
      </c>
      <c r="C163" s="380"/>
      <c r="D163" s="377" t="e">
        <f>VLOOKUP($B163,мандатка!$B:$G,2,FALSE)</f>
        <v>#N/A</v>
      </c>
      <c r="E163" s="378" t="e">
        <f>VLOOKUP($B163,мандатка!$B:$G,3,FALSE)</f>
        <v>#N/A</v>
      </c>
      <c r="F163" s="379" t="e">
        <f>VLOOKUP($B163,мандатка!$B:$G,5,FALSE)</f>
        <v>#N/A</v>
      </c>
      <c r="G163" s="380" t="e">
        <f>VLOOKUP($K163,мандатка!$B:$I,3,FALSE)</f>
        <v>#N/A</v>
      </c>
      <c r="H163" s="380" t="e">
        <f>VLOOKUP($K163,мандатка!$B:$I,8,FALSE)</f>
        <v>#N/A</v>
      </c>
      <c r="I163" s="381"/>
      <c r="J163" s="370">
        <v>26</v>
      </c>
      <c r="K163" s="370" t="e">
        <f>VLOOKUP($J163,Жереб!$D:$I,6,FALSE)</f>
        <v>#N/A</v>
      </c>
      <c r="L163" s="370">
        <v>5</v>
      </c>
      <c r="M163" s="370">
        <f t="shared" si="2"/>
        <v>154</v>
      </c>
    </row>
    <row r="164" spans="1:13" hidden="1" x14ac:dyDescent="0.3">
      <c r="A164" s="376">
        <v>155</v>
      </c>
      <c r="B164" s="380" t="e">
        <f>VLOOKUP($K164,мандатка!$X:$AF,$L164+1,FALSE)</f>
        <v>#N/A</v>
      </c>
      <c r="C164" s="380"/>
      <c r="D164" s="377" t="e">
        <f>VLOOKUP($B164,мандатка!$B:$G,2,FALSE)</f>
        <v>#N/A</v>
      </c>
      <c r="E164" s="378" t="e">
        <f>VLOOKUP($B164,мандатка!$B:$G,3,FALSE)</f>
        <v>#N/A</v>
      </c>
      <c r="F164" s="379" t="e">
        <f>VLOOKUP($B164,мандатка!$B:$G,5,FALSE)</f>
        <v>#N/A</v>
      </c>
      <c r="G164" s="380" t="e">
        <f>VLOOKUP($K164,мандатка!$B:$I,3,FALSE)</f>
        <v>#N/A</v>
      </c>
      <c r="H164" s="380" t="e">
        <f>VLOOKUP($K164,мандатка!$B:$I,8,FALSE)</f>
        <v>#N/A</v>
      </c>
      <c r="I164" s="381"/>
      <c r="J164" s="370">
        <v>27</v>
      </c>
      <c r="K164" s="370" t="e">
        <f>VLOOKUP($J164,Жереб!$D:$I,6,FALSE)</f>
        <v>#N/A</v>
      </c>
      <c r="L164" s="370">
        <v>5</v>
      </c>
      <c r="M164" s="370">
        <f t="shared" si="2"/>
        <v>155</v>
      </c>
    </row>
    <row r="165" spans="1:13" hidden="1" x14ac:dyDescent="0.3">
      <c r="A165" s="376">
        <v>156</v>
      </c>
      <c r="B165" s="380" t="e">
        <f>VLOOKUP($K165,мандатка!$X:$AF,$L165+1,FALSE)</f>
        <v>#N/A</v>
      </c>
      <c r="C165" s="380"/>
      <c r="D165" s="377" t="e">
        <f>VLOOKUP($B165,мандатка!$B:$G,2,FALSE)</f>
        <v>#N/A</v>
      </c>
      <c r="E165" s="378" t="e">
        <f>VLOOKUP($B165,мандатка!$B:$G,3,FALSE)</f>
        <v>#N/A</v>
      </c>
      <c r="F165" s="379" t="e">
        <f>VLOOKUP($B165,мандатка!$B:$G,5,FALSE)</f>
        <v>#N/A</v>
      </c>
      <c r="G165" s="380" t="e">
        <f>VLOOKUP($K165,мандатка!$B:$I,3,FALSE)</f>
        <v>#N/A</v>
      </c>
      <c r="H165" s="380" t="e">
        <f>VLOOKUP($K165,мандатка!$B:$I,8,FALSE)</f>
        <v>#N/A</v>
      </c>
      <c r="I165" s="381"/>
      <c r="J165" s="370">
        <v>28</v>
      </c>
      <c r="K165" s="370" t="e">
        <f>VLOOKUP($J165,Жереб!$D:$I,6,FALSE)</f>
        <v>#N/A</v>
      </c>
      <c r="L165" s="370">
        <v>5</v>
      </c>
      <c r="M165" s="370">
        <f t="shared" si="2"/>
        <v>156</v>
      </c>
    </row>
    <row r="166" spans="1:13" hidden="1" x14ac:dyDescent="0.3">
      <c r="A166" s="376">
        <v>157</v>
      </c>
      <c r="B166" s="380" t="e">
        <f>VLOOKUP($K166,мандатка!$X:$AF,$L166+1,FALSE)</f>
        <v>#N/A</v>
      </c>
      <c r="C166" s="380"/>
      <c r="D166" s="377" t="e">
        <f>VLOOKUP($B166,мандатка!$B:$G,2,FALSE)</f>
        <v>#N/A</v>
      </c>
      <c r="E166" s="378" t="e">
        <f>VLOOKUP($B166,мандатка!$B:$G,3,FALSE)</f>
        <v>#N/A</v>
      </c>
      <c r="F166" s="379" t="e">
        <f>VLOOKUP($B166,мандатка!$B:$G,5,FALSE)</f>
        <v>#N/A</v>
      </c>
      <c r="G166" s="380" t="e">
        <f>VLOOKUP($K166,мандатка!$B:$I,3,FALSE)</f>
        <v>#N/A</v>
      </c>
      <c r="H166" s="380" t="e">
        <f>VLOOKUP($K166,мандатка!$B:$I,8,FALSE)</f>
        <v>#N/A</v>
      </c>
      <c r="I166" s="381"/>
      <c r="J166" s="370">
        <v>29</v>
      </c>
      <c r="K166" s="370" t="e">
        <f>VLOOKUP($J166,Жереб!$D:$I,6,FALSE)</f>
        <v>#N/A</v>
      </c>
      <c r="L166" s="370">
        <v>5</v>
      </c>
      <c r="M166" s="370">
        <f t="shared" si="2"/>
        <v>157</v>
      </c>
    </row>
    <row r="167" spans="1:13" hidden="1" x14ac:dyDescent="0.3">
      <c r="A167" s="376">
        <v>158</v>
      </c>
      <c r="B167" s="380" t="e">
        <f>VLOOKUP($K167,мандатка!$X:$AF,$L167+1,FALSE)</f>
        <v>#N/A</v>
      </c>
      <c r="C167" s="380"/>
      <c r="D167" s="377" t="e">
        <f>VLOOKUP($B167,мандатка!$B:$G,2,FALSE)</f>
        <v>#N/A</v>
      </c>
      <c r="E167" s="378" t="e">
        <f>VLOOKUP($B167,мандатка!$B:$G,3,FALSE)</f>
        <v>#N/A</v>
      </c>
      <c r="F167" s="379" t="e">
        <f>VLOOKUP($B167,мандатка!$B:$G,5,FALSE)</f>
        <v>#N/A</v>
      </c>
      <c r="G167" s="380" t="e">
        <f>VLOOKUP($K167,мандатка!$B:$I,3,FALSE)</f>
        <v>#N/A</v>
      </c>
      <c r="H167" s="380" t="e">
        <f>VLOOKUP($K167,мандатка!$B:$I,8,FALSE)</f>
        <v>#N/A</v>
      </c>
      <c r="I167" s="381"/>
      <c r="J167" s="370">
        <v>30</v>
      </c>
      <c r="K167" s="370" t="e">
        <f>VLOOKUP($J167,Жереб!$D:$I,6,FALSE)</f>
        <v>#N/A</v>
      </c>
      <c r="L167" s="370">
        <v>5</v>
      </c>
      <c r="M167" s="370">
        <f t="shared" si="2"/>
        <v>158</v>
      </c>
    </row>
    <row r="168" spans="1:13" hidden="1" x14ac:dyDescent="0.3">
      <c r="A168" s="376">
        <v>159</v>
      </c>
      <c r="B168" s="380" t="e">
        <f>VLOOKUP($K168,мандатка!$X:$AF,$L168+1,FALSE)</f>
        <v>#N/A</v>
      </c>
      <c r="C168" s="380"/>
      <c r="D168" s="377" t="e">
        <f>VLOOKUP($B168,мандатка!$B:$G,2,FALSE)</f>
        <v>#N/A</v>
      </c>
      <c r="E168" s="378" t="e">
        <f>VLOOKUP($B168,мандатка!$B:$G,3,FALSE)</f>
        <v>#N/A</v>
      </c>
      <c r="F168" s="379" t="e">
        <f>VLOOKUP($B168,мандатка!$B:$G,5,FALSE)</f>
        <v>#N/A</v>
      </c>
      <c r="G168" s="380" t="e">
        <f>VLOOKUP($K168,мандатка!$B:$I,3,FALSE)</f>
        <v>#N/A</v>
      </c>
      <c r="H168" s="380" t="e">
        <f>VLOOKUP($K168,мандатка!$B:$I,8,FALSE)</f>
        <v>#N/A</v>
      </c>
      <c r="I168" s="381"/>
      <c r="J168" s="370">
        <v>31</v>
      </c>
      <c r="K168" s="370" t="e">
        <f>VLOOKUP($J168,Жереб!$D:$I,6,FALSE)</f>
        <v>#N/A</v>
      </c>
      <c r="L168" s="370">
        <v>5</v>
      </c>
      <c r="M168" s="370">
        <f t="shared" si="2"/>
        <v>159</v>
      </c>
    </row>
    <row r="169" spans="1:13" hidden="1" x14ac:dyDescent="0.3">
      <c r="A169" s="376">
        <v>160</v>
      </c>
      <c r="B169" s="380" t="e">
        <f>VLOOKUP($K169,мандатка!$X:$AF,$L169+1,FALSE)</f>
        <v>#N/A</v>
      </c>
      <c r="C169" s="380"/>
      <c r="D169" s="377" t="e">
        <f>VLOOKUP($B169,мандатка!$B:$G,2,FALSE)</f>
        <v>#N/A</v>
      </c>
      <c r="E169" s="378" t="e">
        <f>VLOOKUP($B169,мандатка!$B:$G,3,FALSE)</f>
        <v>#N/A</v>
      </c>
      <c r="F169" s="379" t="e">
        <f>VLOOKUP($B169,мандатка!$B:$G,5,FALSE)</f>
        <v>#N/A</v>
      </c>
      <c r="G169" s="380" t="e">
        <f>VLOOKUP($K169,мандатка!$B:$I,3,FALSE)</f>
        <v>#N/A</v>
      </c>
      <c r="H169" s="380" t="e">
        <f>VLOOKUP($K169,мандатка!$B:$I,8,FALSE)</f>
        <v>#N/A</v>
      </c>
      <c r="I169" s="381"/>
      <c r="J169" s="370">
        <v>4</v>
      </c>
      <c r="K169" s="370" t="e">
        <f>VLOOKUP($J169,Жереб!$D:$I,6,FALSE)</f>
        <v>#N/A</v>
      </c>
      <c r="L169" s="370">
        <v>6</v>
      </c>
      <c r="M169" s="370">
        <f t="shared" si="2"/>
        <v>160</v>
      </c>
    </row>
    <row r="170" spans="1:13" hidden="1" x14ac:dyDescent="0.3">
      <c r="A170" s="376">
        <v>161</v>
      </c>
      <c r="B170" s="380" t="e">
        <f>VLOOKUP($K170,мандатка!$X:$AF,$L170+1,FALSE)</f>
        <v>#N/A</v>
      </c>
      <c r="C170" s="380"/>
      <c r="D170" s="377" t="e">
        <f>VLOOKUP($B170,мандатка!$B:$G,2,FALSE)</f>
        <v>#N/A</v>
      </c>
      <c r="E170" s="378" t="e">
        <f>VLOOKUP($B170,мандатка!$B:$G,3,FALSE)</f>
        <v>#N/A</v>
      </c>
      <c r="F170" s="379" t="e">
        <f>VLOOKUP($B170,мандатка!$B:$G,5,FALSE)</f>
        <v>#N/A</v>
      </c>
      <c r="G170" s="380" t="e">
        <f>VLOOKUP($K170,мандатка!$B:$I,3,FALSE)</f>
        <v>#N/A</v>
      </c>
      <c r="H170" s="380" t="e">
        <f>VLOOKUP($K170,мандатка!$B:$I,8,FALSE)</f>
        <v>#N/A</v>
      </c>
      <c r="I170" s="381"/>
      <c r="J170" s="370">
        <v>5</v>
      </c>
      <c r="K170" s="370" t="e">
        <f>VLOOKUP($J170,Жереб!$D:$I,6,FALSE)</f>
        <v>#N/A</v>
      </c>
      <c r="L170" s="370">
        <v>6</v>
      </c>
      <c r="M170" s="370">
        <f t="shared" si="2"/>
        <v>161</v>
      </c>
    </row>
    <row r="171" spans="1:13" hidden="1" x14ac:dyDescent="0.3">
      <c r="A171" s="376">
        <v>162</v>
      </c>
      <c r="B171" s="380" t="e">
        <f>VLOOKUP($K171,мандатка!$X:$AF,$L171+1,FALSE)</f>
        <v>#N/A</v>
      </c>
      <c r="C171" s="380"/>
      <c r="D171" s="377" t="e">
        <f>VLOOKUP($B171,мандатка!$B:$G,2,FALSE)</f>
        <v>#N/A</v>
      </c>
      <c r="E171" s="378" t="e">
        <f>VLOOKUP($B171,мандатка!$B:$G,3,FALSE)</f>
        <v>#N/A</v>
      </c>
      <c r="F171" s="379" t="e">
        <f>VLOOKUP($B171,мандатка!$B:$G,5,FALSE)</f>
        <v>#N/A</v>
      </c>
      <c r="G171" s="380" t="e">
        <f>VLOOKUP($K171,мандатка!$B:$I,3,FALSE)</f>
        <v>#N/A</v>
      </c>
      <c r="H171" s="380" t="e">
        <f>VLOOKUP($K171,мандатка!$B:$I,8,FALSE)</f>
        <v>#N/A</v>
      </c>
      <c r="I171" s="381"/>
      <c r="J171" s="370">
        <v>6</v>
      </c>
      <c r="K171" s="370" t="e">
        <f>VLOOKUP($J171,Жереб!$D:$I,6,FALSE)</f>
        <v>#N/A</v>
      </c>
      <c r="L171" s="370">
        <v>6</v>
      </c>
      <c r="M171" s="370">
        <f t="shared" si="2"/>
        <v>162</v>
      </c>
    </row>
    <row r="172" spans="1:13" hidden="1" x14ac:dyDescent="0.3">
      <c r="A172" s="376">
        <v>163</v>
      </c>
      <c r="B172" s="380" t="e">
        <f>VLOOKUP($K172,мандатка!$X:$AF,$L172+1,FALSE)</f>
        <v>#N/A</v>
      </c>
      <c r="C172" s="380"/>
      <c r="D172" s="377" t="e">
        <f>VLOOKUP($B172,мандатка!$B:$G,2,FALSE)</f>
        <v>#N/A</v>
      </c>
      <c r="E172" s="378" t="e">
        <f>VLOOKUP($B172,мандатка!$B:$G,3,FALSE)</f>
        <v>#N/A</v>
      </c>
      <c r="F172" s="379" t="e">
        <f>VLOOKUP($B172,мандатка!$B:$G,5,FALSE)</f>
        <v>#N/A</v>
      </c>
      <c r="G172" s="380" t="e">
        <f>VLOOKUP($K172,мандатка!$B:$I,3,FALSE)</f>
        <v>#N/A</v>
      </c>
      <c r="H172" s="380" t="e">
        <f>VLOOKUP($K172,мандатка!$B:$I,8,FALSE)</f>
        <v>#N/A</v>
      </c>
      <c r="I172" s="381"/>
      <c r="J172" s="370">
        <v>7</v>
      </c>
      <c r="K172" s="370" t="e">
        <f>VLOOKUP($J172,Жереб!$D:$I,6,FALSE)</f>
        <v>#N/A</v>
      </c>
      <c r="L172" s="370">
        <v>6</v>
      </c>
      <c r="M172" s="370">
        <f t="shared" si="2"/>
        <v>163</v>
      </c>
    </row>
    <row r="173" spans="1:13" hidden="1" x14ac:dyDescent="0.3">
      <c r="A173" s="376">
        <v>164</v>
      </c>
      <c r="B173" s="380" t="e">
        <f>VLOOKUP($K173,мандатка!$X:$AF,$L173+1,FALSE)</f>
        <v>#N/A</v>
      </c>
      <c r="C173" s="380"/>
      <c r="D173" s="377" t="e">
        <f>VLOOKUP($B173,мандатка!$B:$G,2,FALSE)</f>
        <v>#N/A</v>
      </c>
      <c r="E173" s="378" t="e">
        <f>VLOOKUP($B173,мандатка!$B:$G,3,FALSE)</f>
        <v>#N/A</v>
      </c>
      <c r="F173" s="379" t="e">
        <f>VLOOKUP($B173,мандатка!$B:$G,5,FALSE)</f>
        <v>#N/A</v>
      </c>
      <c r="G173" s="380" t="e">
        <f>VLOOKUP($K173,мандатка!$B:$I,3,FALSE)</f>
        <v>#N/A</v>
      </c>
      <c r="H173" s="380" t="e">
        <f>VLOOKUP($K173,мандатка!$B:$I,8,FALSE)</f>
        <v>#N/A</v>
      </c>
      <c r="I173" s="381"/>
      <c r="J173" s="370">
        <v>8</v>
      </c>
      <c r="K173" s="370" t="e">
        <f>VLOOKUP($J173,Жереб!$D:$I,6,FALSE)</f>
        <v>#N/A</v>
      </c>
      <c r="L173" s="370">
        <v>6</v>
      </c>
      <c r="M173" s="370">
        <f t="shared" si="2"/>
        <v>164</v>
      </c>
    </row>
    <row r="174" spans="1:13" hidden="1" x14ac:dyDescent="0.3">
      <c r="A174" s="376">
        <v>165</v>
      </c>
      <c r="B174" s="377" t="e">
        <f>VLOOKUP($K174,мандатка!$X:$AF,$L174+1,FALSE)</f>
        <v>#N/A</v>
      </c>
      <c r="C174" s="377"/>
      <c r="D174" s="377" t="e">
        <f>VLOOKUP($B174,мандатка!$B:$G,2,FALSE)</f>
        <v>#N/A</v>
      </c>
      <c r="E174" s="378" t="e">
        <f>VLOOKUP($B174,мандатка!$B:$G,3,FALSE)</f>
        <v>#N/A</v>
      </c>
      <c r="F174" s="379" t="e">
        <f>VLOOKUP($B174,мандатка!$B:$G,5,FALSE)</f>
        <v>#N/A</v>
      </c>
      <c r="G174" s="380" t="e">
        <f>VLOOKUP($K174,мандатка!$B:$I,3,FALSE)</f>
        <v>#N/A</v>
      </c>
      <c r="H174" s="380" t="e">
        <f>VLOOKUP($K174,мандатка!$B:$I,8,FALSE)</f>
        <v>#N/A</v>
      </c>
      <c r="I174" s="381"/>
      <c r="J174" s="370">
        <v>9</v>
      </c>
      <c r="K174" s="370" t="e">
        <f>VLOOKUP($J174,Жереб!$D:$I,6,FALSE)</f>
        <v>#N/A</v>
      </c>
      <c r="L174" s="370">
        <v>6</v>
      </c>
      <c r="M174" s="370">
        <f t="shared" si="2"/>
        <v>165</v>
      </c>
    </row>
    <row r="175" spans="1:13" hidden="1" x14ac:dyDescent="0.3">
      <c r="A175" s="376">
        <v>166</v>
      </c>
      <c r="B175" s="380" t="e">
        <f>VLOOKUP($K175,мандатка!$X:$AF,$L175+1,FALSE)</f>
        <v>#N/A</v>
      </c>
      <c r="C175" s="380"/>
      <c r="D175" s="377" t="e">
        <f>VLOOKUP($B175,мандатка!$B:$G,2,FALSE)</f>
        <v>#N/A</v>
      </c>
      <c r="E175" s="378" t="e">
        <f>VLOOKUP($B175,мандатка!$B:$G,3,FALSE)</f>
        <v>#N/A</v>
      </c>
      <c r="F175" s="379" t="e">
        <f>VLOOKUP($B175,мандатка!$B:$G,5,FALSE)</f>
        <v>#N/A</v>
      </c>
      <c r="G175" s="380" t="e">
        <f>VLOOKUP($K175,мандатка!$B:$I,3,FALSE)</f>
        <v>#N/A</v>
      </c>
      <c r="H175" s="380" t="e">
        <f>VLOOKUP($K175,мандатка!$B:$I,8,FALSE)</f>
        <v>#N/A</v>
      </c>
      <c r="I175" s="381"/>
      <c r="J175" s="370">
        <v>10</v>
      </c>
      <c r="K175" s="370" t="e">
        <f>VLOOKUP($J175,Жереб!$D:$I,6,FALSE)</f>
        <v>#N/A</v>
      </c>
      <c r="L175" s="370">
        <v>6</v>
      </c>
      <c r="M175" s="370">
        <f t="shared" si="2"/>
        <v>166</v>
      </c>
    </row>
    <row r="176" spans="1:13" hidden="1" x14ac:dyDescent="0.3">
      <c r="A176" s="376">
        <v>167</v>
      </c>
      <c r="B176" s="380" t="e">
        <f>VLOOKUP($K176,мандатка!$X:$AF,$L176+1,FALSE)</f>
        <v>#N/A</v>
      </c>
      <c r="C176" s="380"/>
      <c r="D176" s="377" t="e">
        <f>VLOOKUP($B176,мандатка!$B:$G,2,FALSE)</f>
        <v>#N/A</v>
      </c>
      <c r="E176" s="378" t="e">
        <f>VLOOKUP($B176,мандатка!$B:$G,3,FALSE)</f>
        <v>#N/A</v>
      </c>
      <c r="F176" s="379" t="e">
        <f>VLOOKUP($B176,мандатка!$B:$G,5,FALSE)</f>
        <v>#N/A</v>
      </c>
      <c r="G176" s="380" t="e">
        <f>VLOOKUP($K176,мандатка!$B:$I,3,FALSE)</f>
        <v>#N/A</v>
      </c>
      <c r="H176" s="380" t="e">
        <f>VLOOKUP($K176,мандатка!$B:$I,8,FALSE)</f>
        <v>#N/A</v>
      </c>
      <c r="I176" s="381"/>
      <c r="J176" s="370">
        <v>11</v>
      </c>
      <c r="K176" s="370" t="e">
        <f>VLOOKUP($J176,Жереб!$D:$I,6,FALSE)</f>
        <v>#N/A</v>
      </c>
      <c r="L176" s="370">
        <v>6</v>
      </c>
      <c r="M176" s="370">
        <f t="shared" si="2"/>
        <v>167</v>
      </c>
    </row>
    <row r="177" spans="1:13" hidden="1" x14ac:dyDescent="0.3">
      <c r="A177" s="376">
        <v>168</v>
      </c>
      <c r="B177" s="380" t="e">
        <f>VLOOKUP($K177,мандатка!$X:$AF,$L177+1,FALSE)</f>
        <v>#N/A</v>
      </c>
      <c r="C177" s="380"/>
      <c r="D177" s="377" t="e">
        <f>VLOOKUP($B177,мандатка!$B:$G,2,FALSE)</f>
        <v>#N/A</v>
      </c>
      <c r="E177" s="378" t="e">
        <f>VLOOKUP($B177,мандатка!$B:$G,3,FALSE)</f>
        <v>#N/A</v>
      </c>
      <c r="F177" s="379" t="e">
        <f>VLOOKUP($B177,мандатка!$B:$G,5,FALSE)</f>
        <v>#N/A</v>
      </c>
      <c r="G177" s="380" t="e">
        <f>VLOOKUP($K177,мандатка!$B:$I,3,FALSE)</f>
        <v>#N/A</v>
      </c>
      <c r="H177" s="380" t="e">
        <f>VLOOKUP($K177,мандатка!$B:$I,8,FALSE)</f>
        <v>#N/A</v>
      </c>
      <c r="I177" s="381"/>
      <c r="J177" s="370">
        <v>12</v>
      </c>
      <c r="K177" s="370" t="e">
        <f>VLOOKUP($J177,Жереб!$D:$I,6,FALSE)</f>
        <v>#N/A</v>
      </c>
      <c r="L177" s="370">
        <v>6</v>
      </c>
      <c r="M177" s="370">
        <f t="shared" si="2"/>
        <v>168</v>
      </c>
    </row>
    <row r="178" spans="1:13" hidden="1" x14ac:dyDescent="0.3">
      <c r="A178" s="376">
        <v>169</v>
      </c>
      <c r="B178" s="380" t="e">
        <f>VLOOKUP($K178,мандатка!$X:$AF,$L178+1,FALSE)</f>
        <v>#N/A</v>
      </c>
      <c r="C178" s="380"/>
      <c r="D178" s="377" t="e">
        <f>VLOOKUP($B178,мандатка!$B:$G,2,FALSE)</f>
        <v>#N/A</v>
      </c>
      <c r="E178" s="378" t="e">
        <f>VLOOKUP($B178,мандатка!$B:$G,3,FALSE)</f>
        <v>#N/A</v>
      </c>
      <c r="F178" s="379" t="e">
        <f>VLOOKUP($B178,мандатка!$B:$G,5,FALSE)</f>
        <v>#N/A</v>
      </c>
      <c r="G178" s="380" t="e">
        <f>VLOOKUP($K178,мандатка!$B:$I,3,FALSE)</f>
        <v>#N/A</v>
      </c>
      <c r="H178" s="380" t="e">
        <f>VLOOKUP($K178,мандатка!$B:$I,8,FALSE)</f>
        <v>#N/A</v>
      </c>
      <c r="I178" s="381"/>
      <c r="J178" s="370">
        <v>13</v>
      </c>
      <c r="K178" s="370" t="e">
        <f>VLOOKUP($J178,Жереб!$D:$I,6,FALSE)</f>
        <v>#N/A</v>
      </c>
      <c r="L178" s="370">
        <v>6</v>
      </c>
      <c r="M178" s="370">
        <f t="shared" si="2"/>
        <v>169</v>
      </c>
    </row>
    <row r="179" spans="1:13" hidden="1" x14ac:dyDescent="0.3">
      <c r="A179" s="376">
        <v>170</v>
      </c>
      <c r="B179" s="380" t="e">
        <f>VLOOKUP($K179,мандатка!$X:$AF,$L179+1,FALSE)</f>
        <v>#N/A</v>
      </c>
      <c r="C179" s="380"/>
      <c r="D179" s="377" t="e">
        <f>VLOOKUP($B179,мандатка!$B:$G,2,FALSE)</f>
        <v>#N/A</v>
      </c>
      <c r="E179" s="378" t="e">
        <f>VLOOKUP($B179,мандатка!$B:$G,3,FALSE)</f>
        <v>#N/A</v>
      </c>
      <c r="F179" s="379" t="e">
        <f>VLOOKUP($B179,мандатка!$B:$G,5,FALSE)</f>
        <v>#N/A</v>
      </c>
      <c r="G179" s="380" t="e">
        <f>VLOOKUP($K179,мандатка!$B:$I,3,FALSE)</f>
        <v>#N/A</v>
      </c>
      <c r="H179" s="380" t="e">
        <f>VLOOKUP($K179,мандатка!$B:$I,8,FALSE)</f>
        <v>#N/A</v>
      </c>
      <c r="I179" s="381"/>
      <c r="J179" s="370">
        <v>14</v>
      </c>
      <c r="K179" s="370" t="e">
        <f>VLOOKUP($J179,Жереб!$D:$I,6,FALSE)</f>
        <v>#N/A</v>
      </c>
      <c r="L179" s="370">
        <v>6</v>
      </c>
      <c r="M179" s="370">
        <f t="shared" si="2"/>
        <v>170</v>
      </c>
    </row>
    <row r="180" spans="1:13" hidden="1" x14ac:dyDescent="0.3">
      <c r="A180" s="376">
        <v>171</v>
      </c>
      <c r="B180" s="380" t="e">
        <f>VLOOKUP($K180,мандатка!$X:$AF,$L180+1,FALSE)</f>
        <v>#N/A</v>
      </c>
      <c r="C180" s="380"/>
      <c r="D180" s="377" t="e">
        <f>VLOOKUP($B180,мандатка!$B:$G,2,FALSE)</f>
        <v>#N/A</v>
      </c>
      <c r="E180" s="378" t="e">
        <f>VLOOKUP($B180,мандатка!$B:$G,3,FALSE)</f>
        <v>#N/A</v>
      </c>
      <c r="F180" s="379" t="e">
        <f>VLOOKUP($B180,мандатка!$B:$G,5,FALSE)</f>
        <v>#N/A</v>
      </c>
      <c r="G180" s="380" t="e">
        <f>VLOOKUP($K180,мандатка!$B:$I,3,FALSE)</f>
        <v>#N/A</v>
      </c>
      <c r="H180" s="380" t="e">
        <f>VLOOKUP($K180,мандатка!$B:$I,8,FALSE)</f>
        <v>#N/A</v>
      </c>
      <c r="I180" s="381"/>
      <c r="J180" s="370">
        <v>15</v>
      </c>
      <c r="K180" s="370" t="e">
        <f>VLOOKUP($J180,Жереб!$D:$I,6,FALSE)</f>
        <v>#N/A</v>
      </c>
      <c r="L180" s="370">
        <v>6</v>
      </c>
      <c r="M180" s="370">
        <f t="shared" si="2"/>
        <v>171</v>
      </c>
    </row>
    <row r="181" spans="1:13" hidden="1" x14ac:dyDescent="0.3">
      <c r="A181" s="376">
        <v>172</v>
      </c>
      <c r="B181" s="380" t="e">
        <f>VLOOKUP($K181,мандатка!$X:$AF,$L181+1,FALSE)</f>
        <v>#N/A</v>
      </c>
      <c r="C181" s="380"/>
      <c r="D181" s="377" t="e">
        <f>VLOOKUP($B181,мандатка!$B:$G,2,FALSE)</f>
        <v>#N/A</v>
      </c>
      <c r="E181" s="378" t="e">
        <f>VLOOKUP($B181,мандатка!$B:$G,3,FALSE)</f>
        <v>#N/A</v>
      </c>
      <c r="F181" s="379" t="e">
        <f>VLOOKUP($B181,мандатка!$B:$G,5,FALSE)</f>
        <v>#N/A</v>
      </c>
      <c r="G181" s="380" t="e">
        <f>VLOOKUP($K181,мандатка!$B:$I,3,FALSE)</f>
        <v>#N/A</v>
      </c>
      <c r="H181" s="380" t="e">
        <f>VLOOKUP($K181,мандатка!$B:$I,8,FALSE)</f>
        <v>#N/A</v>
      </c>
      <c r="I181" s="381"/>
      <c r="J181" s="370">
        <v>16</v>
      </c>
      <c r="K181" s="370" t="e">
        <f>VLOOKUP($J181,Жереб!$D:$I,6,FALSE)</f>
        <v>#N/A</v>
      </c>
      <c r="L181" s="370">
        <v>6</v>
      </c>
      <c r="M181" s="370">
        <f t="shared" si="2"/>
        <v>172</v>
      </c>
    </row>
    <row r="182" spans="1:13" hidden="1" x14ac:dyDescent="0.3">
      <c r="A182" s="376">
        <v>173</v>
      </c>
      <c r="B182" s="380" t="e">
        <f>VLOOKUP($K182,мандатка!$X:$AF,$L182+1,FALSE)</f>
        <v>#N/A</v>
      </c>
      <c r="C182" s="380"/>
      <c r="D182" s="377" t="e">
        <f>VLOOKUP($B182,мандатка!$B:$G,2,FALSE)</f>
        <v>#N/A</v>
      </c>
      <c r="E182" s="378" t="e">
        <f>VLOOKUP($B182,мандатка!$B:$G,3,FALSE)</f>
        <v>#N/A</v>
      </c>
      <c r="F182" s="379" t="e">
        <f>VLOOKUP($B182,мандатка!$B:$G,5,FALSE)</f>
        <v>#N/A</v>
      </c>
      <c r="G182" s="380" t="e">
        <f>VLOOKUP($K182,мандатка!$B:$I,3,FALSE)</f>
        <v>#N/A</v>
      </c>
      <c r="H182" s="380" t="e">
        <f>VLOOKUP($K182,мандатка!$B:$I,8,FALSE)</f>
        <v>#N/A</v>
      </c>
      <c r="I182" s="381"/>
      <c r="J182" s="370">
        <v>17</v>
      </c>
      <c r="K182" s="370" t="e">
        <f>VLOOKUP($J182,Жереб!$D:$I,6,FALSE)</f>
        <v>#N/A</v>
      </c>
      <c r="L182" s="370">
        <v>6</v>
      </c>
      <c r="M182" s="370">
        <f t="shared" si="2"/>
        <v>173</v>
      </c>
    </row>
    <row r="183" spans="1:13" hidden="1" x14ac:dyDescent="0.3">
      <c r="A183" s="376">
        <v>174</v>
      </c>
      <c r="B183" s="380" t="e">
        <f>VLOOKUP($K183,мандатка!$X:$AF,$L183+1,FALSE)</f>
        <v>#N/A</v>
      </c>
      <c r="C183" s="380"/>
      <c r="D183" s="377" t="e">
        <f>VLOOKUP($B183,мандатка!$B:$G,2,FALSE)</f>
        <v>#N/A</v>
      </c>
      <c r="E183" s="378" t="e">
        <f>VLOOKUP($B183,мандатка!$B:$G,3,FALSE)</f>
        <v>#N/A</v>
      </c>
      <c r="F183" s="379" t="e">
        <f>VLOOKUP($B183,мандатка!$B:$G,5,FALSE)</f>
        <v>#N/A</v>
      </c>
      <c r="G183" s="380" t="e">
        <f>VLOOKUP($K183,мандатка!$B:$I,3,FALSE)</f>
        <v>#N/A</v>
      </c>
      <c r="H183" s="380" t="e">
        <f>VLOOKUP($K183,мандатка!$B:$I,8,FALSE)</f>
        <v>#N/A</v>
      </c>
      <c r="I183" s="381"/>
      <c r="J183" s="370">
        <v>18</v>
      </c>
      <c r="K183" s="370" t="e">
        <f>VLOOKUP($J183,Жереб!$D:$I,6,FALSE)</f>
        <v>#N/A</v>
      </c>
      <c r="L183" s="370">
        <v>6</v>
      </c>
      <c r="M183" s="370">
        <f t="shared" si="2"/>
        <v>174</v>
      </c>
    </row>
    <row r="184" spans="1:13" hidden="1" x14ac:dyDescent="0.3">
      <c r="A184" s="376">
        <v>175</v>
      </c>
      <c r="B184" s="380" t="e">
        <f>VLOOKUP($K184,мандатка!$X:$AF,$L184+1,FALSE)</f>
        <v>#N/A</v>
      </c>
      <c r="C184" s="380"/>
      <c r="D184" s="377" t="e">
        <f>VLOOKUP($B184,мандатка!$B:$G,2,FALSE)</f>
        <v>#N/A</v>
      </c>
      <c r="E184" s="378" t="e">
        <f>VLOOKUP($B184,мандатка!$B:$G,3,FALSE)</f>
        <v>#N/A</v>
      </c>
      <c r="F184" s="379" t="e">
        <f>VLOOKUP($B184,мандатка!$B:$G,5,FALSE)</f>
        <v>#N/A</v>
      </c>
      <c r="G184" s="380" t="e">
        <f>VLOOKUP($K184,мандатка!$B:$I,3,FALSE)</f>
        <v>#N/A</v>
      </c>
      <c r="H184" s="380" t="e">
        <f>VLOOKUP($K184,мандатка!$B:$I,8,FALSE)</f>
        <v>#N/A</v>
      </c>
      <c r="I184" s="381"/>
      <c r="J184" s="370">
        <v>19</v>
      </c>
      <c r="K184" s="370" t="e">
        <f>VLOOKUP($J184,Жереб!$D:$I,6,FALSE)</f>
        <v>#N/A</v>
      </c>
      <c r="L184" s="370">
        <v>6</v>
      </c>
      <c r="M184" s="370">
        <f t="shared" si="2"/>
        <v>175</v>
      </c>
    </row>
    <row r="185" spans="1:13" hidden="1" x14ac:dyDescent="0.3">
      <c r="A185" s="376">
        <v>176</v>
      </c>
      <c r="B185" s="380" t="e">
        <f>VLOOKUP($K185,мандатка!$X:$AF,$L185+1,FALSE)</f>
        <v>#N/A</v>
      </c>
      <c r="C185" s="380"/>
      <c r="D185" s="377" t="e">
        <f>VLOOKUP($B185,мандатка!$B:$G,2,FALSE)</f>
        <v>#N/A</v>
      </c>
      <c r="E185" s="378" t="e">
        <f>VLOOKUP($B185,мандатка!$B:$G,3,FALSE)</f>
        <v>#N/A</v>
      </c>
      <c r="F185" s="379" t="e">
        <f>VLOOKUP($B185,мандатка!$B:$G,5,FALSE)</f>
        <v>#N/A</v>
      </c>
      <c r="G185" s="380" t="e">
        <f>VLOOKUP($K185,мандатка!$B:$I,3,FALSE)</f>
        <v>#N/A</v>
      </c>
      <c r="H185" s="380" t="e">
        <f>VLOOKUP($K185,мандатка!$B:$I,8,FALSE)</f>
        <v>#N/A</v>
      </c>
      <c r="I185" s="381"/>
      <c r="J185" s="370">
        <v>20</v>
      </c>
      <c r="K185" s="370" t="e">
        <f>VLOOKUP($J185,Жереб!$D:$I,6,FALSE)</f>
        <v>#N/A</v>
      </c>
      <c r="L185" s="370">
        <v>6</v>
      </c>
      <c r="M185" s="370">
        <f t="shared" si="2"/>
        <v>176</v>
      </c>
    </row>
    <row r="186" spans="1:13" hidden="1" x14ac:dyDescent="0.3">
      <c r="A186" s="376">
        <v>177</v>
      </c>
      <c r="B186" s="380" t="e">
        <f>VLOOKUP($K186,мандатка!$X:$AF,$L186+1,FALSE)</f>
        <v>#N/A</v>
      </c>
      <c r="C186" s="380"/>
      <c r="D186" s="377" t="e">
        <f>VLOOKUP($B186,мандатка!$B:$G,2,FALSE)</f>
        <v>#N/A</v>
      </c>
      <c r="E186" s="378" t="e">
        <f>VLOOKUP($B186,мандатка!$B:$G,3,FALSE)</f>
        <v>#N/A</v>
      </c>
      <c r="F186" s="379" t="e">
        <f>VLOOKUP($B186,мандатка!$B:$G,5,FALSE)</f>
        <v>#N/A</v>
      </c>
      <c r="G186" s="380" t="e">
        <f>VLOOKUP($K186,мандатка!$B:$I,3,FALSE)</f>
        <v>#N/A</v>
      </c>
      <c r="H186" s="380" t="e">
        <f>VLOOKUP($K186,мандатка!$B:$I,8,FALSE)</f>
        <v>#N/A</v>
      </c>
      <c r="I186" s="381"/>
      <c r="J186" s="370">
        <v>21</v>
      </c>
      <c r="K186" s="370" t="e">
        <f>VLOOKUP($J186,Жереб!$D:$I,6,FALSE)</f>
        <v>#N/A</v>
      </c>
      <c r="L186" s="370">
        <v>6</v>
      </c>
      <c r="M186" s="370">
        <f t="shared" si="2"/>
        <v>177</v>
      </c>
    </row>
    <row r="187" spans="1:13" hidden="1" x14ac:dyDescent="0.3">
      <c r="A187" s="376">
        <v>178</v>
      </c>
      <c r="B187" s="380" t="e">
        <f>VLOOKUP($K187,мандатка!$X:$AF,$L187+1,FALSE)</f>
        <v>#N/A</v>
      </c>
      <c r="C187" s="380"/>
      <c r="D187" s="377" t="e">
        <f>VLOOKUP($B187,мандатка!$B:$G,2,FALSE)</f>
        <v>#N/A</v>
      </c>
      <c r="E187" s="378" t="e">
        <f>VLOOKUP($B187,мандатка!$B:$G,3,FALSE)</f>
        <v>#N/A</v>
      </c>
      <c r="F187" s="379" t="e">
        <f>VLOOKUP($B187,мандатка!$B:$G,5,FALSE)</f>
        <v>#N/A</v>
      </c>
      <c r="G187" s="380" t="e">
        <f>VLOOKUP($K187,мандатка!$B:$I,3,FALSE)</f>
        <v>#N/A</v>
      </c>
      <c r="H187" s="380" t="e">
        <f>VLOOKUP($K187,мандатка!$B:$I,8,FALSE)</f>
        <v>#N/A</v>
      </c>
      <c r="I187" s="381"/>
      <c r="J187" s="370">
        <v>22</v>
      </c>
      <c r="K187" s="370" t="e">
        <f>VLOOKUP($J187,Жереб!$D:$I,6,FALSE)</f>
        <v>#N/A</v>
      </c>
      <c r="L187" s="370">
        <v>6</v>
      </c>
      <c r="M187" s="370">
        <f t="shared" si="2"/>
        <v>178</v>
      </c>
    </row>
    <row r="188" spans="1:13" hidden="1" x14ac:dyDescent="0.3">
      <c r="A188" s="376">
        <v>179</v>
      </c>
      <c r="B188" s="380" t="e">
        <f>VLOOKUP($K188,мандатка!$X:$AF,$L188+1,FALSE)</f>
        <v>#N/A</v>
      </c>
      <c r="C188" s="380"/>
      <c r="D188" s="377" t="e">
        <f>VLOOKUP($B188,мандатка!$B:$G,2,FALSE)</f>
        <v>#N/A</v>
      </c>
      <c r="E188" s="378" t="e">
        <f>VLOOKUP($B188,мандатка!$B:$G,3,FALSE)</f>
        <v>#N/A</v>
      </c>
      <c r="F188" s="379" t="e">
        <f>VLOOKUP($B188,мандатка!$B:$G,5,FALSE)</f>
        <v>#N/A</v>
      </c>
      <c r="G188" s="380" t="e">
        <f>VLOOKUP($K188,мандатка!$B:$I,3,FALSE)</f>
        <v>#N/A</v>
      </c>
      <c r="H188" s="380" t="e">
        <f>VLOOKUP($K188,мандатка!$B:$I,8,FALSE)</f>
        <v>#N/A</v>
      </c>
      <c r="I188" s="381"/>
      <c r="J188" s="370">
        <v>23</v>
      </c>
      <c r="K188" s="370" t="e">
        <f>VLOOKUP($J188,Жереб!$D:$I,6,FALSE)</f>
        <v>#N/A</v>
      </c>
      <c r="L188" s="370">
        <v>6</v>
      </c>
      <c r="M188" s="370">
        <f t="shared" si="2"/>
        <v>179</v>
      </c>
    </row>
    <row r="189" spans="1:13" hidden="1" x14ac:dyDescent="0.3">
      <c r="A189" s="376">
        <v>180</v>
      </c>
      <c r="B189" s="380" t="e">
        <f>VLOOKUP($K189,мандатка!$X:$AF,$L189+1,FALSE)</f>
        <v>#N/A</v>
      </c>
      <c r="C189" s="380"/>
      <c r="D189" s="377" t="e">
        <f>VLOOKUP($B189,мандатка!$B:$G,2,FALSE)</f>
        <v>#N/A</v>
      </c>
      <c r="E189" s="378" t="e">
        <f>VLOOKUP($B189,мандатка!$B:$G,3,FALSE)</f>
        <v>#N/A</v>
      </c>
      <c r="F189" s="379" t="e">
        <f>VLOOKUP($B189,мандатка!$B:$G,5,FALSE)</f>
        <v>#N/A</v>
      </c>
      <c r="G189" s="380" t="e">
        <f>VLOOKUP($K189,мандатка!$B:$I,3,FALSE)</f>
        <v>#N/A</v>
      </c>
      <c r="H189" s="380" t="e">
        <f>VLOOKUP($K189,мандатка!$B:$I,8,FALSE)</f>
        <v>#N/A</v>
      </c>
      <c r="I189" s="381"/>
      <c r="J189" s="370">
        <v>24</v>
      </c>
      <c r="K189" s="370" t="e">
        <f>VLOOKUP($J189,Жереб!$D:$I,6,FALSE)</f>
        <v>#N/A</v>
      </c>
      <c r="L189" s="370">
        <v>6</v>
      </c>
      <c r="M189" s="370">
        <f t="shared" si="2"/>
        <v>180</v>
      </c>
    </row>
    <row r="190" spans="1:13" hidden="1" x14ac:dyDescent="0.3">
      <c r="A190" s="376">
        <v>181</v>
      </c>
      <c r="B190" s="380" t="e">
        <f>VLOOKUP($K190,мандатка!$X:$AF,$L190+1,FALSE)</f>
        <v>#N/A</v>
      </c>
      <c r="C190" s="380"/>
      <c r="D190" s="377" t="e">
        <f>VLOOKUP($B190,мандатка!$B:$G,2,FALSE)</f>
        <v>#N/A</v>
      </c>
      <c r="E190" s="378" t="e">
        <f>VLOOKUP($B190,мандатка!$B:$G,3,FALSE)</f>
        <v>#N/A</v>
      </c>
      <c r="F190" s="379" t="e">
        <f>VLOOKUP($B190,мандатка!$B:$G,5,FALSE)</f>
        <v>#N/A</v>
      </c>
      <c r="G190" s="380" t="e">
        <f>VLOOKUP($K190,мандатка!$B:$I,3,FALSE)</f>
        <v>#N/A</v>
      </c>
      <c r="H190" s="380" t="e">
        <f>VLOOKUP($K190,мандатка!$B:$I,8,FALSE)</f>
        <v>#N/A</v>
      </c>
      <c r="I190" s="381"/>
      <c r="J190" s="370">
        <v>25</v>
      </c>
      <c r="K190" s="370" t="e">
        <f>VLOOKUP($J190,Жереб!$D:$I,6,FALSE)</f>
        <v>#N/A</v>
      </c>
      <c r="L190" s="370">
        <v>6</v>
      </c>
      <c r="M190" s="370">
        <f t="shared" si="2"/>
        <v>181</v>
      </c>
    </row>
    <row r="191" spans="1:13" hidden="1" x14ac:dyDescent="0.3">
      <c r="A191" s="376">
        <v>182</v>
      </c>
      <c r="B191" s="380" t="e">
        <f>VLOOKUP($K191,мандатка!$X:$AF,$L191+1,FALSE)</f>
        <v>#N/A</v>
      </c>
      <c r="C191" s="380"/>
      <c r="D191" s="377" t="e">
        <f>VLOOKUP($B191,мандатка!$B:$G,2,FALSE)</f>
        <v>#N/A</v>
      </c>
      <c r="E191" s="378" t="e">
        <f>VLOOKUP($B191,мандатка!$B:$G,3,FALSE)</f>
        <v>#N/A</v>
      </c>
      <c r="F191" s="379" t="e">
        <f>VLOOKUP($B191,мандатка!$B:$G,5,FALSE)</f>
        <v>#N/A</v>
      </c>
      <c r="G191" s="380" t="e">
        <f>VLOOKUP($K191,мандатка!$B:$I,3,FALSE)</f>
        <v>#N/A</v>
      </c>
      <c r="H191" s="380" t="e">
        <f>VLOOKUP($K191,мандатка!$B:$I,8,FALSE)</f>
        <v>#N/A</v>
      </c>
      <c r="I191" s="381"/>
      <c r="J191" s="370">
        <v>26</v>
      </c>
      <c r="K191" s="370" t="e">
        <f>VLOOKUP($J191,Жереб!$D:$I,6,FALSE)</f>
        <v>#N/A</v>
      </c>
      <c r="L191" s="370">
        <v>6</v>
      </c>
      <c r="M191" s="370">
        <f t="shared" si="2"/>
        <v>182</v>
      </c>
    </row>
    <row r="192" spans="1:13" hidden="1" x14ac:dyDescent="0.3">
      <c r="A192" s="376">
        <v>183</v>
      </c>
      <c r="B192" s="380" t="e">
        <f>VLOOKUP($K192,мандатка!$X:$AF,$L192+1,FALSE)</f>
        <v>#N/A</v>
      </c>
      <c r="C192" s="380"/>
      <c r="D192" s="377" t="e">
        <f>VLOOKUP($B192,мандатка!$B:$G,2,FALSE)</f>
        <v>#N/A</v>
      </c>
      <c r="E192" s="378" t="e">
        <f>VLOOKUP($B192,мандатка!$B:$G,3,FALSE)</f>
        <v>#N/A</v>
      </c>
      <c r="F192" s="379" t="e">
        <f>VLOOKUP($B192,мандатка!$B:$G,5,FALSE)</f>
        <v>#N/A</v>
      </c>
      <c r="G192" s="380" t="e">
        <f>VLOOKUP($K192,мандатка!$B:$I,3,FALSE)</f>
        <v>#N/A</v>
      </c>
      <c r="H192" s="380" t="e">
        <f>VLOOKUP($K192,мандатка!$B:$I,8,FALSE)</f>
        <v>#N/A</v>
      </c>
      <c r="I192" s="381"/>
      <c r="J192" s="370">
        <v>27</v>
      </c>
      <c r="K192" s="370" t="e">
        <f>VLOOKUP($J192,Жереб!$D:$I,6,FALSE)</f>
        <v>#N/A</v>
      </c>
      <c r="L192" s="370">
        <v>6</v>
      </c>
      <c r="M192" s="370">
        <f t="shared" si="2"/>
        <v>183</v>
      </c>
    </row>
    <row r="193" spans="1:13" hidden="1" x14ac:dyDescent="0.3">
      <c r="A193" s="376">
        <v>184</v>
      </c>
      <c r="B193" s="380" t="e">
        <f>VLOOKUP($K193,мандатка!$X:$AF,$L193+1,FALSE)</f>
        <v>#N/A</v>
      </c>
      <c r="C193" s="380"/>
      <c r="D193" s="377" t="e">
        <f>VLOOKUP($B193,мандатка!$B:$G,2,FALSE)</f>
        <v>#N/A</v>
      </c>
      <c r="E193" s="378" t="e">
        <f>VLOOKUP($B193,мандатка!$B:$G,3,FALSE)</f>
        <v>#N/A</v>
      </c>
      <c r="F193" s="379" t="e">
        <f>VLOOKUP($B193,мандатка!$B:$G,5,FALSE)</f>
        <v>#N/A</v>
      </c>
      <c r="G193" s="380" t="e">
        <f>VLOOKUP($K193,мандатка!$B:$I,3,FALSE)</f>
        <v>#N/A</v>
      </c>
      <c r="H193" s="380" t="e">
        <f>VLOOKUP($K193,мандатка!$B:$I,8,FALSE)</f>
        <v>#N/A</v>
      </c>
      <c r="I193" s="381"/>
      <c r="J193" s="370">
        <v>28</v>
      </c>
      <c r="K193" s="370" t="e">
        <f>VLOOKUP($J193,Жереб!$D:$I,6,FALSE)</f>
        <v>#N/A</v>
      </c>
      <c r="L193" s="370">
        <v>6</v>
      </c>
      <c r="M193" s="370">
        <f t="shared" si="2"/>
        <v>184</v>
      </c>
    </row>
    <row r="194" spans="1:13" hidden="1" x14ac:dyDescent="0.3">
      <c r="A194" s="376">
        <v>185</v>
      </c>
      <c r="B194" s="380" t="e">
        <f>VLOOKUP($K194,мандатка!$X:$AF,$L194+1,FALSE)</f>
        <v>#N/A</v>
      </c>
      <c r="C194" s="380"/>
      <c r="D194" s="377" t="e">
        <f>VLOOKUP($B194,мандатка!$B:$G,2,FALSE)</f>
        <v>#N/A</v>
      </c>
      <c r="E194" s="378" t="e">
        <f>VLOOKUP($B194,мандатка!$B:$G,3,FALSE)</f>
        <v>#N/A</v>
      </c>
      <c r="F194" s="379" t="e">
        <f>VLOOKUP($B194,мандатка!$B:$G,5,FALSE)</f>
        <v>#N/A</v>
      </c>
      <c r="G194" s="380" t="e">
        <f>VLOOKUP($K194,мандатка!$B:$I,3,FALSE)</f>
        <v>#N/A</v>
      </c>
      <c r="H194" s="380" t="e">
        <f>VLOOKUP($K194,мандатка!$B:$I,8,FALSE)</f>
        <v>#N/A</v>
      </c>
      <c r="I194" s="381"/>
      <c r="J194" s="370">
        <v>29</v>
      </c>
      <c r="K194" s="370" t="e">
        <f>VLOOKUP($J194,Жереб!$D:$I,6,FALSE)</f>
        <v>#N/A</v>
      </c>
      <c r="L194" s="370">
        <v>6</v>
      </c>
      <c r="M194" s="370">
        <f t="shared" si="2"/>
        <v>185</v>
      </c>
    </row>
    <row r="195" spans="1:13" hidden="1" x14ac:dyDescent="0.3">
      <c r="A195" s="376">
        <v>186</v>
      </c>
      <c r="B195" s="380" t="e">
        <f>VLOOKUP($K195,мандатка!$X:$AF,$L195+1,FALSE)</f>
        <v>#N/A</v>
      </c>
      <c r="C195" s="380"/>
      <c r="D195" s="377" t="e">
        <f>VLOOKUP($B195,мандатка!$B:$G,2,FALSE)</f>
        <v>#N/A</v>
      </c>
      <c r="E195" s="378" t="e">
        <f>VLOOKUP($B195,мандатка!$B:$G,3,FALSE)</f>
        <v>#N/A</v>
      </c>
      <c r="F195" s="379" t="e">
        <f>VLOOKUP($B195,мандатка!$B:$G,5,FALSE)</f>
        <v>#N/A</v>
      </c>
      <c r="G195" s="380" t="e">
        <f>VLOOKUP($K195,мандатка!$B:$I,3,FALSE)</f>
        <v>#N/A</v>
      </c>
      <c r="H195" s="380" t="e">
        <f>VLOOKUP($K195,мандатка!$B:$I,8,FALSE)</f>
        <v>#N/A</v>
      </c>
      <c r="I195" s="381"/>
      <c r="J195" s="370">
        <v>30</v>
      </c>
      <c r="K195" s="370" t="e">
        <f>VLOOKUP($J195,Жереб!$D:$I,6,FALSE)</f>
        <v>#N/A</v>
      </c>
      <c r="L195" s="370">
        <v>6</v>
      </c>
      <c r="M195" s="370">
        <f t="shared" si="2"/>
        <v>186</v>
      </c>
    </row>
    <row r="196" spans="1:13" hidden="1" x14ac:dyDescent="0.3">
      <c r="A196" s="376">
        <v>187</v>
      </c>
      <c r="B196" s="380" t="e">
        <f>VLOOKUP($K196,мандатка!$X:$AF,$L196+1,FALSE)</f>
        <v>#N/A</v>
      </c>
      <c r="C196" s="380"/>
      <c r="D196" s="377" t="e">
        <f>VLOOKUP($B196,мандатка!$B:$G,2,FALSE)</f>
        <v>#N/A</v>
      </c>
      <c r="E196" s="378" t="e">
        <f>VLOOKUP($B196,мандатка!$B:$G,3,FALSE)</f>
        <v>#N/A</v>
      </c>
      <c r="F196" s="379" t="e">
        <f>VLOOKUP($B196,мандатка!$B:$G,5,FALSE)</f>
        <v>#N/A</v>
      </c>
      <c r="G196" s="380" t="e">
        <f>VLOOKUP($K196,мандатка!$B:$I,3,FALSE)</f>
        <v>#N/A</v>
      </c>
      <c r="H196" s="380" t="e">
        <f>VLOOKUP($K196,мандатка!$B:$I,8,FALSE)</f>
        <v>#N/A</v>
      </c>
      <c r="I196" s="381"/>
      <c r="J196" s="370">
        <v>31</v>
      </c>
      <c r="K196" s="370" t="e">
        <f>VLOOKUP($J196,Жереб!$D:$I,6,FALSE)</f>
        <v>#N/A</v>
      </c>
      <c r="L196" s="370">
        <v>6</v>
      </c>
      <c r="M196" s="370">
        <f t="shared" si="2"/>
        <v>187</v>
      </c>
    </row>
    <row r="197" spans="1:13" hidden="1" x14ac:dyDescent="0.3">
      <c r="A197" s="376">
        <v>188</v>
      </c>
      <c r="B197" s="380">
        <f>VLOOKUP($K197,мандатка!$X:$AF,$L197+1,FALSE)</f>
        <v>0</v>
      </c>
      <c r="C197" s="380"/>
      <c r="D197" s="377" t="e">
        <f>VLOOKUP($B197,мандатка!$B:$G,2,FALSE)</f>
        <v>#N/A</v>
      </c>
      <c r="E197" s="378" t="e">
        <f>VLOOKUP($B197,мандатка!$B:$G,3,FALSE)</f>
        <v>#N/A</v>
      </c>
      <c r="F197" s="379" t="e">
        <f>VLOOKUP($B197,мандатка!$B:$G,5,FALSE)</f>
        <v>#N/A</v>
      </c>
      <c r="G197" s="380" t="str">
        <f>VLOOKUP($K197,мандатка!$B:$I,3,FALSE)</f>
        <v>КЗ " Центр туризму" ЗОР</v>
      </c>
      <c r="H197" s="380" t="str">
        <f>VLOOKUP($K197,мандатка!$B:$I,8,FALSE)</f>
        <v>Запорізька обл</v>
      </c>
      <c r="I197" s="381"/>
      <c r="J197" s="370">
        <v>1</v>
      </c>
      <c r="K197" s="370">
        <f>VLOOKUP($J197,Жереб!$D:$I,6,FALSE)</f>
        <v>120</v>
      </c>
      <c r="L197" s="370">
        <v>7</v>
      </c>
      <c r="M197" s="370">
        <f t="shared" si="2"/>
        <v>188</v>
      </c>
    </row>
    <row r="198" spans="1:13" hidden="1" x14ac:dyDescent="0.3">
      <c r="A198" s="376">
        <v>189</v>
      </c>
      <c r="B198" s="380">
        <f>VLOOKUP($K198,мандатка!$X:$AF,$L198+1,FALSE)</f>
        <v>0</v>
      </c>
      <c r="C198" s="380"/>
      <c r="D198" s="377" t="e">
        <f>VLOOKUP($B198,мандатка!$B:$G,2,FALSE)</f>
        <v>#N/A</v>
      </c>
      <c r="E198" s="378" t="e">
        <f>VLOOKUP($B198,мандатка!$B:$G,3,FALSE)</f>
        <v>#N/A</v>
      </c>
      <c r="F198" s="379" t="e">
        <f>VLOOKUP($B198,мандатка!$B:$G,5,FALSE)</f>
        <v>#N/A</v>
      </c>
      <c r="G198" s="380" t="str">
        <f>VLOOKUP($K198,мандатка!$B:$I,3,FALSE)</f>
        <v>Вертикаль ЦДЮТ</v>
      </c>
      <c r="H198" s="380" t="str">
        <f>VLOOKUP($K198,мандатка!$B:$I,8,FALSE)</f>
        <v>Донецька обл</v>
      </c>
      <c r="I198" s="381"/>
      <c r="J198" s="370">
        <v>3</v>
      </c>
      <c r="K198" s="370">
        <f>VLOOKUP($J198,Жереб!$D:$I,6,FALSE)</f>
        <v>110</v>
      </c>
      <c r="L198" s="370">
        <v>7</v>
      </c>
      <c r="M198" s="370">
        <f t="shared" si="2"/>
        <v>189</v>
      </c>
    </row>
    <row r="199" spans="1:13" hidden="1" x14ac:dyDescent="0.3">
      <c r="A199" s="376">
        <v>190</v>
      </c>
      <c r="B199" s="380" t="e">
        <f>VLOOKUP($K199,мандатка!$X:$AF,$L199+1,FALSE)</f>
        <v>#N/A</v>
      </c>
      <c r="C199" s="380"/>
      <c r="D199" s="377" t="e">
        <f>VLOOKUP($B199,мандатка!$B:$G,2,FALSE)</f>
        <v>#N/A</v>
      </c>
      <c r="E199" s="378" t="e">
        <f>VLOOKUP($B199,мандатка!$B:$G,3,FALSE)</f>
        <v>#N/A</v>
      </c>
      <c r="F199" s="379" t="e">
        <f>VLOOKUP($B199,мандатка!$B:$G,5,FALSE)</f>
        <v>#N/A</v>
      </c>
      <c r="G199" s="380" t="e">
        <f>VLOOKUP($K199,мандатка!$B:$I,3,FALSE)</f>
        <v>#N/A</v>
      </c>
      <c r="H199" s="380" t="e">
        <f>VLOOKUP($K199,мандатка!$B:$I,8,FALSE)</f>
        <v>#N/A</v>
      </c>
      <c r="I199" s="381"/>
      <c r="J199" s="370">
        <v>4</v>
      </c>
      <c r="K199" s="370" t="e">
        <f>VLOOKUP($J199,Жереб!$D:$I,6,FALSE)</f>
        <v>#N/A</v>
      </c>
      <c r="L199" s="370">
        <v>7</v>
      </c>
      <c r="M199" s="370">
        <f t="shared" si="2"/>
        <v>190</v>
      </c>
    </row>
    <row r="200" spans="1:13" hidden="1" x14ac:dyDescent="0.3">
      <c r="A200" s="376">
        <v>191</v>
      </c>
      <c r="B200" s="380" t="e">
        <f>VLOOKUP($K200,мандатка!$X:$AF,$L200+1,FALSE)</f>
        <v>#N/A</v>
      </c>
      <c r="C200" s="380"/>
      <c r="D200" s="377" t="e">
        <f>VLOOKUP($B200,мандатка!$B:$G,2,FALSE)</f>
        <v>#N/A</v>
      </c>
      <c r="E200" s="378" t="e">
        <f>VLOOKUP($B200,мандатка!$B:$G,3,FALSE)</f>
        <v>#N/A</v>
      </c>
      <c r="F200" s="379" t="e">
        <f>VLOOKUP($B200,мандатка!$B:$G,5,FALSE)</f>
        <v>#N/A</v>
      </c>
      <c r="G200" s="380" t="e">
        <f>VLOOKUP($K200,мандатка!$B:$I,3,FALSE)</f>
        <v>#N/A</v>
      </c>
      <c r="H200" s="380" t="e">
        <f>VLOOKUP($K200,мандатка!$B:$I,8,FALSE)</f>
        <v>#N/A</v>
      </c>
      <c r="I200" s="381"/>
      <c r="J200" s="370">
        <v>5</v>
      </c>
      <c r="K200" s="370" t="e">
        <f>VLOOKUP($J200,Жереб!$D:$I,6,FALSE)</f>
        <v>#N/A</v>
      </c>
      <c r="L200" s="370">
        <v>7</v>
      </c>
      <c r="M200" s="370">
        <f t="shared" si="2"/>
        <v>191</v>
      </c>
    </row>
    <row r="201" spans="1:13" hidden="1" x14ac:dyDescent="0.3">
      <c r="A201" s="376">
        <v>192</v>
      </c>
      <c r="B201" s="380" t="e">
        <f>VLOOKUP($K201,мандатка!$X:$AF,$L201+1,FALSE)</f>
        <v>#N/A</v>
      </c>
      <c r="C201" s="380"/>
      <c r="D201" s="377" t="e">
        <f>VLOOKUP($B201,мандатка!$B:$G,2,FALSE)</f>
        <v>#N/A</v>
      </c>
      <c r="E201" s="378" t="e">
        <f>VLOOKUP($B201,мандатка!$B:$G,3,FALSE)</f>
        <v>#N/A</v>
      </c>
      <c r="F201" s="379" t="e">
        <f>VLOOKUP($B201,мандатка!$B:$G,5,FALSE)</f>
        <v>#N/A</v>
      </c>
      <c r="G201" s="380" t="e">
        <f>VLOOKUP($K201,мандатка!$B:$I,3,FALSE)</f>
        <v>#N/A</v>
      </c>
      <c r="H201" s="380" t="e">
        <f>VLOOKUP($K201,мандатка!$B:$I,8,FALSE)</f>
        <v>#N/A</v>
      </c>
      <c r="I201" s="381"/>
      <c r="J201" s="370">
        <v>6</v>
      </c>
      <c r="K201" s="370" t="e">
        <f>VLOOKUP($J201,Жереб!$D:$I,6,FALSE)</f>
        <v>#N/A</v>
      </c>
      <c r="L201" s="370">
        <v>7</v>
      </c>
      <c r="M201" s="370">
        <f t="shared" si="2"/>
        <v>192</v>
      </c>
    </row>
    <row r="202" spans="1:13" hidden="1" x14ac:dyDescent="0.3">
      <c r="A202" s="376">
        <v>193</v>
      </c>
      <c r="B202" s="380" t="e">
        <f>VLOOKUP($K202,мандатка!$X:$AF,$L202+1,FALSE)</f>
        <v>#N/A</v>
      </c>
      <c r="C202" s="380"/>
      <c r="D202" s="377" t="e">
        <f>VLOOKUP($B202,мандатка!$B:$G,2,FALSE)</f>
        <v>#N/A</v>
      </c>
      <c r="E202" s="378" t="e">
        <f>VLOOKUP($B202,мандатка!$B:$G,3,FALSE)</f>
        <v>#N/A</v>
      </c>
      <c r="F202" s="379" t="e">
        <f>VLOOKUP($B202,мандатка!$B:$G,5,FALSE)</f>
        <v>#N/A</v>
      </c>
      <c r="G202" s="380" t="e">
        <f>VLOOKUP($K202,мандатка!$B:$I,3,FALSE)</f>
        <v>#N/A</v>
      </c>
      <c r="H202" s="380" t="e">
        <f>VLOOKUP($K202,мандатка!$B:$I,8,FALSE)</f>
        <v>#N/A</v>
      </c>
      <c r="I202" s="381"/>
      <c r="J202" s="370">
        <v>7</v>
      </c>
      <c r="K202" s="370" t="e">
        <f>VLOOKUP($J202,Жереб!$D:$I,6,FALSE)</f>
        <v>#N/A</v>
      </c>
      <c r="L202" s="370">
        <v>7</v>
      </c>
      <c r="M202" s="370">
        <f t="shared" si="2"/>
        <v>193</v>
      </c>
    </row>
    <row r="203" spans="1:13" hidden="1" x14ac:dyDescent="0.3">
      <c r="A203" s="376">
        <v>194</v>
      </c>
      <c r="B203" s="380" t="e">
        <f>VLOOKUP($K203,мандатка!$X:$AF,$L203+1,FALSE)</f>
        <v>#N/A</v>
      </c>
      <c r="C203" s="380"/>
      <c r="D203" s="377" t="e">
        <f>VLOOKUP($B203,мандатка!$B:$G,2,FALSE)</f>
        <v>#N/A</v>
      </c>
      <c r="E203" s="378" t="e">
        <f>VLOOKUP($B203,мандатка!$B:$G,3,FALSE)</f>
        <v>#N/A</v>
      </c>
      <c r="F203" s="379" t="e">
        <f>VLOOKUP($B203,мандатка!$B:$G,5,FALSE)</f>
        <v>#N/A</v>
      </c>
      <c r="G203" s="380" t="e">
        <f>VLOOKUP($K203,мандатка!$B:$I,3,FALSE)</f>
        <v>#N/A</v>
      </c>
      <c r="H203" s="380" t="e">
        <f>VLOOKUP($K203,мандатка!$B:$I,8,FALSE)</f>
        <v>#N/A</v>
      </c>
      <c r="I203" s="381"/>
      <c r="J203" s="370">
        <v>8</v>
      </c>
      <c r="K203" s="370" t="e">
        <f>VLOOKUP($J203,Жереб!$D:$I,6,FALSE)</f>
        <v>#N/A</v>
      </c>
      <c r="L203" s="370">
        <v>7</v>
      </c>
      <c r="M203" s="370">
        <f t="shared" ref="M203:M257" si="3">A203</f>
        <v>194</v>
      </c>
    </row>
    <row r="204" spans="1:13" hidden="1" x14ac:dyDescent="0.3">
      <c r="A204" s="376">
        <v>195</v>
      </c>
      <c r="B204" s="380" t="e">
        <f>VLOOKUP($K204,мандатка!$X:$AF,$L204+1,FALSE)</f>
        <v>#N/A</v>
      </c>
      <c r="C204" s="380"/>
      <c r="D204" s="377" t="e">
        <f>VLOOKUP($B204,мандатка!$B:$G,2,FALSE)</f>
        <v>#N/A</v>
      </c>
      <c r="E204" s="378" t="e">
        <f>VLOOKUP($B204,мандатка!$B:$G,3,FALSE)</f>
        <v>#N/A</v>
      </c>
      <c r="F204" s="379" t="e">
        <f>VLOOKUP($B204,мандатка!$B:$G,5,FALSE)</f>
        <v>#N/A</v>
      </c>
      <c r="G204" s="380" t="e">
        <f>VLOOKUP($K204,мандатка!$B:$I,3,FALSE)</f>
        <v>#N/A</v>
      </c>
      <c r="H204" s="380" t="e">
        <f>VLOOKUP($K204,мандатка!$B:$I,8,FALSE)</f>
        <v>#N/A</v>
      </c>
      <c r="I204" s="381"/>
      <c r="J204" s="370">
        <v>9</v>
      </c>
      <c r="K204" s="370" t="e">
        <f>VLOOKUP($J204,Жереб!$D:$I,6,FALSE)</f>
        <v>#N/A</v>
      </c>
      <c r="L204" s="370">
        <v>7</v>
      </c>
      <c r="M204" s="370">
        <f t="shared" si="3"/>
        <v>195</v>
      </c>
    </row>
    <row r="205" spans="1:13" hidden="1" x14ac:dyDescent="0.3">
      <c r="A205" s="376">
        <v>196</v>
      </c>
      <c r="B205" s="380" t="e">
        <f>VLOOKUP($K205,мандатка!$X:$AF,$L205+1,FALSE)</f>
        <v>#N/A</v>
      </c>
      <c r="C205" s="380"/>
      <c r="D205" s="377" t="e">
        <f>VLOOKUP($B205,мандатка!$B:$G,2,FALSE)</f>
        <v>#N/A</v>
      </c>
      <c r="E205" s="378" t="e">
        <f>VLOOKUP($B205,мандатка!$B:$G,3,FALSE)</f>
        <v>#N/A</v>
      </c>
      <c r="F205" s="379" t="e">
        <f>VLOOKUP($B205,мандатка!$B:$G,5,FALSE)</f>
        <v>#N/A</v>
      </c>
      <c r="G205" s="380" t="e">
        <f>VLOOKUP($K205,мандатка!$B:$I,3,FALSE)</f>
        <v>#N/A</v>
      </c>
      <c r="H205" s="380" t="e">
        <f>VLOOKUP($K205,мандатка!$B:$I,8,FALSE)</f>
        <v>#N/A</v>
      </c>
      <c r="I205" s="381"/>
      <c r="J205" s="370">
        <v>10</v>
      </c>
      <c r="K205" s="370" t="e">
        <f>VLOOKUP($J205,Жереб!$D:$I,6,FALSE)</f>
        <v>#N/A</v>
      </c>
      <c r="L205" s="370">
        <v>7</v>
      </c>
      <c r="M205" s="370">
        <f t="shared" si="3"/>
        <v>196</v>
      </c>
    </row>
    <row r="206" spans="1:13" hidden="1" x14ac:dyDescent="0.3">
      <c r="A206" s="376">
        <v>197</v>
      </c>
      <c r="B206" s="380" t="e">
        <f>VLOOKUP($K206,мандатка!$X:$AF,$L206+1,FALSE)</f>
        <v>#N/A</v>
      </c>
      <c r="C206" s="380"/>
      <c r="D206" s="377" t="e">
        <f>VLOOKUP($B206,мандатка!$B:$G,2,FALSE)</f>
        <v>#N/A</v>
      </c>
      <c r="E206" s="378" t="e">
        <f>VLOOKUP($B206,мандатка!$B:$G,3,FALSE)</f>
        <v>#N/A</v>
      </c>
      <c r="F206" s="379" t="e">
        <f>VLOOKUP($B206,мандатка!$B:$G,5,FALSE)</f>
        <v>#N/A</v>
      </c>
      <c r="G206" s="380" t="e">
        <f>VLOOKUP($K206,мандатка!$B:$I,3,FALSE)</f>
        <v>#N/A</v>
      </c>
      <c r="H206" s="380" t="e">
        <f>VLOOKUP($K206,мандатка!$B:$I,8,FALSE)</f>
        <v>#N/A</v>
      </c>
      <c r="I206" s="381"/>
      <c r="J206" s="370">
        <v>11</v>
      </c>
      <c r="K206" s="370" t="e">
        <f>VLOOKUP($J206,Жереб!$D:$I,6,FALSE)</f>
        <v>#N/A</v>
      </c>
      <c r="L206" s="370">
        <v>7</v>
      </c>
      <c r="M206" s="370">
        <f t="shared" si="3"/>
        <v>197</v>
      </c>
    </row>
    <row r="207" spans="1:13" hidden="1" x14ac:dyDescent="0.3">
      <c r="A207" s="376">
        <v>198</v>
      </c>
      <c r="B207" s="380" t="e">
        <f>VLOOKUP($K207,мандатка!$X:$AF,$L207+1,FALSE)</f>
        <v>#N/A</v>
      </c>
      <c r="C207" s="380"/>
      <c r="D207" s="377" t="e">
        <f>VLOOKUP($B207,мандатка!$B:$G,2,FALSE)</f>
        <v>#N/A</v>
      </c>
      <c r="E207" s="378" t="e">
        <f>VLOOKUP($B207,мандатка!$B:$G,3,FALSE)</f>
        <v>#N/A</v>
      </c>
      <c r="F207" s="379" t="e">
        <f>VLOOKUP($B207,мандатка!$B:$G,5,FALSE)</f>
        <v>#N/A</v>
      </c>
      <c r="G207" s="380" t="e">
        <f>VLOOKUP($K207,мандатка!$B:$I,3,FALSE)</f>
        <v>#N/A</v>
      </c>
      <c r="H207" s="380" t="e">
        <f>VLOOKUP($K207,мандатка!$B:$I,8,FALSE)</f>
        <v>#N/A</v>
      </c>
      <c r="I207" s="381"/>
      <c r="J207" s="370">
        <v>12</v>
      </c>
      <c r="K207" s="370" t="e">
        <f>VLOOKUP($J207,Жереб!$D:$I,6,FALSE)</f>
        <v>#N/A</v>
      </c>
      <c r="L207" s="370">
        <v>7</v>
      </c>
      <c r="M207" s="370">
        <f t="shared" si="3"/>
        <v>198</v>
      </c>
    </row>
    <row r="208" spans="1:13" hidden="1" x14ac:dyDescent="0.3">
      <c r="A208" s="376">
        <v>199</v>
      </c>
      <c r="B208" s="380" t="e">
        <f>VLOOKUP($K208,мандатка!$X:$AF,$L208+1,FALSE)</f>
        <v>#N/A</v>
      </c>
      <c r="C208" s="380"/>
      <c r="D208" s="377" t="e">
        <f>VLOOKUP($B208,мандатка!$B:$G,2,FALSE)</f>
        <v>#N/A</v>
      </c>
      <c r="E208" s="378" t="e">
        <f>VLOOKUP($B208,мандатка!$B:$G,3,FALSE)</f>
        <v>#N/A</v>
      </c>
      <c r="F208" s="379" t="e">
        <f>VLOOKUP($B208,мандатка!$B:$G,5,FALSE)</f>
        <v>#N/A</v>
      </c>
      <c r="G208" s="380" t="e">
        <f>VLOOKUP($K208,мандатка!$B:$I,3,FALSE)</f>
        <v>#N/A</v>
      </c>
      <c r="H208" s="380" t="e">
        <f>VLOOKUP($K208,мандатка!$B:$I,8,FALSE)</f>
        <v>#N/A</v>
      </c>
      <c r="I208" s="381"/>
      <c r="J208" s="370">
        <v>13</v>
      </c>
      <c r="K208" s="370" t="e">
        <f>VLOOKUP($J208,Жереб!$D:$I,6,FALSE)</f>
        <v>#N/A</v>
      </c>
      <c r="L208" s="370">
        <v>7</v>
      </c>
      <c r="M208" s="370">
        <f t="shared" si="3"/>
        <v>199</v>
      </c>
    </row>
    <row r="209" spans="1:13" hidden="1" x14ac:dyDescent="0.3">
      <c r="A209" s="376">
        <v>200</v>
      </c>
      <c r="B209" s="380" t="e">
        <f>VLOOKUP($K209,мандатка!$X:$AF,$L209+1,FALSE)</f>
        <v>#N/A</v>
      </c>
      <c r="C209" s="380"/>
      <c r="D209" s="377" t="e">
        <f>VLOOKUP($B209,мандатка!$B:$G,2,FALSE)</f>
        <v>#N/A</v>
      </c>
      <c r="E209" s="378" t="e">
        <f>VLOOKUP($B209,мандатка!$B:$G,3,FALSE)</f>
        <v>#N/A</v>
      </c>
      <c r="F209" s="379" t="e">
        <f>VLOOKUP($B209,мандатка!$B:$G,5,FALSE)</f>
        <v>#N/A</v>
      </c>
      <c r="G209" s="380" t="e">
        <f>VLOOKUP($K209,мандатка!$B:$I,3,FALSE)</f>
        <v>#N/A</v>
      </c>
      <c r="H209" s="380" t="e">
        <f>VLOOKUP($K209,мандатка!$B:$I,8,FALSE)</f>
        <v>#N/A</v>
      </c>
      <c r="I209" s="381"/>
      <c r="J209" s="370">
        <v>14</v>
      </c>
      <c r="K209" s="370" t="e">
        <f>VLOOKUP($J209,Жереб!$D:$I,6,FALSE)</f>
        <v>#N/A</v>
      </c>
      <c r="L209" s="370">
        <v>7</v>
      </c>
      <c r="M209" s="370">
        <f t="shared" si="3"/>
        <v>200</v>
      </c>
    </row>
    <row r="210" spans="1:13" hidden="1" x14ac:dyDescent="0.3">
      <c r="A210" s="376">
        <v>201</v>
      </c>
      <c r="B210" s="380" t="e">
        <f>VLOOKUP($K210,мандатка!$X:$AF,$L210+1,FALSE)</f>
        <v>#N/A</v>
      </c>
      <c r="C210" s="380"/>
      <c r="D210" s="377" t="e">
        <f>VLOOKUP($B210,мандатка!$B:$G,2,FALSE)</f>
        <v>#N/A</v>
      </c>
      <c r="E210" s="378" t="e">
        <f>VLOOKUP($B210,мандатка!$B:$G,3,FALSE)</f>
        <v>#N/A</v>
      </c>
      <c r="F210" s="379" t="e">
        <f>VLOOKUP($B210,мандатка!$B:$G,5,FALSE)</f>
        <v>#N/A</v>
      </c>
      <c r="G210" s="380" t="e">
        <f>VLOOKUP($K210,мандатка!$B:$I,3,FALSE)</f>
        <v>#N/A</v>
      </c>
      <c r="H210" s="380" t="e">
        <f>VLOOKUP($K210,мандатка!$B:$I,8,FALSE)</f>
        <v>#N/A</v>
      </c>
      <c r="I210" s="381"/>
      <c r="J210" s="370">
        <v>15</v>
      </c>
      <c r="K210" s="370" t="e">
        <f>VLOOKUP($J210,Жереб!$D:$I,6,FALSE)</f>
        <v>#N/A</v>
      </c>
      <c r="L210" s="370">
        <v>7</v>
      </c>
      <c r="M210" s="370">
        <f t="shared" si="3"/>
        <v>201</v>
      </c>
    </row>
    <row r="211" spans="1:13" hidden="1" x14ac:dyDescent="0.3">
      <c r="A211" s="376">
        <v>202</v>
      </c>
      <c r="B211" s="380" t="e">
        <f>VLOOKUP($K211,мандатка!$X:$AF,$L211+1,FALSE)</f>
        <v>#N/A</v>
      </c>
      <c r="C211" s="380"/>
      <c r="D211" s="377" t="e">
        <f>VLOOKUP($B211,мандатка!$B:$G,2,FALSE)</f>
        <v>#N/A</v>
      </c>
      <c r="E211" s="378" t="e">
        <f>VLOOKUP($B211,мандатка!$B:$G,3,FALSE)</f>
        <v>#N/A</v>
      </c>
      <c r="F211" s="379" t="e">
        <f>VLOOKUP($B211,мандатка!$B:$G,5,FALSE)</f>
        <v>#N/A</v>
      </c>
      <c r="G211" s="380" t="e">
        <f>VLOOKUP($K211,мандатка!$B:$I,3,FALSE)</f>
        <v>#N/A</v>
      </c>
      <c r="H211" s="380" t="e">
        <f>VLOOKUP($K211,мандатка!$B:$I,8,FALSE)</f>
        <v>#N/A</v>
      </c>
      <c r="I211" s="381"/>
      <c r="J211" s="370">
        <v>16</v>
      </c>
      <c r="K211" s="370" t="e">
        <f>VLOOKUP($J211,Жереб!$D:$I,6,FALSE)</f>
        <v>#N/A</v>
      </c>
      <c r="L211" s="370">
        <v>7</v>
      </c>
      <c r="M211" s="370">
        <f t="shared" si="3"/>
        <v>202</v>
      </c>
    </row>
    <row r="212" spans="1:13" hidden="1" x14ac:dyDescent="0.3">
      <c r="A212" s="376">
        <v>203</v>
      </c>
      <c r="B212" s="380" t="e">
        <f>VLOOKUP($K212,мандатка!$X:$AF,$L212+1,FALSE)</f>
        <v>#N/A</v>
      </c>
      <c r="C212" s="380"/>
      <c r="D212" s="377" t="e">
        <f>VLOOKUP($B212,мандатка!$B:$G,2,FALSE)</f>
        <v>#N/A</v>
      </c>
      <c r="E212" s="378" t="e">
        <f>VLOOKUP($B212,мандатка!$B:$G,3,FALSE)</f>
        <v>#N/A</v>
      </c>
      <c r="F212" s="379" t="e">
        <f>VLOOKUP($B212,мандатка!$B:$G,5,FALSE)</f>
        <v>#N/A</v>
      </c>
      <c r="G212" s="380" t="e">
        <f>VLOOKUP($K212,мандатка!$B:$I,3,FALSE)</f>
        <v>#N/A</v>
      </c>
      <c r="H212" s="380" t="e">
        <f>VLOOKUP($K212,мандатка!$B:$I,8,FALSE)</f>
        <v>#N/A</v>
      </c>
      <c r="I212" s="381"/>
      <c r="J212" s="370">
        <v>17</v>
      </c>
      <c r="K212" s="370" t="e">
        <f>VLOOKUP($J212,Жереб!$D:$I,6,FALSE)</f>
        <v>#N/A</v>
      </c>
      <c r="L212" s="370">
        <v>7</v>
      </c>
      <c r="M212" s="370">
        <f t="shared" si="3"/>
        <v>203</v>
      </c>
    </row>
    <row r="213" spans="1:13" hidden="1" x14ac:dyDescent="0.3">
      <c r="A213" s="376">
        <v>204</v>
      </c>
      <c r="B213" s="380" t="e">
        <f>VLOOKUP($K213,мандатка!$X:$AF,$L213+1,FALSE)</f>
        <v>#N/A</v>
      </c>
      <c r="C213" s="380"/>
      <c r="D213" s="377" t="e">
        <f>VLOOKUP($B213,мандатка!$B:$G,2,FALSE)</f>
        <v>#N/A</v>
      </c>
      <c r="E213" s="378" t="e">
        <f>VLOOKUP($B213,мандатка!$B:$G,3,FALSE)</f>
        <v>#N/A</v>
      </c>
      <c r="F213" s="379" t="e">
        <f>VLOOKUP($B213,мандатка!$B:$G,5,FALSE)</f>
        <v>#N/A</v>
      </c>
      <c r="G213" s="380" t="e">
        <f>VLOOKUP($K213,мандатка!$B:$I,3,FALSE)</f>
        <v>#N/A</v>
      </c>
      <c r="H213" s="380" t="e">
        <f>VLOOKUP($K213,мандатка!$B:$I,8,FALSE)</f>
        <v>#N/A</v>
      </c>
      <c r="I213" s="381"/>
      <c r="J213" s="370">
        <v>18</v>
      </c>
      <c r="K213" s="370" t="e">
        <f>VLOOKUP($J213,Жереб!$D:$I,6,FALSE)</f>
        <v>#N/A</v>
      </c>
      <c r="L213" s="370">
        <v>7</v>
      </c>
      <c r="M213" s="370">
        <f t="shared" si="3"/>
        <v>204</v>
      </c>
    </row>
    <row r="214" spans="1:13" hidden="1" x14ac:dyDescent="0.3">
      <c r="A214" s="376">
        <v>205</v>
      </c>
      <c r="B214" s="377" t="e">
        <f>VLOOKUP($K214,мандатка!$X:$AF,$L214+1,FALSE)</f>
        <v>#N/A</v>
      </c>
      <c r="C214" s="377"/>
      <c r="D214" s="377" t="e">
        <f>VLOOKUP($B214,мандатка!$B:$G,2,FALSE)</f>
        <v>#N/A</v>
      </c>
      <c r="E214" s="378" t="e">
        <f>VLOOKUP($B214,мандатка!$B:$G,3,FALSE)</f>
        <v>#N/A</v>
      </c>
      <c r="F214" s="379" t="e">
        <f>VLOOKUP($B214,мандатка!$B:$G,5,FALSE)</f>
        <v>#N/A</v>
      </c>
      <c r="G214" s="380" t="e">
        <f>VLOOKUP($K214,мандатка!$B:$I,3,FALSE)</f>
        <v>#N/A</v>
      </c>
      <c r="H214" s="380" t="e">
        <f>VLOOKUP($K214,мандатка!$B:$I,8,FALSE)</f>
        <v>#N/A</v>
      </c>
      <c r="I214" s="381"/>
      <c r="J214" s="370">
        <v>19</v>
      </c>
      <c r="K214" s="370" t="e">
        <f>VLOOKUP($J214,Жереб!$D:$I,6,FALSE)</f>
        <v>#N/A</v>
      </c>
      <c r="L214" s="370">
        <v>7</v>
      </c>
      <c r="M214" s="370">
        <f t="shared" si="3"/>
        <v>205</v>
      </c>
    </row>
    <row r="215" spans="1:13" hidden="1" x14ac:dyDescent="0.3">
      <c r="A215" s="376">
        <v>206</v>
      </c>
      <c r="B215" s="380" t="e">
        <f>VLOOKUP($K215,мандатка!$X:$AF,$L215+1,FALSE)</f>
        <v>#N/A</v>
      </c>
      <c r="C215" s="380"/>
      <c r="D215" s="377" t="e">
        <f>VLOOKUP($B215,мандатка!$B:$G,2,FALSE)</f>
        <v>#N/A</v>
      </c>
      <c r="E215" s="378" t="e">
        <f>VLOOKUP($B215,мандатка!$B:$G,3,FALSE)</f>
        <v>#N/A</v>
      </c>
      <c r="F215" s="379" t="e">
        <f>VLOOKUP($B215,мандатка!$B:$G,5,FALSE)</f>
        <v>#N/A</v>
      </c>
      <c r="G215" s="380" t="e">
        <f>VLOOKUP($K215,мандатка!$B:$I,3,FALSE)</f>
        <v>#N/A</v>
      </c>
      <c r="H215" s="380" t="e">
        <f>VLOOKUP($K215,мандатка!$B:$I,8,FALSE)</f>
        <v>#N/A</v>
      </c>
      <c r="I215" s="381"/>
      <c r="J215" s="370">
        <v>20</v>
      </c>
      <c r="K215" s="370" t="e">
        <f>VLOOKUP($J215,Жереб!$D:$I,6,FALSE)</f>
        <v>#N/A</v>
      </c>
      <c r="L215" s="370">
        <v>7</v>
      </c>
      <c r="M215" s="370">
        <f t="shared" si="3"/>
        <v>206</v>
      </c>
    </row>
    <row r="216" spans="1:13" hidden="1" x14ac:dyDescent="0.3">
      <c r="A216" s="376">
        <v>207</v>
      </c>
      <c r="B216" s="380" t="e">
        <f>VLOOKUP($K216,мандатка!$X:$AF,$L216+1,FALSE)</f>
        <v>#N/A</v>
      </c>
      <c r="C216" s="380"/>
      <c r="D216" s="377" t="e">
        <f>VLOOKUP($B216,мандатка!$B:$G,2,FALSE)</f>
        <v>#N/A</v>
      </c>
      <c r="E216" s="378" t="e">
        <f>VLOOKUP($B216,мандатка!$B:$G,3,FALSE)</f>
        <v>#N/A</v>
      </c>
      <c r="F216" s="379" t="e">
        <f>VLOOKUP($B216,мандатка!$B:$G,5,FALSE)</f>
        <v>#N/A</v>
      </c>
      <c r="G216" s="380" t="e">
        <f>VLOOKUP($K216,мандатка!$B:$I,3,FALSE)</f>
        <v>#N/A</v>
      </c>
      <c r="H216" s="380" t="e">
        <f>VLOOKUP($K216,мандатка!$B:$I,8,FALSE)</f>
        <v>#N/A</v>
      </c>
      <c r="I216" s="381"/>
      <c r="J216" s="370">
        <v>21</v>
      </c>
      <c r="K216" s="370" t="e">
        <f>VLOOKUP($J216,Жереб!$D:$I,6,FALSE)</f>
        <v>#N/A</v>
      </c>
      <c r="L216" s="370">
        <v>7</v>
      </c>
      <c r="M216" s="370">
        <f t="shared" si="3"/>
        <v>207</v>
      </c>
    </row>
    <row r="217" spans="1:13" hidden="1" x14ac:dyDescent="0.3">
      <c r="A217" s="376">
        <v>208</v>
      </c>
      <c r="B217" s="380" t="e">
        <f>VLOOKUP($K217,мандатка!$X:$AF,$L217+1,FALSE)</f>
        <v>#N/A</v>
      </c>
      <c r="C217" s="380"/>
      <c r="D217" s="377" t="e">
        <f>VLOOKUP($B217,мандатка!$B:$G,2,FALSE)</f>
        <v>#N/A</v>
      </c>
      <c r="E217" s="378" t="e">
        <f>VLOOKUP($B217,мандатка!$B:$G,3,FALSE)</f>
        <v>#N/A</v>
      </c>
      <c r="F217" s="379" t="e">
        <f>VLOOKUP($B217,мандатка!$B:$G,5,FALSE)</f>
        <v>#N/A</v>
      </c>
      <c r="G217" s="380" t="e">
        <f>VLOOKUP($K217,мандатка!$B:$I,3,FALSE)</f>
        <v>#N/A</v>
      </c>
      <c r="H217" s="380" t="e">
        <f>VLOOKUP($K217,мандатка!$B:$I,8,FALSE)</f>
        <v>#N/A</v>
      </c>
      <c r="I217" s="381"/>
      <c r="J217" s="370">
        <v>22</v>
      </c>
      <c r="K217" s="370" t="e">
        <f>VLOOKUP($J217,Жереб!$D:$I,6,FALSE)</f>
        <v>#N/A</v>
      </c>
      <c r="L217" s="370">
        <v>7</v>
      </c>
      <c r="M217" s="370">
        <f t="shared" si="3"/>
        <v>208</v>
      </c>
    </row>
    <row r="218" spans="1:13" hidden="1" x14ac:dyDescent="0.3">
      <c r="A218" s="376">
        <v>209</v>
      </c>
      <c r="B218" s="380" t="e">
        <f>VLOOKUP($K218,мандатка!$X:$AF,$L218+1,FALSE)</f>
        <v>#N/A</v>
      </c>
      <c r="C218" s="380"/>
      <c r="D218" s="377" t="e">
        <f>VLOOKUP($B218,мандатка!$B:$G,2,FALSE)</f>
        <v>#N/A</v>
      </c>
      <c r="E218" s="378" t="e">
        <f>VLOOKUP($B218,мандатка!$B:$G,3,FALSE)</f>
        <v>#N/A</v>
      </c>
      <c r="F218" s="379" t="e">
        <f>VLOOKUP($B218,мандатка!$B:$G,5,FALSE)</f>
        <v>#N/A</v>
      </c>
      <c r="G218" s="380" t="e">
        <f>VLOOKUP($K218,мандатка!$B:$I,3,FALSE)</f>
        <v>#N/A</v>
      </c>
      <c r="H218" s="380" t="e">
        <f>VLOOKUP($K218,мандатка!$B:$I,8,FALSE)</f>
        <v>#N/A</v>
      </c>
      <c r="I218" s="381"/>
      <c r="J218" s="370">
        <v>23</v>
      </c>
      <c r="K218" s="370" t="e">
        <f>VLOOKUP($J218,Жереб!$D:$I,6,FALSE)</f>
        <v>#N/A</v>
      </c>
      <c r="L218" s="370">
        <v>7</v>
      </c>
      <c r="M218" s="370">
        <f t="shared" si="3"/>
        <v>209</v>
      </c>
    </row>
    <row r="219" spans="1:13" hidden="1" x14ac:dyDescent="0.3">
      <c r="A219" s="376">
        <v>210</v>
      </c>
      <c r="B219" s="380" t="e">
        <f>VLOOKUP($K219,мандатка!$X:$AF,$L219+1,FALSE)</f>
        <v>#N/A</v>
      </c>
      <c r="C219" s="380"/>
      <c r="D219" s="377" t="e">
        <f>VLOOKUP($B219,мандатка!$B:$G,2,FALSE)</f>
        <v>#N/A</v>
      </c>
      <c r="E219" s="378" t="e">
        <f>VLOOKUP($B219,мандатка!$B:$G,3,FALSE)</f>
        <v>#N/A</v>
      </c>
      <c r="F219" s="379" t="e">
        <f>VLOOKUP($B219,мандатка!$B:$G,5,FALSE)</f>
        <v>#N/A</v>
      </c>
      <c r="G219" s="380" t="e">
        <f>VLOOKUP($K219,мандатка!$B:$I,3,FALSE)</f>
        <v>#N/A</v>
      </c>
      <c r="H219" s="380" t="e">
        <f>VLOOKUP($K219,мандатка!$B:$I,8,FALSE)</f>
        <v>#N/A</v>
      </c>
      <c r="I219" s="381"/>
      <c r="J219" s="370">
        <v>24</v>
      </c>
      <c r="K219" s="370" t="e">
        <f>VLOOKUP($J219,Жереб!$D:$I,6,FALSE)</f>
        <v>#N/A</v>
      </c>
      <c r="L219" s="370">
        <v>7</v>
      </c>
      <c r="M219" s="370">
        <f t="shared" si="3"/>
        <v>210</v>
      </c>
    </row>
    <row r="220" spans="1:13" hidden="1" x14ac:dyDescent="0.3">
      <c r="A220" s="376">
        <v>211</v>
      </c>
      <c r="B220" s="380" t="e">
        <f>VLOOKUP($K220,мандатка!$X:$AF,$L220+1,FALSE)</f>
        <v>#N/A</v>
      </c>
      <c r="C220" s="380"/>
      <c r="D220" s="377" t="e">
        <f>VLOOKUP($B220,мандатка!$B:$G,2,FALSE)</f>
        <v>#N/A</v>
      </c>
      <c r="E220" s="378" t="e">
        <f>VLOOKUP($B220,мандатка!$B:$G,3,FALSE)</f>
        <v>#N/A</v>
      </c>
      <c r="F220" s="379" t="e">
        <f>VLOOKUP($B220,мандатка!$B:$G,5,FALSE)</f>
        <v>#N/A</v>
      </c>
      <c r="G220" s="380" t="e">
        <f>VLOOKUP($K220,мандатка!$B:$I,3,FALSE)</f>
        <v>#N/A</v>
      </c>
      <c r="H220" s="380" t="e">
        <f>VLOOKUP($K220,мандатка!$B:$I,8,FALSE)</f>
        <v>#N/A</v>
      </c>
      <c r="I220" s="381"/>
      <c r="J220" s="370">
        <v>25</v>
      </c>
      <c r="K220" s="370" t="e">
        <f>VLOOKUP($J220,Жереб!$D:$I,6,FALSE)</f>
        <v>#N/A</v>
      </c>
      <c r="L220" s="370">
        <v>7</v>
      </c>
      <c r="M220" s="370">
        <f t="shared" si="3"/>
        <v>211</v>
      </c>
    </row>
    <row r="221" spans="1:13" hidden="1" x14ac:dyDescent="0.3">
      <c r="A221" s="376">
        <v>212</v>
      </c>
      <c r="B221" s="380" t="e">
        <f>VLOOKUP($K221,мандатка!$X:$AF,$L221+1,FALSE)</f>
        <v>#N/A</v>
      </c>
      <c r="C221" s="380"/>
      <c r="D221" s="377" t="e">
        <f>VLOOKUP($B221,мандатка!$B:$G,2,FALSE)</f>
        <v>#N/A</v>
      </c>
      <c r="E221" s="378" t="e">
        <f>VLOOKUP($B221,мандатка!$B:$G,3,FALSE)</f>
        <v>#N/A</v>
      </c>
      <c r="F221" s="379" t="e">
        <f>VLOOKUP($B221,мандатка!$B:$G,5,FALSE)</f>
        <v>#N/A</v>
      </c>
      <c r="G221" s="380" t="e">
        <f>VLOOKUP($K221,мандатка!$B:$I,3,FALSE)</f>
        <v>#N/A</v>
      </c>
      <c r="H221" s="380" t="e">
        <f>VLOOKUP($K221,мандатка!$B:$I,8,FALSE)</f>
        <v>#N/A</v>
      </c>
      <c r="I221" s="381"/>
      <c r="J221" s="370">
        <v>26</v>
      </c>
      <c r="K221" s="370" t="e">
        <f>VLOOKUP($J221,Жереб!$D:$I,6,FALSE)</f>
        <v>#N/A</v>
      </c>
      <c r="L221" s="370">
        <v>7</v>
      </c>
      <c r="M221" s="370">
        <f t="shared" si="3"/>
        <v>212</v>
      </c>
    </row>
    <row r="222" spans="1:13" hidden="1" x14ac:dyDescent="0.3">
      <c r="A222" s="376">
        <v>213</v>
      </c>
      <c r="B222" s="380" t="e">
        <f>VLOOKUP($K222,мандатка!$X:$AF,$L222+1,FALSE)</f>
        <v>#N/A</v>
      </c>
      <c r="C222" s="380"/>
      <c r="D222" s="377" t="e">
        <f>VLOOKUP($B222,мандатка!$B:$G,2,FALSE)</f>
        <v>#N/A</v>
      </c>
      <c r="E222" s="378" t="e">
        <f>VLOOKUP($B222,мандатка!$B:$G,3,FALSE)</f>
        <v>#N/A</v>
      </c>
      <c r="F222" s="379" t="e">
        <f>VLOOKUP($B222,мандатка!$B:$G,5,FALSE)</f>
        <v>#N/A</v>
      </c>
      <c r="G222" s="380" t="e">
        <f>VLOOKUP($K222,мандатка!$B:$I,3,FALSE)</f>
        <v>#N/A</v>
      </c>
      <c r="H222" s="380" t="e">
        <f>VLOOKUP($K222,мандатка!$B:$I,8,FALSE)</f>
        <v>#N/A</v>
      </c>
      <c r="I222" s="381"/>
      <c r="J222" s="370">
        <v>27</v>
      </c>
      <c r="K222" s="370" t="e">
        <f>VLOOKUP($J222,Жереб!$D:$I,6,FALSE)</f>
        <v>#N/A</v>
      </c>
      <c r="L222" s="370">
        <v>7</v>
      </c>
      <c r="M222" s="370">
        <f t="shared" si="3"/>
        <v>213</v>
      </c>
    </row>
    <row r="223" spans="1:13" hidden="1" x14ac:dyDescent="0.3">
      <c r="A223" s="376">
        <v>214</v>
      </c>
      <c r="B223" s="380" t="e">
        <f>VLOOKUP($K223,мандатка!$X:$AF,$L223+1,FALSE)</f>
        <v>#N/A</v>
      </c>
      <c r="C223" s="380"/>
      <c r="D223" s="377" t="e">
        <f>VLOOKUP($B223,мандатка!$B:$G,2,FALSE)</f>
        <v>#N/A</v>
      </c>
      <c r="E223" s="378" t="e">
        <f>VLOOKUP($B223,мандатка!$B:$G,3,FALSE)</f>
        <v>#N/A</v>
      </c>
      <c r="F223" s="379" t="e">
        <f>VLOOKUP($B223,мандатка!$B:$G,5,FALSE)</f>
        <v>#N/A</v>
      </c>
      <c r="G223" s="380" t="e">
        <f>VLOOKUP($K223,мандатка!$B:$I,3,FALSE)</f>
        <v>#N/A</v>
      </c>
      <c r="H223" s="380" t="e">
        <f>VLOOKUP($K223,мандатка!$B:$I,8,FALSE)</f>
        <v>#N/A</v>
      </c>
      <c r="I223" s="381"/>
      <c r="J223" s="370">
        <v>28</v>
      </c>
      <c r="K223" s="370" t="e">
        <f>VLOOKUP($J223,Жереб!$D:$I,6,FALSE)</f>
        <v>#N/A</v>
      </c>
      <c r="L223" s="370">
        <v>7</v>
      </c>
      <c r="M223" s="370">
        <f t="shared" si="3"/>
        <v>214</v>
      </c>
    </row>
    <row r="224" spans="1:13" hidden="1" x14ac:dyDescent="0.3">
      <c r="A224" s="376">
        <v>215</v>
      </c>
      <c r="B224" s="380" t="e">
        <f>VLOOKUP($K224,мандатка!$X:$AF,$L224+1,FALSE)</f>
        <v>#N/A</v>
      </c>
      <c r="C224" s="380"/>
      <c r="D224" s="377" t="e">
        <f>VLOOKUP($B224,мандатка!$B:$G,2,FALSE)</f>
        <v>#N/A</v>
      </c>
      <c r="E224" s="378" t="e">
        <f>VLOOKUP($B224,мандатка!$B:$G,3,FALSE)</f>
        <v>#N/A</v>
      </c>
      <c r="F224" s="379" t="e">
        <f>VLOOKUP($B224,мандатка!$B:$G,5,FALSE)</f>
        <v>#N/A</v>
      </c>
      <c r="G224" s="380" t="e">
        <f>VLOOKUP($K224,мандатка!$B:$I,3,FALSE)</f>
        <v>#N/A</v>
      </c>
      <c r="H224" s="380" t="e">
        <f>VLOOKUP($K224,мандатка!$B:$I,8,FALSE)</f>
        <v>#N/A</v>
      </c>
      <c r="I224" s="381"/>
      <c r="J224" s="370">
        <v>29</v>
      </c>
      <c r="K224" s="370" t="e">
        <f>VLOOKUP($J224,Жереб!$D:$I,6,FALSE)</f>
        <v>#N/A</v>
      </c>
      <c r="L224" s="370">
        <v>7</v>
      </c>
      <c r="M224" s="370">
        <f t="shared" si="3"/>
        <v>215</v>
      </c>
    </row>
    <row r="225" spans="1:13" hidden="1" x14ac:dyDescent="0.3">
      <c r="A225" s="376">
        <v>216</v>
      </c>
      <c r="B225" s="380" t="e">
        <f>VLOOKUP($K225,мандатка!$X:$AF,$L225+1,FALSE)</f>
        <v>#N/A</v>
      </c>
      <c r="C225" s="380"/>
      <c r="D225" s="377" t="e">
        <f>VLOOKUP($B225,мандатка!$B:$G,2,FALSE)</f>
        <v>#N/A</v>
      </c>
      <c r="E225" s="378" t="e">
        <f>VLOOKUP($B225,мандатка!$B:$G,3,FALSE)</f>
        <v>#N/A</v>
      </c>
      <c r="F225" s="379" t="e">
        <f>VLOOKUP($B225,мандатка!$B:$G,5,FALSE)</f>
        <v>#N/A</v>
      </c>
      <c r="G225" s="380" t="e">
        <f>VLOOKUP($K225,мандатка!$B:$I,3,FALSE)</f>
        <v>#N/A</v>
      </c>
      <c r="H225" s="380" t="e">
        <f>VLOOKUP($K225,мандатка!$B:$I,8,FALSE)</f>
        <v>#N/A</v>
      </c>
      <c r="I225" s="381"/>
      <c r="J225" s="370">
        <v>30</v>
      </c>
      <c r="K225" s="370" t="e">
        <f>VLOOKUP($J225,Жереб!$D:$I,6,FALSE)</f>
        <v>#N/A</v>
      </c>
      <c r="L225" s="370">
        <v>7</v>
      </c>
      <c r="M225" s="370">
        <f t="shared" si="3"/>
        <v>216</v>
      </c>
    </row>
    <row r="226" spans="1:13" hidden="1" x14ac:dyDescent="0.3">
      <c r="A226" s="376">
        <v>217</v>
      </c>
      <c r="B226" s="380" t="e">
        <f>VLOOKUP($K226,мандатка!$X:$AF,$L226+1,FALSE)</f>
        <v>#N/A</v>
      </c>
      <c r="C226" s="380"/>
      <c r="D226" s="377" t="e">
        <f>VLOOKUP($B226,мандатка!$B:$G,2,FALSE)</f>
        <v>#N/A</v>
      </c>
      <c r="E226" s="378" t="e">
        <f>VLOOKUP($B226,мандатка!$B:$G,3,FALSE)</f>
        <v>#N/A</v>
      </c>
      <c r="F226" s="379" t="e">
        <f>VLOOKUP($B226,мандатка!$B:$G,5,FALSE)</f>
        <v>#N/A</v>
      </c>
      <c r="G226" s="380" t="e">
        <f>VLOOKUP($K226,мандатка!$B:$I,3,FALSE)</f>
        <v>#N/A</v>
      </c>
      <c r="H226" s="380" t="e">
        <f>VLOOKUP($K226,мандатка!$B:$I,8,FALSE)</f>
        <v>#N/A</v>
      </c>
      <c r="I226" s="381"/>
      <c r="J226" s="370">
        <v>31</v>
      </c>
      <c r="K226" s="370" t="e">
        <f>VLOOKUP($J226,Жереб!$D:$I,6,FALSE)</f>
        <v>#N/A</v>
      </c>
      <c r="L226" s="370">
        <v>7</v>
      </c>
      <c r="M226" s="370">
        <f t="shared" si="3"/>
        <v>217</v>
      </c>
    </row>
    <row r="227" spans="1:13" hidden="1" x14ac:dyDescent="0.3">
      <c r="A227" s="376">
        <v>218</v>
      </c>
      <c r="B227" s="380">
        <f>VLOOKUP($K227,мандатка!$X:$AF,$L227+1,FALSE)</f>
        <v>0</v>
      </c>
      <c r="C227" s="380"/>
      <c r="D227" s="377" t="e">
        <f>VLOOKUP($B227,мандатка!$B:$G,2,FALSE)</f>
        <v>#N/A</v>
      </c>
      <c r="E227" s="378" t="e">
        <f>VLOOKUP($B227,мандатка!$B:$G,3,FALSE)</f>
        <v>#N/A</v>
      </c>
      <c r="F227" s="379" t="e">
        <f>VLOOKUP($B227,мандатка!$B:$G,5,FALSE)</f>
        <v>#N/A</v>
      </c>
      <c r="G227" s="380" t="str">
        <f>VLOOKUP($K227,мандатка!$B:$I,3,FALSE)</f>
        <v>КЗ " Центр туризму" ЗОР</v>
      </c>
      <c r="H227" s="380" t="str">
        <f>VLOOKUP($K227,мандатка!$B:$I,8,FALSE)</f>
        <v>Запорізька обл</v>
      </c>
      <c r="I227" s="381"/>
      <c r="J227" s="370">
        <v>1</v>
      </c>
      <c r="K227" s="370">
        <f>VLOOKUP($J227,Жереб!$D:$I,6,FALSE)</f>
        <v>120</v>
      </c>
      <c r="L227" s="370">
        <v>8</v>
      </c>
      <c r="M227" s="370">
        <f t="shared" si="3"/>
        <v>218</v>
      </c>
    </row>
    <row r="228" spans="1:13" hidden="1" x14ac:dyDescent="0.3">
      <c r="A228" s="376">
        <v>219</v>
      </c>
      <c r="B228" s="380">
        <f>VLOOKUP($K228,мандатка!$X:$AF,$L228+1,FALSE)</f>
        <v>0</v>
      </c>
      <c r="C228" s="380"/>
      <c r="D228" s="377" t="e">
        <f>VLOOKUP($B228,мандатка!$B:$G,2,FALSE)</f>
        <v>#N/A</v>
      </c>
      <c r="E228" s="378" t="e">
        <f>VLOOKUP($B228,мандатка!$B:$G,3,FALSE)</f>
        <v>#N/A</v>
      </c>
      <c r="F228" s="379" t="e">
        <f>VLOOKUP($B228,мандатка!$B:$G,5,FALSE)</f>
        <v>#N/A</v>
      </c>
      <c r="G228" s="380" t="str">
        <f>VLOOKUP($K228,мандатка!$B:$I,3,FALSE)</f>
        <v>« Освіторіум»</v>
      </c>
      <c r="H228" s="380" t="str">
        <f>VLOOKUP($K228,мандатка!$B:$I,8,FALSE)</f>
        <v>Дніпропетровська обл</v>
      </c>
      <c r="I228" s="381"/>
      <c r="J228" s="370">
        <v>2</v>
      </c>
      <c r="K228" s="370">
        <f>VLOOKUP($J228,Жереб!$D:$I,6,FALSE)</f>
        <v>100</v>
      </c>
      <c r="L228" s="370">
        <v>8</v>
      </c>
      <c r="M228" s="370">
        <f t="shared" si="3"/>
        <v>219</v>
      </c>
    </row>
    <row r="229" spans="1:13" hidden="1" x14ac:dyDescent="0.3">
      <c r="A229" s="376">
        <v>220</v>
      </c>
      <c r="B229" s="380">
        <f>VLOOKUP($K229,мандатка!$X:$AF,$L229+1,FALSE)</f>
        <v>0</v>
      </c>
      <c r="C229" s="380"/>
      <c r="D229" s="377" t="e">
        <f>VLOOKUP($B229,мандатка!$B:$G,2,FALSE)</f>
        <v>#N/A</v>
      </c>
      <c r="E229" s="378" t="e">
        <f>VLOOKUP($B229,мандатка!$B:$G,3,FALSE)</f>
        <v>#N/A</v>
      </c>
      <c r="F229" s="379" t="e">
        <f>VLOOKUP($B229,мандатка!$B:$G,5,FALSE)</f>
        <v>#N/A</v>
      </c>
      <c r="G229" s="380" t="str">
        <f>VLOOKUP($K229,мандатка!$B:$I,3,FALSE)</f>
        <v>Вертикаль ЦДЮТ</v>
      </c>
      <c r="H229" s="380" t="str">
        <f>VLOOKUP($K229,мандатка!$B:$I,8,FALSE)</f>
        <v>Донецька обл</v>
      </c>
      <c r="I229" s="381"/>
      <c r="J229" s="370">
        <v>3</v>
      </c>
      <c r="K229" s="370">
        <f>VLOOKUP($J229,Жереб!$D:$I,6,FALSE)</f>
        <v>110</v>
      </c>
      <c r="L229" s="370">
        <v>8</v>
      </c>
      <c r="M229" s="370">
        <f t="shared" si="3"/>
        <v>220</v>
      </c>
    </row>
    <row r="230" spans="1:13" hidden="1" x14ac:dyDescent="0.3">
      <c r="A230" s="376">
        <v>221</v>
      </c>
      <c r="B230" s="380" t="e">
        <f>VLOOKUP($K230,мандатка!$X:$AF,$L230+1,FALSE)</f>
        <v>#N/A</v>
      </c>
      <c r="C230" s="380"/>
      <c r="D230" s="377" t="e">
        <f>VLOOKUP($B230,мандатка!$B:$G,2,FALSE)</f>
        <v>#N/A</v>
      </c>
      <c r="E230" s="378" t="e">
        <f>VLOOKUP($B230,мандатка!$B:$G,3,FALSE)</f>
        <v>#N/A</v>
      </c>
      <c r="F230" s="379" t="e">
        <f>VLOOKUP($B230,мандатка!$B:$G,5,FALSE)</f>
        <v>#N/A</v>
      </c>
      <c r="G230" s="380" t="e">
        <f>VLOOKUP($K230,мандатка!$B:$I,3,FALSE)</f>
        <v>#N/A</v>
      </c>
      <c r="H230" s="380" t="e">
        <f>VLOOKUP($K230,мандатка!$B:$I,8,FALSE)</f>
        <v>#N/A</v>
      </c>
      <c r="I230" s="381"/>
      <c r="J230" s="370">
        <v>4</v>
      </c>
      <c r="K230" s="370" t="e">
        <f>VLOOKUP($J230,Жереб!$D:$I,6,FALSE)</f>
        <v>#N/A</v>
      </c>
      <c r="L230" s="370">
        <v>8</v>
      </c>
      <c r="M230" s="370">
        <f t="shared" si="3"/>
        <v>221</v>
      </c>
    </row>
    <row r="231" spans="1:13" hidden="1" x14ac:dyDescent="0.3">
      <c r="A231" s="376">
        <v>222</v>
      </c>
      <c r="B231" s="380" t="e">
        <f>VLOOKUP($K231,мандатка!$X:$AF,$L231+1,FALSE)</f>
        <v>#N/A</v>
      </c>
      <c r="C231" s="380"/>
      <c r="D231" s="377" t="e">
        <f>VLOOKUP($B231,мандатка!$B:$G,2,FALSE)</f>
        <v>#N/A</v>
      </c>
      <c r="E231" s="378" t="e">
        <f>VLOOKUP($B231,мандатка!$B:$G,3,FALSE)</f>
        <v>#N/A</v>
      </c>
      <c r="F231" s="379" t="e">
        <f>VLOOKUP($B231,мандатка!$B:$G,5,FALSE)</f>
        <v>#N/A</v>
      </c>
      <c r="G231" s="380" t="e">
        <f>VLOOKUP($K231,мандатка!$B:$I,3,FALSE)</f>
        <v>#N/A</v>
      </c>
      <c r="H231" s="380" t="e">
        <f>VLOOKUP($K231,мандатка!$B:$I,8,FALSE)</f>
        <v>#N/A</v>
      </c>
      <c r="I231" s="381"/>
      <c r="J231" s="370">
        <v>5</v>
      </c>
      <c r="K231" s="370" t="e">
        <f>VLOOKUP($J231,Жереб!$D:$I,6,FALSE)</f>
        <v>#N/A</v>
      </c>
      <c r="L231" s="370">
        <v>8</v>
      </c>
      <c r="M231" s="370">
        <f t="shared" si="3"/>
        <v>222</v>
      </c>
    </row>
    <row r="232" spans="1:13" hidden="1" x14ac:dyDescent="0.3">
      <c r="A232" s="376">
        <v>223</v>
      </c>
      <c r="B232" s="380" t="e">
        <f>VLOOKUP($K232,мандатка!$X:$AF,$L232+1,FALSE)</f>
        <v>#N/A</v>
      </c>
      <c r="C232" s="380"/>
      <c r="D232" s="377" t="e">
        <f>VLOOKUP($B232,мандатка!$B:$G,2,FALSE)</f>
        <v>#N/A</v>
      </c>
      <c r="E232" s="378" t="e">
        <f>VLOOKUP($B232,мандатка!$B:$G,3,FALSE)</f>
        <v>#N/A</v>
      </c>
      <c r="F232" s="379" t="e">
        <f>VLOOKUP($B232,мандатка!$B:$G,5,FALSE)</f>
        <v>#N/A</v>
      </c>
      <c r="G232" s="380" t="e">
        <f>VLOOKUP($K232,мандатка!$B:$I,3,FALSE)</f>
        <v>#N/A</v>
      </c>
      <c r="H232" s="380" t="e">
        <f>VLOOKUP($K232,мандатка!$B:$I,8,FALSE)</f>
        <v>#N/A</v>
      </c>
      <c r="I232" s="381"/>
      <c r="J232" s="370">
        <v>6</v>
      </c>
      <c r="K232" s="370" t="e">
        <f>VLOOKUP($J232,Жереб!$D:$I,6,FALSE)</f>
        <v>#N/A</v>
      </c>
      <c r="L232" s="370">
        <v>8</v>
      </c>
      <c r="M232" s="370">
        <f t="shared" si="3"/>
        <v>223</v>
      </c>
    </row>
    <row r="233" spans="1:13" hidden="1" x14ac:dyDescent="0.3">
      <c r="A233" s="376">
        <v>224</v>
      </c>
      <c r="B233" s="380" t="e">
        <f>VLOOKUP($K233,мандатка!$X:$AF,$L233+1,FALSE)</f>
        <v>#N/A</v>
      </c>
      <c r="C233" s="380"/>
      <c r="D233" s="377" t="e">
        <f>VLOOKUP($B233,мандатка!$B:$G,2,FALSE)</f>
        <v>#N/A</v>
      </c>
      <c r="E233" s="378" t="e">
        <f>VLOOKUP($B233,мандатка!$B:$G,3,FALSE)</f>
        <v>#N/A</v>
      </c>
      <c r="F233" s="379" t="e">
        <f>VLOOKUP($B233,мандатка!$B:$G,5,FALSE)</f>
        <v>#N/A</v>
      </c>
      <c r="G233" s="380" t="e">
        <f>VLOOKUP($K233,мандатка!$B:$I,3,FALSE)</f>
        <v>#N/A</v>
      </c>
      <c r="H233" s="380" t="e">
        <f>VLOOKUP($K233,мандатка!$B:$I,8,FALSE)</f>
        <v>#N/A</v>
      </c>
      <c r="I233" s="381"/>
      <c r="J233" s="370">
        <v>7</v>
      </c>
      <c r="K233" s="370" t="e">
        <f>VLOOKUP($J233,Жереб!$D:$I,6,FALSE)</f>
        <v>#N/A</v>
      </c>
      <c r="L233" s="370">
        <v>8</v>
      </c>
      <c r="M233" s="370">
        <f t="shared" si="3"/>
        <v>224</v>
      </c>
    </row>
    <row r="234" spans="1:13" hidden="1" x14ac:dyDescent="0.3">
      <c r="A234" s="376">
        <v>225</v>
      </c>
      <c r="B234" s="380" t="e">
        <f>VLOOKUP($K234,мандатка!$X:$AF,$L234+1,FALSE)</f>
        <v>#N/A</v>
      </c>
      <c r="C234" s="380"/>
      <c r="D234" s="377" t="e">
        <f>VLOOKUP($B234,мандатка!$B:$G,2,FALSE)</f>
        <v>#N/A</v>
      </c>
      <c r="E234" s="378" t="e">
        <f>VLOOKUP($B234,мандатка!$B:$G,3,FALSE)</f>
        <v>#N/A</v>
      </c>
      <c r="F234" s="379" t="e">
        <f>VLOOKUP($B234,мандатка!$B:$G,5,FALSE)</f>
        <v>#N/A</v>
      </c>
      <c r="G234" s="380" t="e">
        <f>VLOOKUP($K234,мандатка!$B:$I,3,FALSE)</f>
        <v>#N/A</v>
      </c>
      <c r="H234" s="380" t="e">
        <f>VLOOKUP($K234,мандатка!$B:$I,8,FALSE)</f>
        <v>#N/A</v>
      </c>
      <c r="I234" s="381"/>
      <c r="J234" s="370">
        <v>8</v>
      </c>
      <c r="K234" s="370" t="e">
        <f>VLOOKUP($J234,Жереб!$D:$I,6,FALSE)</f>
        <v>#N/A</v>
      </c>
      <c r="L234" s="370">
        <v>8</v>
      </c>
      <c r="M234" s="370">
        <f t="shared" si="3"/>
        <v>225</v>
      </c>
    </row>
    <row r="235" spans="1:13" hidden="1" x14ac:dyDescent="0.3">
      <c r="A235" s="376">
        <v>226</v>
      </c>
      <c r="B235" s="380" t="e">
        <f>VLOOKUP($K235,мандатка!$X:$AF,$L235+1,FALSE)</f>
        <v>#N/A</v>
      </c>
      <c r="C235" s="380"/>
      <c r="D235" s="377" t="e">
        <f>VLOOKUP($B235,мандатка!$B:$G,2,FALSE)</f>
        <v>#N/A</v>
      </c>
      <c r="E235" s="378" t="e">
        <f>VLOOKUP($B235,мандатка!$B:$G,3,FALSE)</f>
        <v>#N/A</v>
      </c>
      <c r="F235" s="379" t="e">
        <f>VLOOKUP($B235,мандатка!$B:$G,5,FALSE)</f>
        <v>#N/A</v>
      </c>
      <c r="G235" s="380" t="e">
        <f>VLOOKUP($K235,мандатка!$B:$I,3,FALSE)</f>
        <v>#N/A</v>
      </c>
      <c r="H235" s="380" t="e">
        <f>VLOOKUP($K235,мандатка!$B:$I,8,FALSE)</f>
        <v>#N/A</v>
      </c>
      <c r="I235" s="381"/>
      <c r="J235" s="370">
        <v>9</v>
      </c>
      <c r="K235" s="370" t="e">
        <f>VLOOKUP($J235,Жереб!$D:$I,6,FALSE)</f>
        <v>#N/A</v>
      </c>
      <c r="L235" s="370">
        <v>8</v>
      </c>
      <c r="M235" s="370">
        <f t="shared" si="3"/>
        <v>226</v>
      </c>
    </row>
    <row r="236" spans="1:13" hidden="1" x14ac:dyDescent="0.3">
      <c r="A236" s="376">
        <v>227</v>
      </c>
      <c r="B236" s="380" t="e">
        <f>VLOOKUP($K236,мандатка!$X:$AF,$L236+1,FALSE)</f>
        <v>#N/A</v>
      </c>
      <c r="C236" s="380"/>
      <c r="D236" s="377" t="e">
        <f>VLOOKUP($B236,мандатка!$B:$G,2,FALSE)</f>
        <v>#N/A</v>
      </c>
      <c r="E236" s="378" t="e">
        <f>VLOOKUP($B236,мандатка!$B:$G,3,FALSE)</f>
        <v>#N/A</v>
      </c>
      <c r="F236" s="379" t="e">
        <f>VLOOKUP($B236,мандатка!$B:$G,5,FALSE)</f>
        <v>#N/A</v>
      </c>
      <c r="G236" s="380" t="e">
        <f>VLOOKUP($K236,мандатка!$B:$I,3,FALSE)</f>
        <v>#N/A</v>
      </c>
      <c r="H236" s="380" t="e">
        <f>VLOOKUP($K236,мандатка!$B:$I,8,FALSE)</f>
        <v>#N/A</v>
      </c>
      <c r="I236" s="381"/>
      <c r="J236" s="370">
        <v>10</v>
      </c>
      <c r="K236" s="370" t="e">
        <f>VLOOKUP($J236,Жереб!$D:$I,6,FALSE)</f>
        <v>#N/A</v>
      </c>
      <c r="L236" s="370">
        <v>8</v>
      </c>
      <c r="M236" s="370">
        <f t="shared" si="3"/>
        <v>227</v>
      </c>
    </row>
    <row r="237" spans="1:13" hidden="1" x14ac:dyDescent="0.3">
      <c r="A237" s="376">
        <v>228</v>
      </c>
      <c r="B237" s="380" t="e">
        <f>VLOOKUP($K237,мандатка!$X:$AF,$L237+1,FALSE)</f>
        <v>#N/A</v>
      </c>
      <c r="C237" s="380"/>
      <c r="D237" s="377" t="e">
        <f>VLOOKUP($B237,мандатка!$B:$G,2,FALSE)</f>
        <v>#N/A</v>
      </c>
      <c r="E237" s="378" t="e">
        <f>VLOOKUP($B237,мандатка!$B:$G,3,FALSE)</f>
        <v>#N/A</v>
      </c>
      <c r="F237" s="379" t="e">
        <f>VLOOKUP($B237,мандатка!$B:$G,5,FALSE)</f>
        <v>#N/A</v>
      </c>
      <c r="G237" s="380" t="e">
        <f>VLOOKUP($K237,мандатка!$B:$I,3,FALSE)</f>
        <v>#N/A</v>
      </c>
      <c r="H237" s="380" t="e">
        <f>VLOOKUP($K237,мандатка!$B:$I,8,FALSE)</f>
        <v>#N/A</v>
      </c>
      <c r="I237" s="381"/>
      <c r="J237" s="370">
        <v>11</v>
      </c>
      <c r="K237" s="370" t="e">
        <f>VLOOKUP($J237,Жереб!$D:$I,6,FALSE)</f>
        <v>#N/A</v>
      </c>
      <c r="L237" s="370">
        <v>8</v>
      </c>
      <c r="M237" s="370">
        <f t="shared" si="3"/>
        <v>228</v>
      </c>
    </row>
    <row r="238" spans="1:13" hidden="1" x14ac:dyDescent="0.3">
      <c r="A238" s="376">
        <v>229</v>
      </c>
      <c r="B238" s="380" t="e">
        <f>VLOOKUP($K238,мандатка!$X:$AF,$L238+1,FALSE)</f>
        <v>#N/A</v>
      </c>
      <c r="C238" s="380"/>
      <c r="D238" s="377" t="e">
        <f>VLOOKUP($B238,мандатка!$B:$G,2,FALSE)</f>
        <v>#N/A</v>
      </c>
      <c r="E238" s="378" t="e">
        <f>VLOOKUP($B238,мандатка!$B:$G,3,FALSE)</f>
        <v>#N/A</v>
      </c>
      <c r="F238" s="379" t="e">
        <f>VLOOKUP($B238,мандатка!$B:$G,5,FALSE)</f>
        <v>#N/A</v>
      </c>
      <c r="G238" s="380" t="e">
        <f>VLOOKUP($K238,мандатка!$B:$I,3,FALSE)</f>
        <v>#N/A</v>
      </c>
      <c r="H238" s="380" t="e">
        <f>VLOOKUP($K238,мандатка!$B:$I,8,FALSE)</f>
        <v>#N/A</v>
      </c>
      <c r="I238" s="381"/>
      <c r="J238" s="370">
        <v>12</v>
      </c>
      <c r="K238" s="370" t="e">
        <f>VLOOKUP($J238,Жереб!$D:$I,6,FALSE)</f>
        <v>#N/A</v>
      </c>
      <c r="L238" s="370">
        <v>8</v>
      </c>
      <c r="M238" s="370">
        <f t="shared" si="3"/>
        <v>229</v>
      </c>
    </row>
    <row r="239" spans="1:13" hidden="1" x14ac:dyDescent="0.3">
      <c r="A239" s="376">
        <v>230</v>
      </c>
      <c r="B239" s="380" t="e">
        <f>VLOOKUP($K239,мандатка!$X:$AF,$L239+1,FALSE)</f>
        <v>#N/A</v>
      </c>
      <c r="C239" s="380"/>
      <c r="D239" s="377" t="e">
        <f>VLOOKUP($B239,мандатка!$B:$G,2,FALSE)</f>
        <v>#N/A</v>
      </c>
      <c r="E239" s="378" t="e">
        <f>VLOOKUP($B239,мандатка!$B:$G,3,FALSE)</f>
        <v>#N/A</v>
      </c>
      <c r="F239" s="379" t="e">
        <f>VLOOKUP($B239,мандатка!$B:$G,5,FALSE)</f>
        <v>#N/A</v>
      </c>
      <c r="G239" s="380" t="e">
        <f>VLOOKUP($K239,мандатка!$B:$I,3,FALSE)</f>
        <v>#N/A</v>
      </c>
      <c r="H239" s="380" t="e">
        <f>VLOOKUP($K239,мандатка!$B:$I,8,FALSE)</f>
        <v>#N/A</v>
      </c>
      <c r="I239" s="381"/>
      <c r="J239" s="370">
        <v>13</v>
      </c>
      <c r="K239" s="370" t="e">
        <f>VLOOKUP($J239,Жереб!$D:$I,6,FALSE)</f>
        <v>#N/A</v>
      </c>
      <c r="L239" s="370">
        <v>8</v>
      </c>
      <c r="M239" s="370">
        <f t="shared" si="3"/>
        <v>230</v>
      </c>
    </row>
    <row r="240" spans="1:13" hidden="1" x14ac:dyDescent="0.3">
      <c r="A240" s="376">
        <v>231</v>
      </c>
      <c r="B240" s="380" t="e">
        <f>VLOOKUP($K240,мандатка!$X:$AF,$L240+1,FALSE)</f>
        <v>#N/A</v>
      </c>
      <c r="C240" s="380"/>
      <c r="D240" s="377" t="e">
        <f>VLOOKUP($B240,мандатка!$B:$G,2,FALSE)</f>
        <v>#N/A</v>
      </c>
      <c r="E240" s="378" t="e">
        <f>VLOOKUP($B240,мандатка!$B:$G,3,FALSE)</f>
        <v>#N/A</v>
      </c>
      <c r="F240" s="379" t="e">
        <f>VLOOKUP($B240,мандатка!$B:$G,5,FALSE)</f>
        <v>#N/A</v>
      </c>
      <c r="G240" s="380" t="e">
        <f>VLOOKUP($K240,мандатка!$B:$I,3,FALSE)</f>
        <v>#N/A</v>
      </c>
      <c r="H240" s="380" t="e">
        <f>VLOOKUP($K240,мандатка!$B:$I,8,FALSE)</f>
        <v>#N/A</v>
      </c>
      <c r="I240" s="381"/>
      <c r="J240" s="370">
        <v>14</v>
      </c>
      <c r="K240" s="370" t="e">
        <f>VLOOKUP($J240,Жереб!$D:$I,6,FALSE)</f>
        <v>#N/A</v>
      </c>
      <c r="L240" s="370">
        <v>8</v>
      </c>
      <c r="M240" s="370">
        <f t="shared" si="3"/>
        <v>231</v>
      </c>
    </row>
    <row r="241" spans="1:13" hidden="1" x14ac:dyDescent="0.3">
      <c r="A241" s="376">
        <v>232</v>
      </c>
      <c r="B241" s="380" t="e">
        <f>VLOOKUP($K241,мандатка!$X:$AF,$L241+1,FALSE)</f>
        <v>#N/A</v>
      </c>
      <c r="C241" s="380"/>
      <c r="D241" s="377" t="e">
        <f>VLOOKUP($B241,мандатка!$B:$G,2,FALSE)</f>
        <v>#N/A</v>
      </c>
      <c r="E241" s="378" t="e">
        <f>VLOOKUP($B241,мандатка!$B:$G,3,FALSE)</f>
        <v>#N/A</v>
      </c>
      <c r="F241" s="379" t="e">
        <f>VLOOKUP($B241,мандатка!$B:$G,5,FALSE)</f>
        <v>#N/A</v>
      </c>
      <c r="G241" s="380" t="e">
        <f>VLOOKUP($K241,мандатка!$B:$I,3,FALSE)</f>
        <v>#N/A</v>
      </c>
      <c r="H241" s="380" t="e">
        <f>VLOOKUP($K241,мандатка!$B:$I,8,FALSE)</f>
        <v>#N/A</v>
      </c>
      <c r="I241" s="381"/>
      <c r="J241" s="370">
        <v>15</v>
      </c>
      <c r="K241" s="370" t="e">
        <f>VLOOKUP($J241,Жереб!$D:$I,6,FALSE)</f>
        <v>#N/A</v>
      </c>
      <c r="L241" s="370">
        <v>8</v>
      </c>
      <c r="M241" s="370">
        <f t="shared" si="3"/>
        <v>232</v>
      </c>
    </row>
    <row r="242" spans="1:13" hidden="1" x14ac:dyDescent="0.3">
      <c r="A242" s="376">
        <v>233</v>
      </c>
      <c r="B242" s="380" t="e">
        <f>VLOOKUP($K242,мандатка!$X:$AF,$L242+1,FALSE)</f>
        <v>#N/A</v>
      </c>
      <c r="C242" s="380"/>
      <c r="D242" s="377" t="e">
        <f>VLOOKUP($B242,мандатка!$B:$G,2,FALSE)</f>
        <v>#N/A</v>
      </c>
      <c r="E242" s="378" t="e">
        <f>VLOOKUP($B242,мандатка!$B:$G,3,FALSE)</f>
        <v>#N/A</v>
      </c>
      <c r="F242" s="379" t="e">
        <f>VLOOKUP($B242,мандатка!$B:$G,5,FALSE)</f>
        <v>#N/A</v>
      </c>
      <c r="G242" s="380" t="e">
        <f>VLOOKUP($K242,мандатка!$B:$I,3,FALSE)</f>
        <v>#N/A</v>
      </c>
      <c r="H242" s="380" t="e">
        <f>VLOOKUP($K242,мандатка!$B:$I,8,FALSE)</f>
        <v>#N/A</v>
      </c>
      <c r="I242" s="381"/>
      <c r="J242" s="370">
        <v>16</v>
      </c>
      <c r="K242" s="370" t="e">
        <f>VLOOKUP($J242,Жереб!$D:$I,6,FALSE)</f>
        <v>#N/A</v>
      </c>
      <c r="L242" s="370">
        <v>8</v>
      </c>
      <c r="M242" s="370">
        <f t="shared" si="3"/>
        <v>233</v>
      </c>
    </row>
    <row r="243" spans="1:13" hidden="1" x14ac:dyDescent="0.3">
      <c r="A243" s="376">
        <v>234</v>
      </c>
      <c r="B243" s="380" t="e">
        <f>VLOOKUP($K243,мандатка!$X:$AF,$L243+1,FALSE)</f>
        <v>#N/A</v>
      </c>
      <c r="C243" s="380"/>
      <c r="D243" s="377" t="e">
        <f>VLOOKUP($B243,мандатка!$B:$G,2,FALSE)</f>
        <v>#N/A</v>
      </c>
      <c r="E243" s="378" t="e">
        <f>VLOOKUP($B243,мандатка!$B:$G,3,FALSE)</f>
        <v>#N/A</v>
      </c>
      <c r="F243" s="379" t="e">
        <f>VLOOKUP($B243,мандатка!$B:$G,5,FALSE)</f>
        <v>#N/A</v>
      </c>
      <c r="G243" s="380" t="e">
        <f>VLOOKUP($K243,мандатка!$B:$I,3,FALSE)</f>
        <v>#N/A</v>
      </c>
      <c r="H243" s="380" t="e">
        <f>VLOOKUP($K243,мандатка!$B:$I,8,FALSE)</f>
        <v>#N/A</v>
      </c>
      <c r="I243" s="381"/>
      <c r="J243" s="370">
        <v>17</v>
      </c>
      <c r="K243" s="370" t="e">
        <f>VLOOKUP($J243,Жереб!$D:$I,6,FALSE)</f>
        <v>#N/A</v>
      </c>
      <c r="L243" s="370">
        <v>8</v>
      </c>
      <c r="M243" s="370">
        <f t="shared" si="3"/>
        <v>234</v>
      </c>
    </row>
    <row r="244" spans="1:13" hidden="1" x14ac:dyDescent="0.3">
      <c r="A244" s="376">
        <v>235</v>
      </c>
      <c r="B244" s="380" t="e">
        <f>VLOOKUP($K244,мандатка!$X:$AF,$L244+1,FALSE)</f>
        <v>#N/A</v>
      </c>
      <c r="C244" s="380"/>
      <c r="D244" s="377" t="e">
        <f>VLOOKUP($B244,мандатка!$B:$G,2,FALSE)</f>
        <v>#N/A</v>
      </c>
      <c r="E244" s="378" t="e">
        <f>VLOOKUP($B244,мандатка!$B:$G,3,FALSE)</f>
        <v>#N/A</v>
      </c>
      <c r="F244" s="379" t="e">
        <f>VLOOKUP($B244,мандатка!$B:$G,5,FALSE)</f>
        <v>#N/A</v>
      </c>
      <c r="G244" s="380" t="e">
        <f>VLOOKUP($K244,мандатка!$B:$I,3,FALSE)</f>
        <v>#N/A</v>
      </c>
      <c r="H244" s="380" t="e">
        <f>VLOOKUP($K244,мандатка!$B:$I,8,FALSE)</f>
        <v>#N/A</v>
      </c>
      <c r="I244" s="381"/>
      <c r="J244" s="370">
        <v>18</v>
      </c>
      <c r="K244" s="370" t="e">
        <f>VLOOKUP($J244,Жереб!$D:$I,6,FALSE)</f>
        <v>#N/A</v>
      </c>
      <c r="L244" s="370">
        <v>8</v>
      </c>
      <c r="M244" s="370">
        <f t="shared" si="3"/>
        <v>235</v>
      </c>
    </row>
    <row r="245" spans="1:13" hidden="1" x14ac:dyDescent="0.3">
      <c r="A245" s="376">
        <v>236</v>
      </c>
      <c r="B245" s="380" t="e">
        <f>VLOOKUP($K245,мандатка!$X:$AF,$L245+1,FALSE)</f>
        <v>#N/A</v>
      </c>
      <c r="C245" s="380"/>
      <c r="D245" s="377" t="e">
        <f>VLOOKUP($B245,мандатка!$B:$G,2,FALSE)</f>
        <v>#N/A</v>
      </c>
      <c r="E245" s="378" t="e">
        <f>VLOOKUP($B245,мандатка!$B:$G,3,FALSE)</f>
        <v>#N/A</v>
      </c>
      <c r="F245" s="379" t="e">
        <f>VLOOKUP($B245,мандатка!$B:$G,5,FALSE)</f>
        <v>#N/A</v>
      </c>
      <c r="G245" s="380" t="e">
        <f>VLOOKUP($K245,мандатка!$B:$I,3,FALSE)</f>
        <v>#N/A</v>
      </c>
      <c r="H245" s="380" t="e">
        <f>VLOOKUP($K245,мандатка!$B:$I,8,FALSE)</f>
        <v>#N/A</v>
      </c>
      <c r="I245" s="381"/>
      <c r="J245" s="370">
        <v>19</v>
      </c>
      <c r="K245" s="370" t="e">
        <f>VLOOKUP($J245,Жереб!$D:$I,6,FALSE)</f>
        <v>#N/A</v>
      </c>
      <c r="L245" s="370">
        <v>8</v>
      </c>
      <c r="M245" s="370">
        <f t="shared" si="3"/>
        <v>236</v>
      </c>
    </row>
    <row r="246" spans="1:13" hidden="1" x14ac:dyDescent="0.3">
      <c r="A246" s="376">
        <v>237</v>
      </c>
      <c r="B246" s="380" t="e">
        <f>VLOOKUP($K246,мандатка!$X:$AF,$L246+1,FALSE)</f>
        <v>#N/A</v>
      </c>
      <c r="C246" s="380"/>
      <c r="D246" s="377" t="e">
        <f>VLOOKUP($B246,мандатка!$B:$G,2,FALSE)</f>
        <v>#N/A</v>
      </c>
      <c r="E246" s="378" t="e">
        <f>VLOOKUP($B246,мандатка!$B:$G,3,FALSE)</f>
        <v>#N/A</v>
      </c>
      <c r="F246" s="379" t="e">
        <f>VLOOKUP($B246,мандатка!$B:$G,5,FALSE)</f>
        <v>#N/A</v>
      </c>
      <c r="G246" s="380" t="e">
        <f>VLOOKUP($K246,мандатка!$B:$I,3,FALSE)</f>
        <v>#N/A</v>
      </c>
      <c r="H246" s="380" t="e">
        <f>VLOOKUP($K246,мандатка!$B:$I,8,FALSE)</f>
        <v>#N/A</v>
      </c>
      <c r="I246" s="381"/>
      <c r="J246" s="370">
        <v>20</v>
      </c>
      <c r="K246" s="370" t="e">
        <f>VLOOKUP($J246,Жереб!$D:$I,6,FALSE)</f>
        <v>#N/A</v>
      </c>
      <c r="L246" s="370">
        <v>8</v>
      </c>
      <c r="M246" s="370">
        <f t="shared" si="3"/>
        <v>237</v>
      </c>
    </row>
    <row r="247" spans="1:13" hidden="1" x14ac:dyDescent="0.3">
      <c r="A247" s="376">
        <v>238</v>
      </c>
      <c r="B247" s="380" t="e">
        <f>VLOOKUP($K247,мандатка!$X:$AF,$L247+1,FALSE)</f>
        <v>#N/A</v>
      </c>
      <c r="C247" s="380"/>
      <c r="D247" s="377" t="e">
        <f>VLOOKUP($B247,мандатка!$B:$G,2,FALSE)</f>
        <v>#N/A</v>
      </c>
      <c r="E247" s="378" t="e">
        <f>VLOOKUP($B247,мандатка!$B:$G,3,FALSE)</f>
        <v>#N/A</v>
      </c>
      <c r="F247" s="379" t="e">
        <f>VLOOKUP($B247,мандатка!$B:$G,5,FALSE)</f>
        <v>#N/A</v>
      </c>
      <c r="G247" s="380" t="e">
        <f>VLOOKUP($K247,мандатка!$B:$I,3,FALSE)</f>
        <v>#N/A</v>
      </c>
      <c r="H247" s="380" t="e">
        <f>VLOOKUP($K247,мандатка!$B:$I,8,FALSE)</f>
        <v>#N/A</v>
      </c>
      <c r="I247" s="381"/>
      <c r="J247" s="370">
        <v>21</v>
      </c>
      <c r="K247" s="370" t="e">
        <f>VLOOKUP($J247,Жереб!$D:$I,6,FALSE)</f>
        <v>#N/A</v>
      </c>
      <c r="L247" s="370">
        <v>8</v>
      </c>
      <c r="M247" s="370">
        <f t="shared" si="3"/>
        <v>238</v>
      </c>
    </row>
    <row r="248" spans="1:13" hidden="1" x14ac:dyDescent="0.3">
      <c r="A248" s="376">
        <v>239</v>
      </c>
      <c r="B248" s="380" t="e">
        <f>VLOOKUP($K248,мандатка!$X:$AF,$L248+1,FALSE)</f>
        <v>#N/A</v>
      </c>
      <c r="C248" s="380"/>
      <c r="D248" s="377" t="e">
        <f>VLOOKUP($B248,мандатка!$B:$G,2,FALSE)</f>
        <v>#N/A</v>
      </c>
      <c r="E248" s="378" t="e">
        <f>VLOOKUP($B248,мандатка!$B:$G,3,FALSE)</f>
        <v>#N/A</v>
      </c>
      <c r="F248" s="379" t="e">
        <f>VLOOKUP($B248,мандатка!$B:$G,5,FALSE)</f>
        <v>#N/A</v>
      </c>
      <c r="G248" s="380" t="e">
        <f>VLOOKUP($K248,мандатка!$B:$I,3,FALSE)</f>
        <v>#N/A</v>
      </c>
      <c r="H248" s="380" t="e">
        <f>VLOOKUP($K248,мандатка!$B:$I,8,FALSE)</f>
        <v>#N/A</v>
      </c>
      <c r="I248" s="381"/>
      <c r="J248" s="370">
        <v>22</v>
      </c>
      <c r="K248" s="370" t="e">
        <f>VLOOKUP($J248,Жереб!$D:$I,6,FALSE)</f>
        <v>#N/A</v>
      </c>
      <c r="L248" s="370">
        <v>8</v>
      </c>
      <c r="M248" s="370">
        <f t="shared" si="3"/>
        <v>239</v>
      </c>
    </row>
    <row r="249" spans="1:13" hidden="1" x14ac:dyDescent="0.3">
      <c r="A249" s="376">
        <v>240</v>
      </c>
      <c r="B249" s="380" t="e">
        <f>VLOOKUP($K249,мандатка!$X:$AF,$L249+1,FALSE)</f>
        <v>#N/A</v>
      </c>
      <c r="C249" s="380"/>
      <c r="D249" s="377" t="e">
        <f>VLOOKUP($B249,мандатка!$B:$G,2,FALSE)</f>
        <v>#N/A</v>
      </c>
      <c r="E249" s="378" t="e">
        <f>VLOOKUP($B249,мандатка!$B:$G,3,FALSE)</f>
        <v>#N/A</v>
      </c>
      <c r="F249" s="379" t="e">
        <f>VLOOKUP($B249,мандатка!$B:$G,5,FALSE)</f>
        <v>#N/A</v>
      </c>
      <c r="G249" s="380" t="e">
        <f>VLOOKUP($K249,мандатка!$B:$I,3,FALSE)</f>
        <v>#N/A</v>
      </c>
      <c r="H249" s="380" t="e">
        <f>VLOOKUP($K249,мандатка!$B:$I,8,FALSE)</f>
        <v>#N/A</v>
      </c>
      <c r="I249" s="381"/>
      <c r="J249" s="370">
        <v>23</v>
      </c>
      <c r="K249" s="370" t="e">
        <f>VLOOKUP($J249,Жереб!$D:$I,6,FALSE)</f>
        <v>#N/A</v>
      </c>
      <c r="L249" s="370">
        <v>8</v>
      </c>
      <c r="M249" s="370">
        <f t="shared" si="3"/>
        <v>240</v>
      </c>
    </row>
    <row r="250" spans="1:13" hidden="1" x14ac:dyDescent="0.3">
      <c r="A250" s="376">
        <v>241</v>
      </c>
      <c r="B250" s="380" t="e">
        <f>VLOOKUP($K250,мандатка!$X:$AF,$L250+1,FALSE)</f>
        <v>#N/A</v>
      </c>
      <c r="C250" s="380"/>
      <c r="D250" s="377" t="e">
        <f>VLOOKUP($B250,мандатка!$B:$G,2,FALSE)</f>
        <v>#N/A</v>
      </c>
      <c r="E250" s="378" t="e">
        <f>VLOOKUP($B250,мандатка!$B:$G,3,FALSE)</f>
        <v>#N/A</v>
      </c>
      <c r="F250" s="379" t="e">
        <f>VLOOKUP($B250,мандатка!$B:$G,5,FALSE)</f>
        <v>#N/A</v>
      </c>
      <c r="G250" s="380" t="e">
        <f>VLOOKUP($K250,мандатка!$B:$I,3,FALSE)</f>
        <v>#N/A</v>
      </c>
      <c r="H250" s="380" t="e">
        <f>VLOOKUP($K250,мандатка!$B:$I,8,FALSE)</f>
        <v>#N/A</v>
      </c>
      <c r="I250" s="381"/>
      <c r="J250" s="370">
        <v>24</v>
      </c>
      <c r="K250" s="370" t="e">
        <f>VLOOKUP($J250,Жереб!$D:$I,6,FALSE)</f>
        <v>#N/A</v>
      </c>
      <c r="L250" s="370">
        <v>8</v>
      </c>
      <c r="M250" s="370">
        <f t="shared" si="3"/>
        <v>241</v>
      </c>
    </row>
    <row r="251" spans="1:13" hidden="1" x14ac:dyDescent="0.3">
      <c r="A251" s="376">
        <v>242</v>
      </c>
      <c r="B251" s="380" t="e">
        <f>VLOOKUP($K251,мандатка!$X:$AF,$L251+1,FALSE)</f>
        <v>#N/A</v>
      </c>
      <c r="C251" s="380"/>
      <c r="D251" s="377" t="e">
        <f>VLOOKUP($B251,мандатка!$B:$G,2,FALSE)</f>
        <v>#N/A</v>
      </c>
      <c r="E251" s="378" t="e">
        <f>VLOOKUP($B251,мандатка!$B:$G,3,FALSE)</f>
        <v>#N/A</v>
      </c>
      <c r="F251" s="379" t="e">
        <f>VLOOKUP($B251,мандатка!$B:$G,5,FALSE)</f>
        <v>#N/A</v>
      </c>
      <c r="G251" s="380" t="e">
        <f>VLOOKUP($K251,мандатка!$B:$I,3,FALSE)</f>
        <v>#N/A</v>
      </c>
      <c r="H251" s="380" t="e">
        <f>VLOOKUP($K251,мандатка!$B:$I,8,FALSE)</f>
        <v>#N/A</v>
      </c>
      <c r="I251" s="381"/>
      <c r="J251" s="370">
        <v>25</v>
      </c>
      <c r="K251" s="370" t="e">
        <f>VLOOKUP($J251,Жереб!$D:$I,6,FALSE)</f>
        <v>#N/A</v>
      </c>
      <c r="L251" s="370">
        <v>8</v>
      </c>
      <c r="M251" s="370">
        <f t="shared" si="3"/>
        <v>242</v>
      </c>
    </row>
    <row r="252" spans="1:13" hidden="1" x14ac:dyDescent="0.3">
      <c r="A252" s="376">
        <v>243</v>
      </c>
      <c r="B252" s="380" t="e">
        <f>VLOOKUP($K252,мандатка!$X:$AF,$L252+1,FALSE)</f>
        <v>#N/A</v>
      </c>
      <c r="C252" s="380"/>
      <c r="D252" s="377" t="e">
        <f>VLOOKUP($B252,мандатка!$B:$G,2,FALSE)</f>
        <v>#N/A</v>
      </c>
      <c r="E252" s="378" t="e">
        <f>VLOOKUP($B252,мандатка!$B:$G,3,FALSE)</f>
        <v>#N/A</v>
      </c>
      <c r="F252" s="379" t="e">
        <f>VLOOKUP($B252,мандатка!$B:$G,5,FALSE)</f>
        <v>#N/A</v>
      </c>
      <c r="G252" s="380" t="e">
        <f>VLOOKUP($K252,мандатка!$B:$I,3,FALSE)</f>
        <v>#N/A</v>
      </c>
      <c r="H252" s="380" t="e">
        <f>VLOOKUP($K252,мандатка!$B:$I,8,FALSE)</f>
        <v>#N/A</v>
      </c>
      <c r="I252" s="381"/>
      <c r="J252" s="370">
        <v>26</v>
      </c>
      <c r="K252" s="370" t="e">
        <f>VLOOKUP($J252,Жереб!$D:$I,6,FALSE)</f>
        <v>#N/A</v>
      </c>
      <c r="L252" s="370">
        <v>8</v>
      </c>
      <c r="M252" s="370">
        <f t="shared" si="3"/>
        <v>243</v>
      </c>
    </row>
    <row r="253" spans="1:13" hidden="1" x14ac:dyDescent="0.3">
      <c r="A253" s="376">
        <v>244</v>
      </c>
      <c r="B253" s="380" t="e">
        <f>VLOOKUP($K253,мандатка!$X:$AF,$L253+1,FALSE)</f>
        <v>#N/A</v>
      </c>
      <c r="C253" s="380"/>
      <c r="D253" s="377" t="e">
        <f>VLOOKUP($B253,мандатка!$B:$G,2,FALSE)</f>
        <v>#N/A</v>
      </c>
      <c r="E253" s="378" t="e">
        <f>VLOOKUP($B253,мандатка!$B:$G,3,FALSE)</f>
        <v>#N/A</v>
      </c>
      <c r="F253" s="379" t="e">
        <f>VLOOKUP($B253,мандатка!$B:$G,5,FALSE)</f>
        <v>#N/A</v>
      </c>
      <c r="G253" s="380" t="e">
        <f>VLOOKUP($K253,мандатка!$B:$I,3,FALSE)</f>
        <v>#N/A</v>
      </c>
      <c r="H253" s="380" t="e">
        <f>VLOOKUP($K253,мандатка!$B:$I,8,FALSE)</f>
        <v>#N/A</v>
      </c>
      <c r="I253" s="381"/>
      <c r="J253" s="370">
        <v>27</v>
      </c>
      <c r="K253" s="370" t="e">
        <f>VLOOKUP($J253,Жереб!$D:$I,6,FALSE)</f>
        <v>#N/A</v>
      </c>
      <c r="L253" s="370">
        <v>8</v>
      </c>
      <c r="M253" s="370">
        <f t="shared" si="3"/>
        <v>244</v>
      </c>
    </row>
    <row r="254" spans="1:13" hidden="1" x14ac:dyDescent="0.3">
      <c r="A254" s="376">
        <v>245</v>
      </c>
      <c r="B254" s="380" t="e">
        <f>VLOOKUP($K254,мандатка!$X:$AF,$L254+1,FALSE)</f>
        <v>#N/A</v>
      </c>
      <c r="C254" s="380"/>
      <c r="D254" s="377" t="e">
        <f>VLOOKUP($B254,мандатка!$B:$G,2,FALSE)</f>
        <v>#N/A</v>
      </c>
      <c r="E254" s="378" t="e">
        <f>VLOOKUP($B254,мандатка!$B:$G,3,FALSE)</f>
        <v>#N/A</v>
      </c>
      <c r="F254" s="379" t="e">
        <f>VLOOKUP($B254,мандатка!$B:$G,5,FALSE)</f>
        <v>#N/A</v>
      </c>
      <c r="G254" s="380" t="e">
        <f>VLOOKUP($K254,мандатка!$B:$I,3,FALSE)</f>
        <v>#N/A</v>
      </c>
      <c r="H254" s="380" t="e">
        <f>VLOOKUP($K254,мандатка!$B:$I,8,FALSE)</f>
        <v>#N/A</v>
      </c>
      <c r="I254" s="381"/>
      <c r="J254" s="370">
        <v>28</v>
      </c>
      <c r="K254" s="370" t="e">
        <f>VLOOKUP($J254,Жереб!$D:$I,6,FALSE)</f>
        <v>#N/A</v>
      </c>
      <c r="L254" s="370">
        <v>8</v>
      </c>
      <c r="M254" s="370">
        <f t="shared" si="3"/>
        <v>245</v>
      </c>
    </row>
    <row r="255" spans="1:13" hidden="1" x14ac:dyDescent="0.3">
      <c r="A255" s="376">
        <v>246</v>
      </c>
      <c r="B255" s="377" t="e">
        <f>VLOOKUP($K255,мандатка!$X:$AF,$L255+1,FALSE)</f>
        <v>#N/A</v>
      </c>
      <c r="C255" s="377"/>
      <c r="D255" s="377" t="e">
        <f>VLOOKUP($B255,мандатка!$B:$G,2,FALSE)</f>
        <v>#N/A</v>
      </c>
      <c r="E255" s="378" t="e">
        <f>VLOOKUP($B255,мандатка!$B:$G,3,FALSE)</f>
        <v>#N/A</v>
      </c>
      <c r="F255" s="379" t="e">
        <f>VLOOKUP($B255,мандатка!$B:$G,5,FALSE)</f>
        <v>#N/A</v>
      </c>
      <c r="G255" s="380" t="e">
        <f>VLOOKUP($K255,мандатка!$B:$I,3,FALSE)</f>
        <v>#N/A</v>
      </c>
      <c r="H255" s="380" t="e">
        <f>VLOOKUP($K255,мандатка!$B:$I,8,FALSE)</f>
        <v>#N/A</v>
      </c>
      <c r="I255" s="381"/>
      <c r="J255" s="370">
        <v>29</v>
      </c>
      <c r="K255" s="370" t="e">
        <f>VLOOKUP($J255,Жереб!$D:$I,6,FALSE)</f>
        <v>#N/A</v>
      </c>
      <c r="L255" s="370">
        <v>8</v>
      </c>
      <c r="M255" s="370">
        <f t="shared" si="3"/>
        <v>246</v>
      </c>
    </row>
    <row r="256" spans="1:13" hidden="1" x14ac:dyDescent="0.3">
      <c r="A256" s="376">
        <v>247</v>
      </c>
      <c r="B256" s="380" t="e">
        <f>VLOOKUP($K256,мандатка!$X:$AF,$L256+1,FALSE)</f>
        <v>#N/A</v>
      </c>
      <c r="C256" s="380"/>
      <c r="D256" s="377" t="e">
        <f>VLOOKUP($B256,мандатка!$B:$G,2,FALSE)</f>
        <v>#N/A</v>
      </c>
      <c r="E256" s="378" t="e">
        <f>VLOOKUP($B256,мандатка!$B:$G,3,FALSE)</f>
        <v>#N/A</v>
      </c>
      <c r="F256" s="379" t="e">
        <f>VLOOKUP($B256,мандатка!$B:$G,5,FALSE)</f>
        <v>#N/A</v>
      </c>
      <c r="G256" s="380" t="e">
        <f>VLOOKUP($K256,мандатка!$B:$I,3,FALSE)</f>
        <v>#N/A</v>
      </c>
      <c r="H256" s="380" t="e">
        <f>VLOOKUP($K256,мандатка!$B:$I,8,FALSE)</f>
        <v>#N/A</v>
      </c>
      <c r="I256" s="381"/>
      <c r="J256" s="370">
        <v>30</v>
      </c>
      <c r="K256" s="370" t="e">
        <f>VLOOKUP($J256,Жереб!$D:$I,6,FALSE)</f>
        <v>#N/A</v>
      </c>
      <c r="L256" s="370">
        <v>8</v>
      </c>
      <c r="M256" s="370">
        <f t="shared" si="3"/>
        <v>247</v>
      </c>
    </row>
    <row r="257" spans="1:20" hidden="1" x14ac:dyDescent="0.3">
      <c r="A257" s="376">
        <v>248</v>
      </c>
      <c r="B257" s="380" t="e">
        <f>VLOOKUP($K257,мандатка!$X:$AF,$L257+1,FALSE)</f>
        <v>#N/A</v>
      </c>
      <c r="C257" s="380"/>
      <c r="D257" s="377" t="e">
        <f>VLOOKUP($B257,мандатка!$B:$G,2,FALSE)</f>
        <v>#N/A</v>
      </c>
      <c r="E257" s="378" t="e">
        <f>VLOOKUP($B257,мандатка!$B:$G,3,FALSE)</f>
        <v>#N/A</v>
      </c>
      <c r="F257" s="379" t="e">
        <f>VLOOKUP($B257,мандатка!$B:$G,5,FALSE)</f>
        <v>#N/A</v>
      </c>
      <c r="G257" s="380" t="e">
        <f>VLOOKUP($K257,мандатка!$B:$I,3,FALSE)</f>
        <v>#N/A</v>
      </c>
      <c r="H257" s="380" t="e">
        <f>VLOOKUP($K257,мандатка!$B:$I,8,FALSE)</f>
        <v>#N/A</v>
      </c>
      <c r="I257" s="381"/>
      <c r="J257" s="370">
        <v>31</v>
      </c>
      <c r="K257" s="370" t="e">
        <f>VLOOKUP($J257,Жереб!$D:$I,6,FALSE)</f>
        <v>#N/A</v>
      </c>
      <c r="L257" s="370">
        <v>8</v>
      </c>
      <c r="M257" s="370">
        <f t="shared" si="3"/>
        <v>248</v>
      </c>
    </row>
    <row r="259" spans="1:20" s="383" customFormat="1" x14ac:dyDescent="0.3">
      <c r="I259" s="369"/>
    </row>
    <row r="260" spans="1:20" ht="15" thickBot="1" x14ac:dyDescent="0.35"/>
    <row r="261" spans="1:20" ht="20.399999999999999" x14ac:dyDescent="0.3">
      <c r="A261" s="618" t="str">
        <f>мандатка!$D$3</f>
        <v>Кубок України серед юнаків з пішохідного туризму</v>
      </c>
      <c r="B261" s="618"/>
      <c r="C261" s="618"/>
      <c r="D261" s="618"/>
      <c r="E261" s="618"/>
      <c r="F261" s="618"/>
      <c r="G261" s="618"/>
      <c r="H261" s="618"/>
      <c r="O261" s="607" t="s">
        <v>202</v>
      </c>
      <c r="P261" s="608"/>
      <c r="Q261" s="608"/>
      <c r="R261" s="608"/>
      <c r="S261" s="608"/>
      <c r="T261" s="609"/>
    </row>
    <row r="262" spans="1:20" ht="9.9" customHeight="1" x14ac:dyDescent="0.3">
      <c r="O262" s="462"/>
      <c r="P262" s="463"/>
      <c r="Q262" s="463"/>
      <c r="R262" s="463"/>
      <c r="S262" s="463"/>
      <c r="T262" s="464"/>
    </row>
    <row r="263" spans="1:20" ht="17.399999999999999" x14ac:dyDescent="0.3">
      <c r="A263" s="614" t="str">
        <f>мандатка!$N$1 &amp; " (жінки)"</f>
        <v xml:space="preserve"> особиста дистанція "Крос-похід" (жінки)</v>
      </c>
      <c r="B263" s="614"/>
      <c r="C263" s="614"/>
      <c r="D263" s="614"/>
      <c r="E263" s="614"/>
      <c r="F263" s="614"/>
      <c r="G263" s="614"/>
      <c r="H263" s="614"/>
      <c r="O263" s="610" t="s">
        <v>199</v>
      </c>
      <c r="P263" s="611"/>
      <c r="Q263" s="611"/>
      <c r="R263" s="611"/>
      <c r="S263" s="611"/>
      <c r="T263" s="612"/>
    </row>
    <row r="264" spans="1:20" ht="9.9" customHeight="1" x14ac:dyDescent="0.3">
      <c r="A264" s="371"/>
      <c r="B264" s="371"/>
      <c r="C264" s="371"/>
      <c r="D264" s="371"/>
      <c r="E264" s="371"/>
      <c r="F264" s="371"/>
      <c r="G264" s="371"/>
      <c r="H264" s="371"/>
      <c r="O264" s="462"/>
      <c r="P264" s="463"/>
      <c r="Q264" s="463"/>
      <c r="R264" s="463"/>
      <c r="S264" s="463"/>
      <c r="T264" s="464"/>
    </row>
    <row r="265" spans="1:20" ht="32.25" customHeight="1" x14ac:dyDescent="0.4">
      <c r="A265" s="615" t="s">
        <v>153</v>
      </c>
      <c r="B265" s="615"/>
      <c r="C265" s="615"/>
      <c r="D265" s="615"/>
      <c r="E265" s="615"/>
      <c r="F265" s="615"/>
      <c r="G265" s="615"/>
      <c r="H265" s="615"/>
      <c r="O265" s="601" t="s">
        <v>205</v>
      </c>
      <c r="P265" s="602"/>
      <c r="Q265" s="602"/>
      <c r="R265" s="602"/>
      <c r="S265" s="602"/>
      <c r="T265" s="603"/>
    </row>
    <row r="266" spans="1:20" ht="9.9" customHeight="1" x14ac:dyDescent="0.3">
      <c r="O266" s="462"/>
      <c r="P266" s="463"/>
      <c r="Q266" s="463"/>
      <c r="R266" s="463"/>
      <c r="S266" s="463"/>
      <c r="T266" s="464"/>
    </row>
    <row r="267" spans="1:20" ht="15.6" x14ac:dyDescent="0.3">
      <c r="A267" s="371"/>
      <c r="B267" s="616">
        <f>мандатка!$M$1</f>
        <v>43636</v>
      </c>
      <c r="C267" s="616"/>
      <c r="D267" s="616"/>
      <c r="E267" s="371"/>
      <c r="F267" s="617" t="str">
        <f>мандатка!$D$4</f>
        <v>Донецька обл., Лиманський р-н, с.Торське</v>
      </c>
      <c r="G267" s="617"/>
      <c r="H267" s="617"/>
      <c r="O267" s="610" t="s">
        <v>203</v>
      </c>
      <c r="P267" s="611"/>
      <c r="Q267" s="611"/>
      <c r="R267" s="611"/>
      <c r="S267" s="611"/>
      <c r="T267" s="612"/>
    </row>
    <row r="268" spans="1:20" x14ac:dyDescent="0.3">
      <c r="O268" s="462"/>
      <c r="P268" s="463"/>
      <c r="Q268" s="463"/>
      <c r="R268" s="463"/>
      <c r="S268" s="463"/>
      <c r="T268" s="464"/>
    </row>
    <row r="269" spans="1:20" ht="28.8" x14ac:dyDescent="0.3">
      <c r="A269" s="372" t="s">
        <v>154</v>
      </c>
      <c r="B269" s="372" t="s">
        <v>85</v>
      </c>
      <c r="C269" s="372" t="s">
        <v>293</v>
      </c>
      <c r="D269" s="372" t="s">
        <v>14</v>
      </c>
      <c r="E269" s="373" t="s">
        <v>3</v>
      </c>
      <c r="F269" s="372" t="s">
        <v>32</v>
      </c>
      <c r="G269" s="373" t="s">
        <v>1</v>
      </c>
      <c r="H269" s="373" t="s">
        <v>12</v>
      </c>
      <c r="I269" s="374"/>
      <c r="J269" s="375" t="s">
        <v>155</v>
      </c>
      <c r="K269" s="375" t="s">
        <v>1</v>
      </c>
      <c r="L269" s="375" t="s">
        <v>156</v>
      </c>
      <c r="M269" s="375" t="s">
        <v>157</v>
      </c>
      <c r="O269" s="601" t="s">
        <v>201</v>
      </c>
      <c r="P269" s="602"/>
      <c r="Q269" s="602"/>
      <c r="R269" s="602"/>
      <c r="S269" s="602"/>
      <c r="T269" s="603"/>
    </row>
    <row r="270" spans="1:20" x14ac:dyDescent="0.3">
      <c r="A270" s="376">
        <v>1</v>
      </c>
      <c r="B270" s="380">
        <f>VLOOKUP($K270,мандатка!$X:$AF,$L270+1,FALSE)</f>
        <v>123</v>
      </c>
      <c r="C270" s="380" t="s">
        <v>286</v>
      </c>
      <c r="D270" s="377" t="str">
        <f>VLOOKUP($B270,мандатка!$B:$G,2,FALSE)</f>
        <v>жін</v>
      </c>
      <c r="E270" s="378" t="str">
        <f>VLOOKUP($B270,мандатка!$B:$G,3,FALSE)</f>
        <v>Влезька Аріна</v>
      </c>
      <c r="F270" s="379">
        <f>VLOOKUP($B270,мандатка!$B:$G,5,FALSE)</f>
        <v>2006</v>
      </c>
      <c r="G270" s="380" t="str">
        <f>VLOOKUP($K270,мандатка!$B:$I,3,FALSE)</f>
        <v>КЗ " Центр туризму" ЗОР</v>
      </c>
      <c r="H270" s="380" t="str">
        <f>VLOOKUP($K270,мандатка!$B:$I,8,FALSE)</f>
        <v>Запорізька обл</v>
      </c>
      <c r="I270" s="381"/>
      <c r="J270" s="370">
        <v>1</v>
      </c>
      <c r="K270" s="370">
        <f>VLOOKUP($J270,Жереб!$D:$I,6,FALSE)</f>
        <v>120</v>
      </c>
      <c r="L270" s="370">
        <v>5</v>
      </c>
      <c r="M270" s="370">
        <f>A270</f>
        <v>1</v>
      </c>
      <c r="O270" s="466"/>
      <c r="P270" s="465"/>
      <c r="Q270" s="465"/>
      <c r="R270" s="465"/>
      <c r="S270" s="465"/>
      <c r="T270" s="467"/>
    </row>
    <row r="271" spans="1:20" ht="15.75" customHeight="1" x14ac:dyDescent="0.3">
      <c r="A271" s="376">
        <v>2</v>
      </c>
      <c r="B271" s="380">
        <f>VLOOKUP($K271,мандатка!$X:$AF,$L271+1,FALSE)</f>
        <v>102</v>
      </c>
      <c r="C271" s="380" t="s">
        <v>287</v>
      </c>
      <c r="D271" s="377" t="str">
        <f>VLOOKUP($B271,мандатка!$B:$G,2,FALSE)</f>
        <v>жін</v>
      </c>
      <c r="E271" s="378" t="str">
        <f>VLOOKUP($B271,мандатка!$B:$G,3,FALSE)</f>
        <v>Дядюра Єлизавета Особисто</v>
      </c>
      <c r="F271" s="379">
        <f>VLOOKUP($B271,мандатка!$B:$G,5,FALSE)</f>
        <v>2004</v>
      </c>
      <c r="G271" s="380" t="str">
        <f>VLOOKUP($K271,мандатка!$B:$I,3,FALSE)</f>
        <v>« Освіторіум»</v>
      </c>
      <c r="H271" s="380" t="str">
        <f>VLOOKUP($K271,мандатка!$B:$I,8,FALSE)</f>
        <v>Дніпропетровська обл</v>
      </c>
      <c r="I271" s="381"/>
      <c r="J271" s="370">
        <v>2</v>
      </c>
      <c r="K271" s="370">
        <f>VLOOKUP($J271,Жереб!$D:$I,6,FALSE)</f>
        <v>100</v>
      </c>
      <c r="L271" s="370">
        <v>5</v>
      </c>
      <c r="M271" s="370">
        <f t="shared" ref="M271:M334" si="4">A271</f>
        <v>2</v>
      </c>
      <c r="O271" s="601" t="s">
        <v>204</v>
      </c>
      <c r="P271" s="602"/>
      <c r="Q271" s="602"/>
      <c r="R271" s="602"/>
      <c r="S271" s="602"/>
      <c r="T271" s="603"/>
    </row>
    <row r="272" spans="1:20" ht="15" thickBot="1" x14ac:dyDescent="0.35">
      <c r="A272" s="376">
        <v>3</v>
      </c>
      <c r="B272" s="380">
        <f>VLOOKUP($K272,мандатка!$X:$AF,$L272+1,FALSE)</f>
        <v>112</v>
      </c>
      <c r="C272" s="380" t="s">
        <v>288</v>
      </c>
      <c r="D272" s="377" t="str">
        <f>VLOOKUP($B272,мандатка!$B:$G,2,FALSE)</f>
        <v>жін</v>
      </c>
      <c r="E272" s="378" t="str">
        <f>VLOOKUP($B272,мандатка!$B:$G,3,FALSE)</f>
        <v>Штейнерт Дар'я</v>
      </c>
      <c r="F272" s="379">
        <f>VLOOKUP($B272,мандатка!$B:$G,5,FALSE)</f>
        <v>2004</v>
      </c>
      <c r="G272" s="380" t="str">
        <f>VLOOKUP($K272,мандатка!$B:$I,3,FALSE)</f>
        <v>Вертикаль ЦДЮТ</v>
      </c>
      <c r="H272" s="380" t="str">
        <f>VLOOKUP($K272,мандатка!$B:$I,8,FALSE)</f>
        <v>Донецька обл</v>
      </c>
      <c r="I272" s="381"/>
      <c r="J272" s="370">
        <v>3</v>
      </c>
      <c r="K272" s="370">
        <f>VLOOKUP($J272,Жереб!$D:$I,6,FALSE)</f>
        <v>110</v>
      </c>
      <c r="L272" s="370">
        <v>5</v>
      </c>
      <c r="M272" s="370">
        <f t="shared" si="4"/>
        <v>3</v>
      </c>
      <c r="O272" s="604"/>
      <c r="P272" s="605"/>
      <c r="Q272" s="605"/>
      <c r="R272" s="605"/>
      <c r="S272" s="605"/>
      <c r="T272" s="606"/>
    </row>
    <row r="273" spans="1:13" x14ac:dyDescent="0.3">
      <c r="A273" s="376">
        <v>4</v>
      </c>
      <c r="B273" s="380">
        <f>VLOOKUP($K273,мандатка!$X:$AF,$L273+1,FALSE)</f>
        <v>124</v>
      </c>
      <c r="C273" s="380" t="s">
        <v>289</v>
      </c>
      <c r="D273" s="377" t="str">
        <f>VLOOKUP($B273,мандатка!$B:$G,2,FALSE)</f>
        <v>жін</v>
      </c>
      <c r="E273" s="378" t="str">
        <f>VLOOKUP($B273,мандатка!$B:$G,3,FALSE)</f>
        <v>Доля Анастасія</v>
      </c>
      <c r="F273" s="379">
        <f>VLOOKUP($B273,мандатка!$B:$G,5,FALSE)</f>
        <v>2006</v>
      </c>
      <c r="G273" s="380" t="str">
        <f>VLOOKUP($K273,мандатка!$B:$I,3,FALSE)</f>
        <v>КЗ " Центр туризму" ЗОР</v>
      </c>
      <c r="H273" s="380" t="str">
        <f>VLOOKUP($K273,мандатка!$B:$I,8,FALSE)</f>
        <v>Запорізька обл</v>
      </c>
      <c r="I273" s="381"/>
      <c r="J273" s="370">
        <v>1</v>
      </c>
      <c r="K273" s="370">
        <f>VLOOKUP($J273,Жереб!$D:$I,6,FALSE)</f>
        <v>120</v>
      </c>
      <c r="L273" s="370">
        <v>6</v>
      </c>
      <c r="M273" s="370">
        <f t="shared" si="4"/>
        <v>4</v>
      </c>
    </row>
    <row r="274" spans="1:13" x14ac:dyDescent="0.3">
      <c r="A274" s="376">
        <v>5</v>
      </c>
      <c r="B274" s="380">
        <f>VLOOKUP($K274,мандатка!$X:$AF,$L274+1,FALSE)</f>
        <v>103</v>
      </c>
      <c r="C274" s="380" t="s">
        <v>290</v>
      </c>
      <c r="D274" s="377" t="str">
        <f>VLOOKUP($B274,мандатка!$B:$G,2,FALSE)</f>
        <v>жін</v>
      </c>
      <c r="E274" s="378" t="str">
        <f>VLOOKUP($B274,мандатка!$B:$G,3,FALSE)</f>
        <v>Ємець Єлизавета</v>
      </c>
      <c r="F274" s="379">
        <f>VLOOKUP($B274,мандатка!$B:$G,5,FALSE)</f>
        <v>2005</v>
      </c>
      <c r="G274" s="380" t="str">
        <f>VLOOKUP($K274,мандатка!$B:$I,3,FALSE)</f>
        <v>« Освіторіум»</v>
      </c>
      <c r="H274" s="380" t="str">
        <f>VLOOKUP($K274,мандатка!$B:$I,8,FALSE)</f>
        <v>Дніпропетровська обл</v>
      </c>
      <c r="I274" s="381"/>
      <c r="J274" s="370">
        <v>2</v>
      </c>
      <c r="K274" s="370">
        <f>VLOOKUP($J274,Жереб!$D:$I,6,FALSE)</f>
        <v>100</v>
      </c>
      <c r="L274" s="370">
        <v>6</v>
      </c>
      <c r="M274" s="370">
        <f t="shared" si="4"/>
        <v>5</v>
      </c>
    </row>
    <row r="275" spans="1:13" x14ac:dyDescent="0.3">
      <c r="A275" s="376">
        <v>6</v>
      </c>
      <c r="B275" s="380">
        <f>VLOOKUP($K275,мандатка!$X:$AF,$L275+1,FALSE)</f>
        <v>116</v>
      </c>
      <c r="C275" s="380" t="s">
        <v>291</v>
      </c>
      <c r="D275" s="377" t="str">
        <f>VLOOKUP($B275,мандатка!$B:$G,2,FALSE)</f>
        <v>жін</v>
      </c>
      <c r="E275" s="378" t="str">
        <f>VLOOKUP($B275,мандатка!$B:$G,3,FALSE)</f>
        <v>Тютюник Олександра</v>
      </c>
      <c r="F275" s="379">
        <f>VLOOKUP($B275,мандатка!$B:$G,5,FALSE)</f>
        <v>2005</v>
      </c>
      <c r="G275" s="380" t="str">
        <f>VLOOKUP($K275,мандатка!$B:$I,3,FALSE)</f>
        <v>Вертикаль ЦДЮТ</v>
      </c>
      <c r="H275" s="380" t="str">
        <f>VLOOKUP($K275,мандатка!$B:$I,8,FALSE)</f>
        <v>Донецька обл</v>
      </c>
      <c r="I275" s="381"/>
      <c r="J275" s="370">
        <v>3</v>
      </c>
      <c r="K275" s="370">
        <f>VLOOKUP($J275,Жереб!$D:$I,6,FALSE)</f>
        <v>110</v>
      </c>
      <c r="L275" s="370">
        <v>6</v>
      </c>
      <c r="M275" s="370">
        <f t="shared" si="4"/>
        <v>6</v>
      </c>
    </row>
    <row r="276" spans="1:13" x14ac:dyDescent="0.3">
      <c r="A276" s="376">
        <v>7</v>
      </c>
      <c r="B276" s="380">
        <f>VLOOKUP($K276,мандатка!$X:$AF,$L276+1,FALSE)</f>
        <v>105</v>
      </c>
      <c r="C276" s="380" t="s">
        <v>292</v>
      </c>
      <c r="D276" s="377" t="str">
        <f>VLOOKUP($B276,мандатка!$B:$G,2,FALSE)</f>
        <v>жін</v>
      </c>
      <c r="E276" s="378" t="str">
        <f>VLOOKUP($B276,мандатка!$B:$G,3,FALSE)</f>
        <v>Зібірова Олександра</v>
      </c>
      <c r="F276" s="379">
        <f>VLOOKUP($B276,мандатка!$B:$G,5,FALSE)</f>
        <v>2005</v>
      </c>
      <c r="G276" s="380" t="str">
        <f>VLOOKUP($K276,мандатка!$B:$I,3,FALSE)</f>
        <v>« Освіторіум»</v>
      </c>
      <c r="H276" s="380" t="str">
        <f>VLOOKUP($K276,мандатка!$B:$I,8,FALSE)</f>
        <v>Дніпропетровська обл</v>
      </c>
      <c r="I276" s="381"/>
      <c r="J276" s="370">
        <v>2</v>
      </c>
      <c r="K276" s="370">
        <f>VLOOKUP($J276,Жереб!$D:$I,6,FALSE)</f>
        <v>100</v>
      </c>
      <c r="L276" s="370">
        <v>7</v>
      </c>
      <c r="M276" s="370">
        <f t="shared" si="4"/>
        <v>7</v>
      </c>
    </row>
    <row r="277" spans="1:13" hidden="1" x14ac:dyDescent="0.3">
      <c r="A277" s="376">
        <v>8</v>
      </c>
      <c r="B277" s="377">
        <f>VLOOKUP($K277,мандатка!$X:$AF,$L277+1,FALSE)</f>
        <v>126</v>
      </c>
      <c r="C277" s="377"/>
      <c r="D277" s="377" t="str">
        <f>VLOOKUP($B277,мандатка!$B:$G,2,FALSE)</f>
        <v>чол</v>
      </c>
      <c r="E277" s="378" t="str">
        <f>VLOOKUP($B277,мандатка!$B:$G,3,FALSE)</f>
        <v>Гордієнко Артем</v>
      </c>
      <c r="F277" s="379">
        <f>VLOOKUP($B277,мандатка!$B:$G,5,FALSE)</f>
        <v>2004</v>
      </c>
      <c r="G277" s="380" t="str">
        <f>VLOOKUP($K277,мандатка!$B:$I,3,FALSE)</f>
        <v>КЗ " Центр туризму" ЗОР</v>
      </c>
      <c r="H277" s="380" t="str">
        <f>VLOOKUP($K277,мандатка!$B:$I,8,FALSE)</f>
        <v>Запорізька обл</v>
      </c>
      <c r="I277" s="381"/>
      <c r="J277" s="370">
        <v>1</v>
      </c>
      <c r="K277" s="370">
        <f>VLOOKUP($J277,Жереб!$D:$I,6,FALSE)</f>
        <v>120</v>
      </c>
      <c r="L277" s="382">
        <v>1</v>
      </c>
      <c r="M277" s="370">
        <f t="shared" si="4"/>
        <v>8</v>
      </c>
    </row>
    <row r="278" spans="1:13" hidden="1" x14ac:dyDescent="0.3">
      <c r="A278" s="376">
        <v>9</v>
      </c>
      <c r="B278" s="380">
        <f>VLOOKUP($K278,мандатка!$X:$AF,$L278+1,FALSE)</f>
        <v>101</v>
      </c>
      <c r="C278" s="380"/>
      <c r="D278" s="377" t="str">
        <f>VLOOKUP($B278,мандатка!$B:$G,2,FALSE)</f>
        <v>чол</v>
      </c>
      <c r="E278" s="378" t="str">
        <f>VLOOKUP($B278,мандатка!$B:$G,3,FALSE)</f>
        <v xml:space="preserve">Щербина Олексій </v>
      </c>
      <c r="F278" s="379">
        <f>VLOOKUP($B278,мандатка!$B:$G,5,FALSE)</f>
        <v>2005</v>
      </c>
      <c r="G278" s="380" t="str">
        <f>VLOOKUP($K278,мандатка!$B:$I,3,FALSE)</f>
        <v>« Освіторіум»</v>
      </c>
      <c r="H278" s="380" t="str">
        <f>VLOOKUP($K278,мандатка!$B:$I,8,FALSE)</f>
        <v>Дніпропетровська обл</v>
      </c>
      <c r="I278" s="381"/>
      <c r="J278" s="370">
        <v>2</v>
      </c>
      <c r="K278" s="370">
        <f>VLOOKUP($J278,Жереб!$D:$I,6,FALSE)</f>
        <v>100</v>
      </c>
      <c r="L278" s="382">
        <v>1</v>
      </c>
      <c r="M278" s="370">
        <f t="shared" si="4"/>
        <v>9</v>
      </c>
    </row>
    <row r="279" spans="1:13" hidden="1" x14ac:dyDescent="0.3">
      <c r="A279" s="376">
        <v>10</v>
      </c>
      <c r="B279" s="380">
        <f>VLOOKUP($K279,мандатка!$X:$AF,$L279+1,FALSE)</f>
        <v>111</v>
      </c>
      <c r="C279" s="380"/>
      <c r="D279" s="377" t="str">
        <f>VLOOKUP($B279,мандатка!$B:$G,2,FALSE)</f>
        <v>чол</v>
      </c>
      <c r="E279" s="378" t="str">
        <f>VLOOKUP($B279,мандатка!$B:$G,3,FALSE)</f>
        <v>Буряк Віталій</v>
      </c>
      <c r="F279" s="379">
        <f>VLOOKUP($B279,мандатка!$B:$G,5,FALSE)</f>
        <v>2004</v>
      </c>
      <c r="G279" s="380" t="str">
        <f>VLOOKUP($K279,мандатка!$B:$I,3,FALSE)</f>
        <v>Вертикаль ЦДЮТ</v>
      </c>
      <c r="H279" s="380" t="str">
        <f>VLOOKUP($K279,мандатка!$B:$I,8,FALSE)</f>
        <v>Донецька обл</v>
      </c>
      <c r="I279" s="381"/>
      <c r="J279" s="370">
        <v>3</v>
      </c>
      <c r="K279" s="370">
        <f>VLOOKUP($J279,Жереб!$D:$I,6,FALSE)</f>
        <v>110</v>
      </c>
      <c r="L279" s="382">
        <v>1</v>
      </c>
      <c r="M279" s="370">
        <f t="shared" si="4"/>
        <v>10</v>
      </c>
    </row>
    <row r="280" spans="1:13" hidden="1" x14ac:dyDescent="0.3">
      <c r="A280" s="376">
        <v>11</v>
      </c>
      <c r="B280" s="380">
        <f>VLOOKUP($K280,мандатка!$X:$AF,$L280+1,FALSE)</f>
        <v>125</v>
      </c>
      <c r="C280" s="380"/>
      <c r="D280" s="377" t="str">
        <f>VLOOKUP($B280,мандатка!$B:$G,2,FALSE)</f>
        <v>чол</v>
      </c>
      <c r="E280" s="378" t="str">
        <f>VLOOKUP($B280,мандатка!$B:$G,3,FALSE)</f>
        <v>Буляткін Артем</v>
      </c>
      <c r="F280" s="379">
        <f>VLOOKUP($B280,мандатка!$B:$G,5,FALSE)</f>
        <v>2004</v>
      </c>
      <c r="G280" s="380" t="str">
        <f>VLOOKUP($K280,мандатка!$B:$I,3,FALSE)</f>
        <v>КЗ " Центр туризму" ЗОР</v>
      </c>
      <c r="H280" s="380" t="str">
        <f>VLOOKUP($K280,мандатка!$B:$I,8,FALSE)</f>
        <v>Запорізька обл</v>
      </c>
      <c r="I280" s="381"/>
      <c r="J280" s="370">
        <v>1</v>
      </c>
      <c r="K280" s="370">
        <f>VLOOKUP($J280,Жереб!$D:$I,6,FALSE)</f>
        <v>120</v>
      </c>
      <c r="L280" s="370">
        <v>2</v>
      </c>
      <c r="M280" s="370">
        <f t="shared" si="4"/>
        <v>11</v>
      </c>
    </row>
    <row r="281" spans="1:13" hidden="1" x14ac:dyDescent="0.3">
      <c r="A281" s="376">
        <v>12</v>
      </c>
      <c r="B281" s="380">
        <f>VLOOKUP($K281,мандатка!$X:$AF,$L281+1,FALSE)</f>
        <v>104</v>
      </c>
      <c r="C281" s="380"/>
      <c r="D281" s="377" t="str">
        <f>VLOOKUP($B281,мандатка!$B:$G,2,FALSE)</f>
        <v>чол</v>
      </c>
      <c r="E281" s="378" t="str">
        <f>VLOOKUP($B281,мандатка!$B:$G,3,FALSE)</f>
        <v>Яланський Ігор</v>
      </c>
      <c r="F281" s="379">
        <f>VLOOKUP($B281,мандатка!$B:$G,5,FALSE)</f>
        <v>2004</v>
      </c>
      <c r="G281" s="380" t="str">
        <f>VLOOKUP($K281,мандатка!$B:$I,3,FALSE)</f>
        <v>« Освіторіум»</v>
      </c>
      <c r="H281" s="380" t="str">
        <f>VLOOKUP($K281,мандатка!$B:$I,8,FALSE)</f>
        <v>Дніпропетровська обл</v>
      </c>
      <c r="I281" s="381"/>
      <c r="J281" s="370">
        <v>2</v>
      </c>
      <c r="K281" s="370">
        <f>VLOOKUP($J281,Жереб!$D:$I,6,FALSE)</f>
        <v>100</v>
      </c>
      <c r="L281" s="370">
        <v>2</v>
      </c>
      <c r="M281" s="370">
        <f t="shared" si="4"/>
        <v>12</v>
      </c>
    </row>
    <row r="282" spans="1:13" hidden="1" x14ac:dyDescent="0.3">
      <c r="A282" s="376">
        <v>13</v>
      </c>
      <c r="B282" s="380">
        <f>VLOOKUP($K282,мандатка!$X:$AF,$L282+1,FALSE)</f>
        <v>114</v>
      </c>
      <c r="C282" s="380"/>
      <c r="D282" s="377" t="str">
        <f>VLOOKUP($B282,мандатка!$B:$G,2,FALSE)</f>
        <v>чол</v>
      </c>
      <c r="E282" s="378" t="str">
        <f>VLOOKUP($B282,мандатка!$B:$G,3,FALSE)</f>
        <v>Потримай Назар</v>
      </c>
      <c r="F282" s="379">
        <f>VLOOKUP($B282,мандатка!$B:$G,5,FALSE)</f>
        <v>2005</v>
      </c>
      <c r="G282" s="380" t="str">
        <f>VLOOKUP($K282,мандатка!$B:$I,3,FALSE)</f>
        <v>Вертикаль ЦДЮТ</v>
      </c>
      <c r="H282" s="380" t="str">
        <f>VLOOKUP($K282,мандатка!$B:$I,8,FALSE)</f>
        <v>Донецька обл</v>
      </c>
      <c r="I282" s="381"/>
      <c r="J282" s="370">
        <v>3</v>
      </c>
      <c r="K282" s="370">
        <f>VLOOKUP($J282,Жереб!$D:$I,6,FALSE)</f>
        <v>110</v>
      </c>
      <c r="L282" s="370">
        <v>2</v>
      </c>
      <c r="M282" s="370">
        <f t="shared" si="4"/>
        <v>13</v>
      </c>
    </row>
    <row r="283" spans="1:13" hidden="1" x14ac:dyDescent="0.3">
      <c r="A283" s="376">
        <v>14</v>
      </c>
      <c r="B283" s="380">
        <f>VLOOKUP($K283,мандатка!$X:$AF,$L283+1,FALSE)</f>
        <v>122</v>
      </c>
      <c r="C283" s="380"/>
      <c r="D283" s="377" t="str">
        <f>VLOOKUP($B283,мандатка!$B:$G,2,FALSE)</f>
        <v>чол</v>
      </c>
      <c r="E283" s="378" t="str">
        <f>VLOOKUP($B283,мандатка!$B:$G,3,FALSE)</f>
        <v>Мадудін Нікіта</v>
      </c>
      <c r="F283" s="379">
        <f>VLOOKUP($B283,мандатка!$B:$G,5,FALSE)</f>
        <v>2005</v>
      </c>
      <c r="G283" s="380" t="str">
        <f>VLOOKUP($K283,мандатка!$B:$I,3,FALSE)</f>
        <v>КЗ " Центр туризму" ЗОР</v>
      </c>
      <c r="H283" s="380" t="str">
        <f>VLOOKUP($K283,мандатка!$B:$I,8,FALSE)</f>
        <v>Запорізька обл</v>
      </c>
      <c r="I283" s="381"/>
      <c r="J283" s="370">
        <v>1</v>
      </c>
      <c r="K283" s="370">
        <f>VLOOKUP($J283,Жереб!$D:$I,6,FALSE)</f>
        <v>120</v>
      </c>
      <c r="L283" s="370">
        <v>3</v>
      </c>
      <c r="M283" s="370">
        <f t="shared" si="4"/>
        <v>14</v>
      </c>
    </row>
    <row r="284" spans="1:13" hidden="1" x14ac:dyDescent="0.3">
      <c r="A284" s="376">
        <v>15</v>
      </c>
      <c r="B284" s="380">
        <f>VLOOKUP($K284,мандатка!$X:$AF,$L284+1,FALSE)</f>
        <v>106</v>
      </c>
      <c r="C284" s="380"/>
      <c r="D284" s="377" t="str">
        <f>VLOOKUP($B284,мандатка!$B:$G,2,FALSE)</f>
        <v>чол</v>
      </c>
      <c r="E284" s="378" t="str">
        <f>VLOOKUP($B284,мандатка!$B:$G,3,FALSE)</f>
        <v xml:space="preserve">Ігнатенко Михайло </v>
      </c>
      <c r="F284" s="379">
        <f>VLOOKUP($B284,мандатка!$B:$G,5,FALSE)</f>
        <v>2004</v>
      </c>
      <c r="G284" s="380" t="str">
        <f>VLOOKUP($K284,мандатка!$B:$I,3,FALSE)</f>
        <v>« Освіторіум»</v>
      </c>
      <c r="H284" s="380" t="str">
        <f>VLOOKUP($K284,мандатка!$B:$I,8,FALSE)</f>
        <v>Дніпропетровська обл</v>
      </c>
      <c r="I284" s="381"/>
      <c r="J284" s="370">
        <v>2</v>
      </c>
      <c r="K284" s="370">
        <f>VLOOKUP($J284,Жереб!$D:$I,6,FALSE)</f>
        <v>100</v>
      </c>
      <c r="L284" s="370">
        <v>3</v>
      </c>
      <c r="M284" s="370">
        <f t="shared" si="4"/>
        <v>15</v>
      </c>
    </row>
    <row r="285" spans="1:13" hidden="1" x14ac:dyDescent="0.3">
      <c r="A285" s="376">
        <v>16</v>
      </c>
      <c r="B285" s="380">
        <f>VLOOKUP($K285,мандатка!$X:$AF,$L285+1,FALSE)</f>
        <v>115</v>
      </c>
      <c r="C285" s="380"/>
      <c r="D285" s="377" t="str">
        <f>VLOOKUP($B285,мандатка!$B:$G,2,FALSE)</f>
        <v>чол</v>
      </c>
      <c r="E285" s="378" t="str">
        <f>VLOOKUP($B285,мандатка!$B:$G,3,FALSE)</f>
        <v>Коровяковський Денис</v>
      </c>
      <c r="F285" s="379">
        <f>VLOOKUP($B285,мандатка!$B:$G,5,FALSE)</f>
        <v>2004</v>
      </c>
      <c r="G285" s="380" t="str">
        <f>VLOOKUP($K285,мандатка!$B:$I,3,FALSE)</f>
        <v>Вертикаль ЦДЮТ</v>
      </c>
      <c r="H285" s="380" t="str">
        <f>VLOOKUP($K285,мандатка!$B:$I,8,FALSE)</f>
        <v>Донецька обл</v>
      </c>
      <c r="I285" s="381"/>
      <c r="J285" s="370">
        <v>3</v>
      </c>
      <c r="K285" s="370">
        <f>VLOOKUP($J285,Жереб!$D:$I,6,FALSE)</f>
        <v>110</v>
      </c>
      <c r="L285" s="370">
        <v>3</v>
      </c>
      <c r="M285" s="370">
        <f t="shared" si="4"/>
        <v>16</v>
      </c>
    </row>
    <row r="286" spans="1:13" hidden="1" x14ac:dyDescent="0.3">
      <c r="A286" s="376">
        <v>17</v>
      </c>
      <c r="B286" s="380">
        <f>VLOOKUP($K286,мандатка!$X:$AF,$L286+1,FALSE)</f>
        <v>121</v>
      </c>
      <c r="C286" s="380"/>
      <c r="D286" s="377" t="str">
        <f>VLOOKUP($B286,мандатка!$B:$G,2,FALSE)</f>
        <v>чол</v>
      </c>
      <c r="E286" s="378" t="str">
        <f>VLOOKUP($B286,мандатка!$B:$G,3,FALSE)</f>
        <v>Шейгус Марк</v>
      </c>
      <c r="F286" s="379">
        <f>VLOOKUP($B286,мандатка!$B:$G,5,FALSE)</f>
        <v>2006</v>
      </c>
      <c r="G286" s="380" t="str">
        <f>VLOOKUP($K286,мандатка!$B:$I,3,FALSE)</f>
        <v>КЗ " Центр туризму" ЗОР</v>
      </c>
      <c r="H286" s="380" t="str">
        <f>VLOOKUP($K286,мандатка!$B:$I,8,FALSE)</f>
        <v>Запорізька обл</v>
      </c>
      <c r="I286" s="381"/>
      <c r="J286" s="370">
        <v>1</v>
      </c>
      <c r="K286" s="370">
        <f>VLOOKUP($J286,Жереб!$D:$I,6,FALSE)</f>
        <v>120</v>
      </c>
      <c r="L286" s="370">
        <v>4</v>
      </c>
      <c r="M286" s="370">
        <f t="shared" si="4"/>
        <v>17</v>
      </c>
    </row>
    <row r="287" spans="1:13" hidden="1" x14ac:dyDescent="0.3">
      <c r="A287" s="376">
        <v>18</v>
      </c>
      <c r="B287" s="380">
        <f>VLOOKUP($K287,мандатка!$X:$AF,$L287+1,FALSE)</f>
        <v>107</v>
      </c>
      <c r="C287" s="380"/>
      <c r="D287" s="377" t="str">
        <f>VLOOKUP($B287,мандатка!$B:$G,2,FALSE)</f>
        <v>чол</v>
      </c>
      <c r="E287" s="378" t="str">
        <f>VLOOKUP($B287,мандатка!$B:$G,3,FALSE)</f>
        <v>Ковратенко Артем</v>
      </c>
      <c r="F287" s="379">
        <f>VLOOKUP($B287,мандатка!$B:$G,5,FALSE)</f>
        <v>2005</v>
      </c>
      <c r="G287" s="380" t="str">
        <f>VLOOKUP($K287,мандатка!$B:$I,3,FALSE)</f>
        <v>« Освіторіум»</v>
      </c>
      <c r="H287" s="380" t="str">
        <f>VLOOKUP($K287,мандатка!$B:$I,8,FALSE)</f>
        <v>Дніпропетровська обл</v>
      </c>
      <c r="I287" s="381"/>
      <c r="J287" s="370">
        <v>2</v>
      </c>
      <c r="K287" s="370">
        <f>VLOOKUP($J287,Жереб!$D:$I,6,FALSE)</f>
        <v>100</v>
      </c>
      <c r="L287" s="370">
        <v>4</v>
      </c>
      <c r="M287" s="370">
        <f t="shared" si="4"/>
        <v>18</v>
      </c>
    </row>
    <row r="288" spans="1:13" hidden="1" x14ac:dyDescent="0.3">
      <c r="A288" s="376">
        <v>19</v>
      </c>
      <c r="B288" s="380">
        <f>VLOOKUP($K288,мандатка!$X:$AF,$L288+1,FALSE)</f>
        <v>113</v>
      </c>
      <c r="C288" s="380"/>
      <c r="D288" s="377" t="str">
        <f>VLOOKUP($B288,мандатка!$B:$G,2,FALSE)</f>
        <v>чол</v>
      </c>
      <c r="E288" s="378" t="str">
        <f>VLOOKUP($B288,мандатка!$B:$G,3,FALSE)</f>
        <v>Миронов Олексій</v>
      </c>
      <c r="F288" s="379">
        <f>VLOOKUP($B288,мандатка!$B:$G,5,FALSE)</f>
        <v>2005</v>
      </c>
      <c r="G288" s="380" t="str">
        <f>VLOOKUP($K288,мандатка!$B:$I,3,FALSE)</f>
        <v>Вертикаль ЦДЮТ</v>
      </c>
      <c r="H288" s="380" t="str">
        <f>VLOOKUP($K288,мандатка!$B:$I,8,FALSE)</f>
        <v>Донецька обл</v>
      </c>
      <c r="I288" s="381"/>
      <c r="J288" s="370">
        <v>3</v>
      </c>
      <c r="K288" s="370">
        <f>VLOOKUP($J288,Жереб!$D:$I,6,FALSE)</f>
        <v>110</v>
      </c>
      <c r="L288" s="370">
        <v>4</v>
      </c>
      <c r="M288" s="370">
        <f t="shared" si="4"/>
        <v>19</v>
      </c>
    </row>
    <row r="289" spans="1:13" hidden="1" x14ac:dyDescent="0.3">
      <c r="A289" s="376">
        <v>20</v>
      </c>
      <c r="B289" s="380" t="e">
        <f>VLOOKUP($K289,мандатка!$X:$AF,$L289+1,FALSE)</f>
        <v>#N/A</v>
      </c>
      <c r="C289" s="380"/>
      <c r="D289" s="377" t="e">
        <f>VLOOKUP($B289,мандатка!$B:$G,2,FALSE)</f>
        <v>#N/A</v>
      </c>
      <c r="E289" s="378" t="e">
        <f>VLOOKUP($B289,мандатка!$B:$G,3,FALSE)</f>
        <v>#N/A</v>
      </c>
      <c r="F289" s="379" t="e">
        <f>VLOOKUP($B289,мандатка!$B:$G,5,FALSE)</f>
        <v>#N/A</v>
      </c>
      <c r="G289" s="380" t="e">
        <f>VLOOKUP($K289,мандатка!$B:$I,3,FALSE)</f>
        <v>#N/A</v>
      </c>
      <c r="H289" s="380" t="e">
        <f>VLOOKUP($K289,мандатка!$B:$I,8,FALSE)</f>
        <v>#N/A</v>
      </c>
      <c r="I289" s="381"/>
      <c r="J289" s="370">
        <v>4</v>
      </c>
      <c r="K289" s="370" t="e">
        <f>VLOOKUP($J289,Жереб!$D:$I,6,FALSE)</f>
        <v>#N/A</v>
      </c>
      <c r="L289" s="382">
        <v>1</v>
      </c>
      <c r="M289" s="370">
        <f t="shared" si="4"/>
        <v>20</v>
      </c>
    </row>
    <row r="290" spans="1:13" hidden="1" x14ac:dyDescent="0.3">
      <c r="A290" s="376">
        <v>21</v>
      </c>
      <c r="B290" s="380" t="e">
        <f>VLOOKUP($K290,мандатка!$X:$AF,$L290+1,FALSE)</f>
        <v>#N/A</v>
      </c>
      <c r="C290" s="380"/>
      <c r="D290" s="377" t="e">
        <f>VLOOKUP($B290,мандатка!$B:$G,2,FALSE)</f>
        <v>#N/A</v>
      </c>
      <c r="E290" s="378" t="e">
        <f>VLOOKUP($B290,мандатка!$B:$G,3,FALSE)</f>
        <v>#N/A</v>
      </c>
      <c r="F290" s="379" t="e">
        <f>VLOOKUP($B290,мандатка!$B:$G,5,FALSE)</f>
        <v>#N/A</v>
      </c>
      <c r="G290" s="380" t="e">
        <f>VLOOKUP($K290,мандатка!$B:$I,3,FALSE)</f>
        <v>#N/A</v>
      </c>
      <c r="H290" s="380" t="e">
        <f>VLOOKUP($K290,мандатка!$B:$I,8,FALSE)</f>
        <v>#N/A</v>
      </c>
      <c r="I290" s="381"/>
      <c r="J290" s="370">
        <v>5</v>
      </c>
      <c r="K290" s="370" t="e">
        <f>VLOOKUP($J290,Жереб!$D:$I,6,FALSE)</f>
        <v>#N/A</v>
      </c>
      <c r="L290" s="382">
        <v>1</v>
      </c>
      <c r="M290" s="370">
        <f t="shared" si="4"/>
        <v>21</v>
      </c>
    </row>
    <row r="291" spans="1:13" hidden="1" x14ac:dyDescent="0.3">
      <c r="A291" s="376">
        <v>22</v>
      </c>
      <c r="B291" s="380" t="e">
        <f>VLOOKUP($K291,мандатка!$X:$AF,$L291+1,FALSE)</f>
        <v>#N/A</v>
      </c>
      <c r="C291" s="380"/>
      <c r="D291" s="377" t="e">
        <f>VLOOKUP($B291,мандатка!$B:$G,2,FALSE)</f>
        <v>#N/A</v>
      </c>
      <c r="E291" s="378" t="e">
        <f>VLOOKUP($B291,мандатка!$B:$G,3,FALSE)</f>
        <v>#N/A</v>
      </c>
      <c r="F291" s="379" t="e">
        <f>VLOOKUP($B291,мандатка!$B:$G,5,FALSE)</f>
        <v>#N/A</v>
      </c>
      <c r="G291" s="380" t="e">
        <f>VLOOKUP($K291,мандатка!$B:$I,3,FALSE)</f>
        <v>#N/A</v>
      </c>
      <c r="H291" s="380" t="e">
        <f>VLOOKUP($K291,мандатка!$B:$I,8,FALSE)</f>
        <v>#N/A</v>
      </c>
      <c r="I291" s="381"/>
      <c r="J291" s="370">
        <v>6</v>
      </c>
      <c r="K291" s="370" t="e">
        <f>VLOOKUP($J291,Жереб!$D:$I,6,FALSE)</f>
        <v>#N/A</v>
      </c>
      <c r="L291" s="382">
        <v>1</v>
      </c>
      <c r="M291" s="370">
        <f t="shared" si="4"/>
        <v>22</v>
      </c>
    </row>
    <row r="292" spans="1:13" hidden="1" x14ac:dyDescent="0.3">
      <c r="A292" s="376">
        <v>23</v>
      </c>
      <c r="B292" s="380" t="e">
        <f>VLOOKUP($K292,мандатка!$X:$AF,$L292+1,FALSE)</f>
        <v>#N/A</v>
      </c>
      <c r="C292" s="380"/>
      <c r="D292" s="377" t="e">
        <f>VLOOKUP($B292,мандатка!$B:$G,2,FALSE)</f>
        <v>#N/A</v>
      </c>
      <c r="E292" s="378" t="e">
        <f>VLOOKUP($B292,мандатка!$B:$G,3,FALSE)</f>
        <v>#N/A</v>
      </c>
      <c r="F292" s="379" t="e">
        <f>VLOOKUP($B292,мандатка!$B:$G,5,FALSE)</f>
        <v>#N/A</v>
      </c>
      <c r="G292" s="380" t="e">
        <f>VLOOKUP($K292,мандатка!$B:$I,3,FALSE)</f>
        <v>#N/A</v>
      </c>
      <c r="H292" s="380" t="e">
        <f>VLOOKUP($K292,мандатка!$B:$I,8,FALSE)</f>
        <v>#N/A</v>
      </c>
      <c r="I292" s="381"/>
      <c r="J292" s="370">
        <v>7</v>
      </c>
      <c r="K292" s="370" t="e">
        <f>VLOOKUP($J292,Жереб!$D:$I,6,FALSE)</f>
        <v>#N/A</v>
      </c>
      <c r="L292" s="382">
        <v>1</v>
      </c>
      <c r="M292" s="370">
        <f t="shared" si="4"/>
        <v>23</v>
      </c>
    </row>
    <row r="293" spans="1:13" hidden="1" x14ac:dyDescent="0.3">
      <c r="A293" s="376">
        <v>24</v>
      </c>
      <c r="B293" s="380" t="e">
        <f>VLOOKUP($K293,мандатка!$X:$AF,$L293+1,FALSE)</f>
        <v>#N/A</v>
      </c>
      <c r="C293" s="380"/>
      <c r="D293" s="377" t="e">
        <f>VLOOKUP($B293,мандатка!$B:$G,2,FALSE)</f>
        <v>#N/A</v>
      </c>
      <c r="E293" s="378" t="e">
        <f>VLOOKUP($B293,мандатка!$B:$G,3,FALSE)</f>
        <v>#N/A</v>
      </c>
      <c r="F293" s="379" t="e">
        <f>VLOOKUP($B293,мандатка!$B:$G,5,FALSE)</f>
        <v>#N/A</v>
      </c>
      <c r="G293" s="380" t="e">
        <f>VLOOKUP($K293,мандатка!$B:$I,3,FALSE)</f>
        <v>#N/A</v>
      </c>
      <c r="H293" s="380" t="e">
        <f>VLOOKUP($K293,мандатка!$B:$I,8,FALSE)</f>
        <v>#N/A</v>
      </c>
      <c r="I293" s="381"/>
      <c r="J293" s="370">
        <v>8</v>
      </c>
      <c r="K293" s="370" t="e">
        <f>VLOOKUP($J293,Жереб!$D:$I,6,FALSE)</f>
        <v>#N/A</v>
      </c>
      <c r="L293" s="382">
        <v>1</v>
      </c>
      <c r="M293" s="370">
        <f t="shared" si="4"/>
        <v>24</v>
      </c>
    </row>
    <row r="294" spans="1:13" hidden="1" x14ac:dyDescent="0.3">
      <c r="A294" s="376">
        <v>25</v>
      </c>
      <c r="B294" s="380" t="e">
        <f>VLOOKUP($K294,мандатка!$X:$AF,$L294+1,FALSE)</f>
        <v>#N/A</v>
      </c>
      <c r="C294" s="380"/>
      <c r="D294" s="377" t="e">
        <f>VLOOKUP($B294,мандатка!$B:$G,2,FALSE)</f>
        <v>#N/A</v>
      </c>
      <c r="E294" s="378" t="e">
        <f>VLOOKUP($B294,мандатка!$B:$G,3,FALSE)</f>
        <v>#N/A</v>
      </c>
      <c r="F294" s="379" t="e">
        <f>VLOOKUP($B294,мандатка!$B:$G,5,FALSE)</f>
        <v>#N/A</v>
      </c>
      <c r="G294" s="380" t="e">
        <f>VLOOKUP($K294,мандатка!$B:$I,3,FALSE)</f>
        <v>#N/A</v>
      </c>
      <c r="H294" s="380" t="e">
        <f>VLOOKUP($K294,мандатка!$B:$I,8,FALSE)</f>
        <v>#N/A</v>
      </c>
      <c r="I294" s="381"/>
      <c r="J294" s="370">
        <v>9</v>
      </c>
      <c r="K294" s="370" t="e">
        <f>VLOOKUP($J294,Жереб!$D:$I,6,FALSE)</f>
        <v>#N/A</v>
      </c>
      <c r="L294" s="382">
        <v>1</v>
      </c>
      <c r="M294" s="370">
        <f t="shared" si="4"/>
        <v>25</v>
      </c>
    </row>
    <row r="295" spans="1:13" hidden="1" x14ac:dyDescent="0.3">
      <c r="A295" s="376">
        <v>26</v>
      </c>
      <c r="B295" s="380" t="e">
        <f>VLOOKUP($K295,мандатка!$X:$AF,$L295+1,FALSE)</f>
        <v>#N/A</v>
      </c>
      <c r="C295" s="380"/>
      <c r="D295" s="377" t="e">
        <f>VLOOKUP($B295,мандатка!$B:$G,2,FALSE)</f>
        <v>#N/A</v>
      </c>
      <c r="E295" s="378" t="e">
        <f>VLOOKUP($B295,мандатка!$B:$G,3,FALSE)</f>
        <v>#N/A</v>
      </c>
      <c r="F295" s="379" t="e">
        <f>VLOOKUP($B295,мандатка!$B:$G,5,FALSE)</f>
        <v>#N/A</v>
      </c>
      <c r="G295" s="380" t="e">
        <f>VLOOKUP($K295,мандатка!$B:$I,3,FALSE)</f>
        <v>#N/A</v>
      </c>
      <c r="H295" s="380" t="e">
        <f>VLOOKUP($K295,мандатка!$B:$I,8,FALSE)</f>
        <v>#N/A</v>
      </c>
      <c r="I295" s="381"/>
      <c r="J295" s="370">
        <v>10</v>
      </c>
      <c r="K295" s="370" t="e">
        <f>VLOOKUP($J295,Жереб!$D:$I,6,FALSE)</f>
        <v>#N/A</v>
      </c>
      <c r="L295" s="382">
        <v>1</v>
      </c>
      <c r="M295" s="370">
        <f t="shared" si="4"/>
        <v>26</v>
      </c>
    </row>
    <row r="296" spans="1:13" hidden="1" x14ac:dyDescent="0.3">
      <c r="A296" s="376">
        <v>27</v>
      </c>
      <c r="B296" s="380" t="e">
        <f>VLOOKUP($K296,мандатка!$X:$AF,$L296+1,FALSE)</f>
        <v>#N/A</v>
      </c>
      <c r="C296" s="380"/>
      <c r="D296" s="377" t="e">
        <f>VLOOKUP($B296,мандатка!$B:$G,2,FALSE)</f>
        <v>#N/A</v>
      </c>
      <c r="E296" s="378" t="e">
        <f>VLOOKUP($B296,мандатка!$B:$G,3,FALSE)</f>
        <v>#N/A</v>
      </c>
      <c r="F296" s="379" t="e">
        <f>VLOOKUP($B296,мандатка!$B:$G,5,FALSE)</f>
        <v>#N/A</v>
      </c>
      <c r="G296" s="380" t="e">
        <f>VLOOKUP($K296,мандатка!$B:$I,3,FALSE)</f>
        <v>#N/A</v>
      </c>
      <c r="H296" s="380" t="e">
        <f>VLOOKUP($K296,мандатка!$B:$I,8,FALSE)</f>
        <v>#N/A</v>
      </c>
      <c r="I296" s="381"/>
      <c r="J296" s="370">
        <v>11</v>
      </c>
      <c r="K296" s="370" t="e">
        <f>VLOOKUP($J296,Жереб!$D:$I,6,FALSE)</f>
        <v>#N/A</v>
      </c>
      <c r="L296" s="382">
        <v>1</v>
      </c>
      <c r="M296" s="370">
        <f t="shared" si="4"/>
        <v>27</v>
      </c>
    </row>
    <row r="297" spans="1:13" hidden="1" x14ac:dyDescent="0.3">
      <c r="A297" s="376">
        <v>28</v>
      </c>
      <c r="B297" s="380" t="e">
        <f>VLOOKUP($K297,мандатка!$X:$AF,$L297+1,FALSE)</f>
        <v>#N/A</v>
      </c>
      <c r="C297" s="380"/>
      <c r="D297" s="377" t="e">
        <f>VLOOKUP($B297,мандатка!$B:$G,2,FALSE)</f>
        <v>#N/A</v>
      </c>
      <c r="E297" s="378" t="e">
        <f>VLOOKUP($B297,мандатка!$B:$G,3,FALSE)</f>
        <v>#N/A</v>
      </c>
      <c r="F297" s="379" t="e">
        <f>VLOOKUP($B297,мандатка!$B:$G,5,FALSE)</f>
        <v>#N/A</v>
      </c>
      <c r="G297" s="380" t="e">
        <f>VLOOKUP($K297,мандатка!$B:$I,3,FALSE)</f>
        <v>#N/A</v>
      </c>
      <c r="H297" s="380" t="e">
        <f>VLOOKUP($K297,мандатка!$B:$I,8,FALSE)</f>
        <v>#N/A</v>
      </c>
      <c r="I297" s="381"/>
      <c r="J297" s="370">
        <v>12</v>
      </c>
      <c r="K297" s="370" t="e">
        <f>VLOOKUP($J297,Жереб!$D:$I,6,FALSE)</f>
        <v>#N/A</v>
      </c>
      <c r="L297" s="382">
        <v>1</v>
      </c>
      <c r="M297" s="370">
        <f t="shared" si="4"/>
        <v>28</v>
      </c>
    </row>
    <row r="298" spans="1:13" hidden="1" x14ac:dyDescent="0.3">
      <c r="A298" s="376">
        <v>29</v>
      </c>
      <c r="B298" s="380" t="e">
        <f>VLOOKUP($K298,мандатка!$X:$AF,$L298+1,FALSE)</f>
        <v>#N/A</v>
      </c>
      <c r="C298" s="380"/>
      <c r="D298" s="377" t="e">
        <f>VLOOKUP($B298,мандатка!$B:$G,2,FALSE)</f>
        <v>#N/A</v>
      </c>
      <c r="E298" s="378" t="e">
        <f>VLOOKUP($B298,мандатка!$B:$G,3,FALSE)</f>
        <v>#N/A</v>
      </c>
      <c r="F298" s="379" t="e">
        <f>VLOOKUP($B298,мандатка!$B:$G,5,FALSE)</f>
        <v>#N/A</v>
      </c>
      <c r="G298" s="380" t="e">
        <f>VLOOKUP($K298,мандатка!$B:$I,3,FALSE)</f>
        <v>#N/A</v>
      </c>
      <c r="H298" s="380" t="e">
        <f>VLOOKUP($K298,мандатка!$B:$I,8,FALSE)</f>
        <v>#N/A</v>
      </c>
      <c r="I298" s="381"/>
      <c r="J298" s="370">
        <v>13</v>
      </c>
      <c r="K298" s="370" t="e">
        <f>VLOOKUP($J298,Жереб!$D:$I,6,FALSE)</f>
        <v>#N/A</v>
      </c>
      <c r="L298" s="382">
        <v>1</v>
      </c>
      <c r="M298" s="370">
        <f t="shared" si="4"/>
        <v>29</v>
      </c>
    </row>
    <row r="299" spans="1:13" hidden="1" x14ac:dyDescent="0.3">
      <c r="A299" s="376">
        <v>30</v>
      </c>
      <c r="B299" s="380" t="e">
        <f>VLOOKUP($K299,мандатка!$X:$AF,$L299+1,FALSE)</f>
        <v>#N/A</v>
      </c>
      <c r="C299" s="380"/>
      <c r="D299" s="377" t="e">
        <f>VLOOKUP($B299,мандатка!$B:$G,2,FALSE)</f>
        <v>#N/A</v>
      </c>
      <c r="E299" s="378" t="e">
        <f>VLOOKUP($B299,мандатка!$B:$G,3,FALSE)</f>
        <v>#N/A</v>
      </c>
      <c r="F299" s="379" t="e">
        <f>VLOOKUP($B299,мандатка!$B:$G,5,FALSE)</f>
        <v>#N/A</v>
      </c>
      <c r="G299" s="380" t="e">
        <f>VLOOKUP($K299,мандатка!$B:$I,3,FALSE)</f>
        <v>#N/A</v>
      </c>
      <c r="H299" s="380" t="e">
        <f>VLOOKUP($K299,мандатка!$B:$I,8,FALSE)</f>
        <v>#N/A</v>
      </c>
      <c r="I299" s="381"/>
      <c r="J299" s="370">
        <v>14</v>
      </c>
      <c r="K299" s="370" t="e">
        <f>VLOOKUP($J299,Жереб!$D:$I,6,FALSE)</f>
        <v>#N/A</v>
      </c>
      <c r="L299" s="382">
        <v>1</v>
      </c>
      <c r="M299" s="370">
        <f t="shared" si="4"/>
        <v>30</v>
      </c>
    </row>
    <row r="300" spans="1:13" hidden="1" x14ac:dyDescent="0.3">
      <c r="A300" s="376">
        <v>31</v>
      </c>
      <c r="B300" s="380" t="e">
        <f>VLOOKUP($K300,мандатка!$X:$AF,$L300+1,FALSE)</f>
        <v>#N/A</v>
      </c>
      <c r="C300" s="380"/>
      <c r="D300" s="377" t="e">
        <f>VLOOKUP($B300,мандатка!$B:$G,2,FALSE)</f>
        <v>#N/A</v>
      </c>
      <c r="E300" s="378" t="e">
        <f>VLOOKUP($B300,мандатка!$B:$G,3,FALSE)</f>
        <v>#N/A</v>
      </c>
      <c r="F300" s="379" t="e">
        <f>VLOOKUP($B300,мандатка!$B:$G,5,FALSE)</f>
        <v>#N/A</v>
      </c>
      <c r="G300" s="380" t="e">
        <f>VLOOKUP($K300,мандатка!$B:$I,3,FALSE)</f>
        <v>#N/A</v>
      </c>
      <c r="H300" s="380" t="e">
        <f>VLOOKUP($K300,мандатка!$B:$I,8,FALSE)</f>
        <v>#N/A</v>
      </c>
      <c r="I300" s="381"/>
      <c r="J300" s="370">
        <v>15</v>
      </c>
      <c r="K300" s="370" t="e">
        <f>VLOOKUP($J300,Жереб!$D:$I,6,FALSE)</f>
        <v>#N/A</v>
      </c>
      <c r="L300" s="382">
        <v>1</v>
      </c>
      <c r="M300" s="370">
        <f t="shared" si="4"/>
        <v>31</v>
      </c>
    </row>
    <row r="301" spans="1:13" hidden="1" x14ac:dyDescent="0.3">
      <c r="A301" s="376">
        <v>32</v>
      </c>
      <c r="B301" s="380" t="e">
        <f>VLOOKUP($K301,мандатка!$X:$AF,$L301+1,FALSE)</f>
        <v>#N/A</v>
      </c>
      <c r="C301" s="380"/>
      <c r="D301" s="377" t="e">
        <f>VLOOKUP($B301,мандатка!$B:$G,2,FALSE)</f>
        <v>#N/A</v>
      </c>
      <c r="E301" s="378" t="e">
        <f>VLOOKUP($B301,мандатка!$B:$G,3,FALSE)</f>
        <v>#N/A</v>
      </c>
      <c r="F301" s="379" t="e">
        <f>VLOOKUP($B301,мандатка!$B:$G,5,FALSE)</f>
        <v>#N/A</v>
      </c>
      <c r="G301" s="380" t="e">
        <f>VLOOKUP($K301,мандатка!$B:$I,3,FALSE)</f>
        <v>#N/A</v>
      </c>
      <c r="H301" s="380" t="e">
        <f>VLOOKUP($K301,мандатка!$B:$I,8,FALSE)</f>
        <v>#N/A</v>
      </c>
      <c r="I301" s="381"/>
      <c r="J301" s="370">
        <v>16</v>
      </c>
      <c r="K301" s="370" t="e">
        <f>VLOOKUP($J301,Жереб!$D:$I,6,FALSE)</f>
        <v>#N/A</v>
      </c>
      <c r="L301" s="382">
        <v>1</v>
      </c>
      <c r="M301" s="370">
        <f t="shared" si="4"/>
        <v>32</v>
      </c>
    </row>
    <row r="302" spans="1:13" hidden="1" x14ac:dyDescent="0.3">
      <c r="A302" s="376">
        <v>33</v>
      </c>
      <c r="B302" s="380" t="e">
        <f>VLOOKUP($K302,мандатка!$X:$AF,$L302+1,FALSE)</f>
        <v>#N/A</v>
      </c>
      <c r="C302" s="380"/>
      <c r="D302" s="377" t="e">
        <f>VLOOKUP($B302,мандатка!$B:$G,2,FALSE)</f>
        <v>#N/A</v>
      </c>
      <c r="E302" s="378" t="e">
        <f>VLOOKUP($B302,мандатка!$B:$G,3,FALSE)</f>
        <v>#N/A</v>
      </c>
      <c r="F302" s="379" t="e">
        <f>VLOOKUP($B302,мандатка!$B:$G,5,FALSE)</f>
        <v>#N/A</v>
      </c>
      <c r="G302" s="380" t="e">
        <f>VLOOKUP($K302,мандатка!$B:$I,3,FALSE)</f>
        <v>#N/A</v>
      </c>
      <c r="H302" s="380" t="e">
        <f>VLOOKUP($K302,мандатка!$B:$I,8,FALSE)</f>
        <v>#N/A</v>
      </c>
      <c r="I302" s="381"/>
      <c r="J302" s="370">
        <v>17</v>
      </c>
      <c r="K302" s="370" t="e">
        <f>VLOOKUP($J302,Жереб!$D:$I,6,FALSE)</f>
        <v>#N/A</v>
      </c>
      <c r="L302" s="382">
        <v>1</v>
      </c>
      <c r="M302" s="370">
        <f t="shared" si="4"/>
        <v>33</v>
      </c>
    </row>
    <row r="303" spans="1:13" hidden="1" x14ac:dyDescent="0.3">
      <c r="A303" s="376">
        <v>34</v>
      </c>
      <c r="B303" s="380" t="e">
        <f>VLOOKUP($K303,мандатка!$X:$AF,$L303+1,FALSE)</f>
        <v>#N/A</v>
      </c>
      <c r="C303" s="380"/>
      <c r="D303" s="377" t="e">
        <f>VLOOKUP($B303,мандатка!$B:$G,2,FALSE)</f>
        <v>#N/A</v>
      </c>
      <c r="E303" s="378" t="e">
        <f>VLOOKUP($B303,мандатка!$B:$G,3,FALSE)</f>
        <v>#N/A</v>
      </c>
      <c r="F303" s="379" t="e">
        <f>VLOOKUP($B303,мандатка!$B:$G,5,FALSE)</f>
        <v>#N/A</v>
      </c>
      <c r="G303" s="380" t="e">
        <f>VLOOKUP($K303,мандатка!$B:$I,3,FALSE)</f>
        <v>#N/A</v>
      </c>
      <c r="H303" s="380" t="e">
        <f>VLOOKUP($K303,мандатка!$B:$I,8,FALSE)</f>
        <v>#N/A</v>
      </c>
      <c r="I303" s="381"/>
      <c r="J303" s="370">
        <v>18</v>
      </c>
      <c r="K303" s="370" t="e">
        <f>VLOOKUP($J303,Жереб!$D:$I,6,FALSE)</f>
        <v>#N/A</v>
      </c>
      <c r="L303" s="382">
        <v>1</v>
      </c>
      <c r="M303" s="370">
        <f t="shared" si="4"/>
        <v>34</v>
      </c>
    </row>
    <row r="304" spans="1:13" hidden="1" x14ac:dyDescent="0.3">
      <c r="A304" s="376">
        <v>35</v>
      </c>
      <c r="B304" s="380" t="e">
        <f>VLOOKUP($K304,мандатка!$X:$AF,$L304+1,FALSE)</f>
        <v>#N/A</v>
      </c>
      <c r="C304" s="380"/>
      <c r="D304" s="377" t="e">
        <f>VLOOKUP($B304,мандатка!$B:$G,2,FALSE)</f>
        <v>#N/A</v>
      </c>
      <c r="E304" s="378" t="e">
        <f>VLOOKUP($B304,мандатка!$B:$G,3,FALSE)</f>
        <v>#N/A</v>
      </c>
      <c r="F304" s="379" t="e">
        <f>VLOOKUP($B304,мандатка!$B:$G,5,FALSE)</f>
        <v>#N/A</v>
      </c>
      <c r="G304" s="380" t="e">
        <f>VLOOKUP($K304,мандатка!$B:$I,3,FALSE)</f>
        <v>#N/A</v>
      </c>
      <c r="H304" s="380" t="e">
        <f>VLOOKUP($K304,мандатка!$B:$I,8,FALSE)</f>
        <v>#N/A</v>
      </c>
      <c r="I304" s="381"/>
      <c r="J304" s="370">
        <v>19</v>
      </c>
      <c r="K304" s="370" t="e">
        <f>VLOOKUP($J304,Жереб!$D:$I,6,FALSE)</f>
        <v>#N/A</v>
      </c>
      <c r="L304" s="382">
        <v>1</v>
      </c>
      <c r="M304" s="370">
        <f t="shared" si="4"/>
        <v>35</v>
      </c>
    </row>
    <row r="305" spans="1:13" hidden="1" x14ac:dyDescent="0.3">
      <c r="A305" s="376">
        <v>36</v>
      </c>
      <c r="B305" s="380" t="e">
        <f>VLOOKUP($K305,мандатка!$X:$AF,$L305+1,FALSE)</f>
        <v>#N/A</v>
      </c>
      <c r="C305" s="380"/>
      <c r="D305" s="377" t="e">
        <f>VLOOKUP($B305,мандатка!$B:$G,2,FALSE)</f>
        <v>#N/A</v>
      </c>
      <c r="E305" s="378" t="e">
        <f>VLOOKUP($B305,мандатка!$B:$G,3,FALSE)</f>
        <v>#N/A</v>
      </c>
      <c r="F305" s="379" t="e">
        <f>VLOOKUP($B305,мандатка!$B:$G,5,FALSE)</f>
        <v>#N/A</v>
      </c>
      <c r="G305" s="380" t="e">
        <f>VLOOKUP($K305,мандатка!$B:$I,3,FALSE)</f>
        <v>#N/A</v>
      </c>
      <c r="H305" s="380" t="e">
        <f>VLOOKUP($K305,мандатка!$B:$I,8,FALSE)</f>
        <v>#N/A</v>
      </c>
      <c r="I305" s="381"/>
      <c r="J305" s="370">
        <v>20</v>
      </c>
      <c r="K305" s="370" t="e">
        <f>VLOOKUP($J305,Жереб!$D:$I,6,FALSE)</f>
        <v>#N/A</v>
      </c>
      <c r="L305" s="382">
        <v>1</v>
      </c>
      <c r="M305" s="370">
        <f t="shared" si="4"/>
        <v>36</v>
      </c>
    </row>
    <row r="306" spans="1:13" hidden="1" x14ac:dyDescent="0.3">
      <c r="A306" s="376">
        <v>37</v>
      </c>
      <c r="B306" s="380" t="e">
        <f>VLOOKUP($K306,мандатка!$X:$AF,$L306+1,FALSE)</f>
        <v>#N/A</v>
      </c>
      <c r="C306" s="380"/>
      <c r="D306" s="377" t="e">
        <f>VLOOKUP($B306,мандатка!$B:$G,2,FALSE)</f>
        <v>#N/A</v>
      </c>
      <c r="E306" s="378" t="e">
        <f>VLOOKUP($B306,мандатка!$B:$G,3,FALSE)</f>
        <v>#N/A</v>
      </c>
      <c r="F306" s="379" t="e">
        <f>VLOOKUP($B306,мандатка!$B:$G,5,FALSE)</f>
        <v>#N/A</v>
      </c>
      <c r="G306" s="380" t="e">
        <f>VLOOKUP($K306,мандатка!$B:$I,3,FALSE)</f>
        <v>#N/A</v>
      </c>
      <c r="H306" s="380" t="e">
        <f>VLOOKUP($K306,мандатка!$B:$I,8,FALSE)</f>
        <v>#N/A</v>
      </c>
      <c r="I306" s="381"/>
      <c r="J306" s="370">
        <v>21</v>
      </c>
      <c r="K306" s="370" t="e">
        <f>VLOOKUP($J306,Жереб!$D:$I,6,FALSE)</f>
        <v>#N/A</v>
      </c>
      <c r="L306" s="382">
        <v>1</v>
      </c>
      <c r="M306" s="370">
        <f t="shared" si="4"/>
        <v>37</v>
      </c>
    </row>
    <row r="307" spans="1:13" hidden="1" x14ac:dyDescent="0.3">
      <c r="A307" s="376">
        <v>38</v>
      </c>
      <c r="B307" s="380" t="e">
        <f>VLOOKUP($K307,мандатка!$X:$AF,$L307+1,FALSE)</f>
        <v>#N/A</v>
      </c>
      <c r="C307" s="380"/>
      <c r="D307" s="377" t="e">
        <f>VLOOKUP($B307,мандатка!$B:$G,2,FALSE)</f>
        <v>#N/A</v>
      </c>
      <c r="E307" s="378" t="e">
        <f>VLOOKUP($B307,мандатка!$B:$G,3,FALSE)</f>
        <v>#N/A</v>
      </c>
      <c r="F307" s="379" t="e">
        <f>VLOOKUP($B307,мандатка!$B:$G,5,FALSE)</f>
        <v>#N/A</v>
      </c>
      <c r="G307" s="380" t="e">
        <f>VLOOKUP($K307,мандатка!$B:$I,3,FALSE)</f>
        <v>#N/A</v>
      </c>
      <c r="H307" s="380" t="e">
        <f>VLOOKUP($K307,мандатка!$B:$I,8,FALSE)</f>
        <v>#N/A</v>
      </c>
      <c r="I307" s="381"/>
      <c r="J307" s="370">
        <v>22</v>
      </c>
      <c r="K307" s="370" t="e">
        <f>VLOOKUP($J307,Жереб!$D:$I,6,FALSE)</f>
        <v>#N/A</v>
      </c>
      <c r="L307" s="382">
        <v>1</v>
      </c>
      <c r="M307" s="370">
        <f t="shared" si="4"/>
        <v>38</v>
      </c>
    </row>
    <row r="308" spans="1:13" hidden="1" x14ac:dyDescent="0.3">
      <c r="A308" s="376">
        <v>39</v>
      </c>
      <c r="B308" s="380" t="e">
        <f>VLOOKUP($K308,мандатка!$X:$AF,$L308+1,FALSE)</f>
        <v>#N/A</v>
      </c>
      <c r="C308" s="380"/>
      <c r="D308" s="377" t="e">
        <f>VLOOKUP($B308,мандатка!$B:$G,2,FALSE)</f>
        <v>#N/A</v>
      </c>
      <c r="E308" s="378" t="e">
        <f>VLOOKUP($B308,мандатка!$B:$G,3,FALSE)</f>
        <v>#N/A</v>
      </c>
      <c r="F308" s="379" t="e">
        <f>VLOOKUP($B308,мандатка!$B:$G,5,FALSE)</f>
        <v>#N/A</v>
      </c>
      <c r="G308" s="380" t="e">
        <f>VLOOKUP($K308,мандатка!$B:$I,3,FALSE)</f>
        <v>#N/A</v>
      </c>
      <c r="H308" s="380" t="e">
        <f>VLOOKUP($K308,мандатка!$B:$I,8,FALSE)</f>
        <v>#N/A</v>
      </c>
      <c r="I308" s="381"/>
      <c r="J308" s="370">
        <v>23</v>
      </c>
      <c r="K308" s="370" t="e">
        <f>VLOOKUP($J308,Жереб!$D:$I,6,FALSE)</f>
        <v>#N/A</v>
      </c>
      <c r="L308" s="382">
        <v>1</v>
      </c>
      <c r="M308" s="370">
        <f t="shared" si="4"/>
        <v>39</v>
      </c>
    </row>
    <row r="309" spans="1:13" hidden="1" x14ac:dyDescent="0.3">
      <c r="A309" s="376">
        <v>40</v>
      </c>
      <c r="B309" s="380" t="e">
        <f>VLOOKUP($K309,мандатка!$X:$AF,$L309+1,FALSE)</f>
        <v>#N/A</v>
      </c>
      <c r="C309" s="380"/>
      <c r="D309" s="377" t="e">
        <f>VLOOKUP($B309,мандатка!$B:$G,2,FALSE)</f>
        <v>#N/A</v>
      </c>
      <c r="E309" s="378" t="e">
        <f>VLOOKUP($B309,мандатка!$B:$G,3,FALSE)</f>
        <v>#N/A</v>
      </c>
      <c r="F309" s="379" t="e">
        <f>VLOOKUP($B309,мандатка!$B:$G,5,FALSE)</f>
        <v>#N/A</v>
      </c>
      <c r="G309" s="380" t="e">
        <f>VLOOKUP($K309,мандатка!$B:$I,3,FALSE)</f>
        <v>#N/A</v>
      </c>
      <c r="H309" s="380" t="e">
        <f>VLOOKUP($K309,мандатка!$B:$I,8,FALSE)</f>
        <v>#N/A</v>
      </c>
      <c r="I309" s="381"/>
      <c r="J309" s="370">
        <v>24</v>
      </c>
      <c r="K309" s="370" t="e">
        <f>VLOOKUP($J309,Жереб!$D:$I,6,FALSE)</f>
        <v>#N/A</v>
      </c>
      <c r="L309" s="382">
        <v>1</v>
      </c>
      <c r="M309" s="370">
        <f t="shared" si="4"/>
        <v>40</v>
      </c>
    </row>
    <row r="310" spans="1:13" hidden="1" x14ac:dyDescent="0.3">
      <c r="A310" s="376">
        <v>41</v>
      </c>
      <c r="B310" s="380" t="e">
        <f>VLOOKUP($K310,мандатка!$X:$AF,$L310+1,FALSE)</f>
        <v>#N/A</v>
      </c>
      <c r="C310" s="380"/>
      <c r="D310" s="377" t="e">
        <f>VLOOKUP($B310,мандатка!$B:$G,2,FALSE)</f>
        <v>#N/A</v>
      </c>
      <c r="E310" s="378" t="e">
        <f>VLOOKUP($B310,мандатка!$B:$G,3,FALSE)</f>
        <v>#N/A</v>
      </c>
      <c r="F310" s="379" t="e">
        <f>VLOOKUP($B310,мандатка!$B:$G,5,FALSE)</f>
        <v>#N/A</v>
      </c>
      <c r="G310" s="380" t="e">
        <f>VLOOKUP($K310,мандатка!$B:$I,3,FALSE)</f>
        <v>#N/A</v>
      </c>
      <c r="H310" s="380" t="e">
        <f>VLOOKUP($K310,мандатка!$B:$I,8,FALSE)</f>
        <v>#N/A</v>
      </c>
      <c r="I310" s="381"/>
      <c r="J310" s="370">
        <v>25</v>
      </c>
      <c r="K310" s="370" t="e">
        <f>VLOOKUP($J310,Жереб!$D:$I,6,FALSE)</f>
        <v>#N/A</v>
      </c>
      <c r="L310" s="382">
        <v>1</v>
      </c>
      <c r="M310" s="370">
        <f t="shared" si="4"/>
        <v>41</v>
      </c>
    </row>
    <row r="311" spans="1:13" hidden="1" x14ac:dyDescent="0.3">
      <c r="A311" s="376">
        <v>42</v>
      </c>
      <c r="B311" s="380" t="e">
        <f>VLOOKUP($K311,мандатка!$X:$AF,$L311+1,FALSE)</f>
        <v>#N/A</v>
      </c>
      <c r="C311" s="380"/>
      <c r="D311" s="377" t="e">
        <f>VLOOKUP($B311,мандатка!$B:$G,2,FALSE)</f>
        <v>#N/A</v>
      </c>
      <c r="E311" s="378" t="e">
        <f>VLOOKUP($B311,мандатка!$B:$G,3,FALSE)</f>
        <v>#N/A</v>
      </c>
      <c r="F311" s="379" t="e">
        <f>VLOOKUP($B311,мандатка!$B:$G,5,FALSE)</f>
        <v>#N/A</v>
      </c>
      <c r="G311" s="380" t="e">
        <f>VLOOKUP($K311,мандатка!$B:$I,3,FALSE)</f>
        <v>#N/A</v>
      </c>
      <c r="H311" s="380" t="e">
        <f>VLOOKUP($K311,мандатка!$B:$I,8,FALSE)</f>
        <v>#N/A</v>
      </c>
      <c r="I311" s="381"/>
      <c r="J311" s="370">
        <v>26</v>
      </c>
      <c r="K311" s="370" t="e">
        <f>VLOOKUP($J311,Жереб!$D:$I,6,FALSE)</f>
        <v>#N/A</v>
      </c>
      <c r="L311" s="382">
        <v>1</v>
      </c>
      <c r="M311" s="370">
        <f t="shared" si="4"/>
        <v>42</v>
      </c>
    </row>
    <row r="312" spans="1:13" hidden="1" x14ac:dyDescent="0.3">
      <c r="A312" s="376">
        <v>43</v>
      </c>
      <c r="B312" s="380" t="e">
        <f>VLOOKUP($K312,мандатка!$X:$AF,$L312+1,FALSE)</f>
        <v>#N/A</v>
      </c>
      <c r="C312" s="380"/>
      <c r="D312" s="377" t="e">
        <f>VLOOKUP($B312,мандатка!$B:$G,2,FALSE)</f>
        <v>#N/A</v>
      </c>
      <c r="E312" s="378" t="e">
        <f>VLOOKUP($B312,мандатка!$B:$G,3,FALSE)</f>
        <v>#N/A</v>
      </c>
      <c r="F312" s="379" t="e">
        <f>VLOOKUP($B312,мандатка!$B:$G,5,FALSE)</f>
        <v>#N/A</v>
      </c>
      <c r="G312" s="380" t="e">
        <f>VLOOKUP($K312,мандатка!$B:$I,3,FALSE)</f>
        <v>#N/A</v>
      </c>
      <c r="H312" s="380" t="e">
        <f>VLOOKUP($K312,мандатка!$B:$I,8,FALSE)</f>
        <v>#N/A</v>
      </c>
      <c r="I312" s="381"/>
      <c r="J312" s="370">
        <v>27</v>
      </c>
      <c r="K312" s="370" t="e">
        <f>VLOOKUP($J312,Жереб!$D:$I,6,FALSE)</f>
        <v>#N/A</v>
      </c>
      <c r="L312" s="382">
        <v>1</v>
      </c>
      <c r="M312" s="370">
        <f t="shared" si="4"/>
        <v>43</v>
      </c>
    </row>
    <row r="313" spans="1:13" hidden="1" x14ac:dyDescent="0.3">
      <c r="A313" s="376">
        <v>44</v>
      </c>
      <c r="B313" s="380" t="e">
        <f>VLOOKUP($K313,мандатка!$X:$AF,$L313+1,FALSE)</f>
        <v>#N/A</v>
      </c>
      <c r="C313" s="380"/>
      <c r="D313" s="377" t="e">
        <f>VLOOKUP($B313,мандатка!$B:$G,2,FALSE)</f>
        <v>#N/A</v>
      </c>
      <c r="E313" s="378" t="e">
        <f>VLOOKUP($B313,мандатка!$B:$G,3,FALSE)</f>
        <v>#N/A</v>
      </c>
      <c r="F313" s="379" t="e">
        <f>VLOOKUP($B313,мандатка!$B:$G,5,FALSE)</f>
        <v>#N/A</v>
      </c>
      <c r="G313" s="380" t="e">
        <f>VLOOKUP($K313,мандатка!$B:$I,3,FALSE)</f>
        <v>#N/A</v>
      </c>
      <c r="H313" s="380" t="e">
        <f>VLOOKUP($K313,мандатка!$B:$I,8,FALSE)</f>
        <v>#N/A</v>
      </c>
      <c r="I313" s="381"/>
      <c r="J313" s="370">
        <v>28</v>
      </c>
      <c r="K313" s="370" t="e">
        <f>VLOOKUP($J313,Жереб!$D:$I,6,FALSE)</f>
        <v>#N/A</v>
      </c>
      <c r="L313" s="382">
        <v>1</v>
      </c>
      <c r="M313" s="370">
        <f t="shared" si="4"/>
        <v>44</v>
      </c>
    </row>
    <row r="314" spans="1:13" hidden="1" x14ac:dyDescent="0.3">
      <c r="A314" s="376">
        <v>45</v>
      </c>
      <c r="B314" s="380" t="e">
        <f>VLOOKUP($K314,мандатка!$X:$AF,$L314+1,FALSE)</f>
        <v>#N/A</v>
      </c>
      <c r="C314" s="380"/>
      <c r="D314" s="377" t="e">
        <f>VLOOKUP($B314,мандатка!$B:$G,2,FALSE)</f>
        <v>#N/A</v>
      </c>
      <c r="E314" s="378" t="e">
        <f>VLOOKUP($B314,мандатка!$B:$G,3,FALSE)</f>
        <v>#N/A</v>
      </c>
      <c r="F314" s="379" t="e">
        <f>VLOOKUP($B314,мандатка!$B:$G,5,FALSE)</f>
        <v>#N/A</v>
      </c>
      <c r="G314" s="380" t="e">
        <f>VLOOKUP($K314,мандатка!$B:$I,3,FALSE)</f>
        <v>#N/A</v>
      </c>
      <c r="H314" s="380" t="e">
        <f>VLOOKUP($K314,мандатка!$B:$I,8,FALSE)</f>
        <v>#N/A</v>
      </c>
      <c r="I314" s="381"/>
      <c r="J314" s="370">
        <v>29</v>
      </c>
      <c r="K314" s="370" t="e">
        <f>VLOOKUP($J314,Жереб!$D:$I,6,FALSE)</f>
        <v>#N/A</v>
      </c>
      <c r="L314" s="382">
        <v>1</v>
      </c>
      <c r="M314" s="370">
        <f t="shared" si="4"/>
        <v>45</v>
      </c>
    </row>
    <row r="315" spans="1:13" hidden="1" x14ac:dyDescent="0.3">
      <c r="A315" s="376">
        <v>46</v>
      </c>
      <c r="B315" s="380" t="e">
        <f>VLOOKUP($K315,мандатка!$X:$AF,$L315+1,FALSE)</f>
        <v>#N/A</v>
      </c>
      <c r="C315" s="380"/>
      <c r="D315" s="377" t="e">
        <f>VLOOKUP($B315,мандатка!$B:$G,2,FALSE)</f>
        <v>#N/A</v>
      </c>
      <c r="E315" s="378" t="e">
        <f>VLOOKUP($B315,мандатка!$B:$G,3,FALSE)</f>
        <v>#N/A</v>
      </c>
      <c r="F315" s="379" t="e">
        <f>VLOOKUP($B315,мандатка!$B:$G,5,FALSE)</f>
        <v>#N/A</v>
      </c>
      <c r="G315" s="380" t="e">
        <f>VLOOKUP($K315,мандатка!$B:$I,3,FALSE)</f>
        <v>#N/A</v>
      </c>
      <c r="H315" s="380" t="e">
        <f>VLOOKUP($K315,мандатка!$B:$I,8,FALSE)</f>
        <v>#N/A</v>
      </c>
      <c r="I315" s="381"/>
      <c r="J315" s="370">
        <v>30</v>
      </c>
      <c r="K315" s="370" t="e">
        <f>VLOOKUP($J315,Жереб!$D:$I,6,FALSE)</f>
        <v>#N/A</v>
      </c>
      <c r="L315" s="382">
        <v>1</v>
      </c>
      <c r="M315" s="370">
        <f t="shared" si="4"/>
        <v>46</v>
      </c>
    </row>
    <row r="316" spans="1:13" hidden="1" x14ac:dyDescent="0.3">
      <c r="A316" s="376">
        <v>47</v>
      </c>
      <c r="B316" s="380" t="e">
        <f>VLOOKUP($K316,мандатка!$X:$AF,$L316+1,FALSE)</f>
        <v>#N/A</v>
      </c>
      <c r="C316" s="380"/>
      <c r="D316" s="377" t="e">
        <f>VLOOKUP($B316,мандатка!$B:$G,2,FALSE)</f>
        <v>#N/A</v>
      </c>
      <c r="E316" s="378" t="e">
        <f>VLOOKUP($B316,мандатка!$B:$G,3,FALSE)</f>
        <v>#N/A</v>
      </c>
      <c r="F316" s="379" t="e">
        <f>VLOOKUP($B316,мандатка!$B:$G,5,FALSE)</f>
        <v>#N/A</v>
      </c>
      <c r="G316" s="380" t="e">
        <f>VLOOKUP($K316,мандатка!$B:$I,3,FALSE)</f>
        <v>#N/A</v>
      </c>
      <c r="H316" s="380" t="e">
        <f>VLOOKUP($K316,мандатка!$B:$I,8,FALSE)</f>
        <v>#N/A</v>
      </c>
      <c r="I316" s="381"/>
      <c r="J316" s="370">
        <v>31</v>
      </c>
      <c r="K316" s="370" t="e">
        <f>VLOOKUP($J316,Жереб!$D:$I,6,FALSE)</f>
        <v>#N/A</v>
      </c>
      <c r="L316" s="382">
        <v>1</v>
      </c>
      <c r="M316" s="370">
        <f t="shared" si="4"/>
        <v>47</v>
      </c>
    </row>
    <row r="317" spans="1:13" hidden="1" x14ac:dyDescent="0.3">
      <c r="A317" s="376">
        <v>48</v>
      </c>
      <c r="B317" s="380" t="e">
        <f>VLOOKUP($K317,мандатка!$X:$AF,$L317+1,FALSE)</f>
        <v>#N/A</v>
      </c>
      <c r="C317" s="380"/>
      <c r="D317" s="377" t="e">
        <f>VLOOKUP($B317,мандатка!$B:$G,2,FALSE)</f>
        <v>#N/A</v>
      </c>
      <c r="E317" s="378" t="e">
        <f>VLOOKUP($B317,мандатка!$B:$G,3,FALSE)</f>
        <v>#N/A</v>
      </c>
      <c r="F317" s="379" t="e">
        <f>VLOOKUP($B317,мандатка!$B:$G,5,FALSE)</f>
        <v>#N/A</v>
      </c>
      <c r="G317" s="380" t="e">
        <f>VLOOKUP($K317,мандатка!$B:$I,3,FALSE)</f>
        <v>#N/A</v>
      </c>
      <c r="H317" s="380" t="e">
        <f>VLOOKUP($K317,мандатка!$B:$I,8,FALSE)</f>
        <v>#N/A</v>
      </c>
      <c r="I317" s="381"/>
      <c r="J317" s="370">
        <v>4</v>
      </c>
      <c r="K317" s="370" t="e">
        <f>VLOOKUP($J317,Жереб!$D:$I,6,FALSE)</f>
        <v>#N/A</v>
      </c>
      <c r="L317" s="370">
        <v>2</v>
      </c>
      <c r="M317" s="370">
        <f t="shared" si="4"/>
        <v>48</v>
      </c>
    </row>
    <row r="318" spans="1:13" hidden="1" x14ac:dyDescent="0.3">
      <c r="A318" s="376">
        <v>49</v>
      </c>
      <c r="B318" s="380" t="e">
        <f>VLOOKUP($K318,мандатка!$X:$AF,$L318+1,FALSE)</f>
        <v>#N/A</v>
      </c>
      <c r="C318" s="380"/>
      <c r="D318" s="377" t="e">
        <f>VLOOKUP($B318,мандатка!$B:$G,2,FALSE)</f>
        <v>#N/A</v>
      </c>
      <c r="E318" s="378" t="e">
        <f>VLOOKUP($B318,мандатка!$B:$G,3,FALSE)</f>
        <v>#N/A</v>
      </c>
      <c r="F318" s="379" t="e">
        <f>VLOOKUP($B318,мандатка!$B:$G,5,FALSE)</f>
        <v>#N/A</v>
      </c>
      <c r="G318" s="380" t="e">
        <f>VLOOKUP($K318,мандатка!$B:$I,3,FALSE)</f>
        <v>#N/A</v>
      </c>
      <c r="H318" s="380" t="e">
        <f>VLOOKUP($K318,мандатка!$B:$I,8,FALSE)</f>
        <v>#N/A</v>
      </c>
      <c r="I318" s="381"/>
      <c r="J318" s="370">
        <v>5</v>
      </c>
      <c r="K318" s="370" t="e">
        <f>VLOOKUP($J318,Жереб!$D:$I,6,FALSE)</f>
        <v>#N/A</v>
      </c>
      <c r="L318" s="370">
        <v>2</v>
      </c>
      <c r="M318" s="370">
        <f t="shared" si="4"/>
        <v>49</v>
      </c>
    </row>
    <row r="319" spans="1:13" hidden="1" x14ac:dyDescent="0.3">
      <c r="A319" s="376">
        <v>50</v>
      </c>
      <c r="B319" s="380" t="e">
        <f>VLOOKUP($K319,мандатка!$X:$AF,$L319+1,FALSE)</f>
        <v>#N/A</v>
      </c>
      <c r="C319" s="380"/>
      <c r="D319" s="377" t="e">
        <f>VLOOKUP($B319,мандатка!$B:$G,2,FALSE)</f>
        <v>#N/A</v>
      </c>
      <c r="E319" s="378" t="e">
        <f>VLOOKUP($B319,мандатка!$B:$G,3,FALSE)</f>
        <v>#N/A</v>
      </c>
      <c r="F319" s="379" t="e">
        <f>VLOOKUP($B319,мандатка!$B:$G,5,FALSE)</f>
        <v>#N/A</v>
      </c>
      <c r="G319" s="380" t="e">
        <f>VLOOKUP($K319,мандатка!$B:$I,3,FALSE)</f>
        <v>#N/A</v>
      </c>
      <c r="H319" s="380" t="e">
        <f>VLOOKUP($K319,мандатка!$B:$I,8,FALSE)</f>
        <v>#N/A</v>
      </c>
      <c r="I319" s="381"/>
      <c r="J319" s="370">
        <v>6</v>
      </c>
      <c r="K319" s="370" t="e">
        <f>VLOOKUP($J319,Жереб!$D:$I,6,FALSE)</f>
        <v>#N/A</v>
      </c>
      <c r="L319" s="370">
        <v>2</v>
      </c>
      <c r="M319" s="370">
        <f t="shared" si="4"/>
        <v>50</v>
      </c>
    </row>
    <row r="320" spans="1:13" hidden="1" x14ac:dyDescent="0.3">
      <c r="A320" s="376">
        <v>51</v>
      </c>
      <c r="B320" s="380" t="e">
        <f>VLOOKUP($K320,мандатка!$X:$AF,$L320+1,FALSE)</f>
        <v>#N/A</v>
      </c>
      <c r="C320" s="380"/>
      <c r="D320" s="377" t="e">
        <f>VLOOKUP($B320,мандатка!$B:$G,2,FALSE)</f>
        <v>#N/A</v>
      </c>
      <c r="E320" s="378" t="e">
        <f>VLOOKUP($B320,мандатка!$B:$G,3,FALSE)</f>
        <v>#N/A</v>
      </c>
      <c r="F320" s="379" t="e">
        <f>VLOOKUP($B320,мандатка!$B:$G,5,FALSE)</f>
        <v>#N/A</v>
      </c>
      <c r="G320" s="380" t="e">
        <f>VLOOKUP($K320,мандатка!$B:$I,3,FALSE)</f>
        <v>#N/A</v>
      </c>
      <c r="H320" s="380" t="e">
        <f>VLOOKUP($K320,мандатка!$B:$I,8,FALSE)</f>
        <v>#N/A</v>
      </c>
      <c r="I320" s="381"/>
      <c r="J320" s="370">
        <v>7</v>
      </c>
      <c r="K320" s="370" t="e">
        <f>VLOOKUP($J320,Жереб!$D:$I,6,FALSE)</f>
        <v>#N/A</v>
      </c>
      <c r="L320" s="370">
        <v>2</v>
      </c>
      <c r="M320" s="370">
        <f t="shared" si="4"/>
        <v>51</v>
      </c>
    </row>
    <row r="321" spans="1:13" hidden="1" x14ac:dyDescent="0.3">
      <c r="A321" s="376">
        <v>52</v>
      </c>
      <c r="B321" s="380" t="e">
        <f>VLOOKUP($K321,мандатка!$X:$AF,$L321+1,FALSE)</f>
        <v>#N/A</v>
      </c>
      <c r="C321" s="380"/>
      <c r="D321" s="377" t="e">
        <f>VLOOKUP($B321,мандатка!$B:$G,2,FALSE)</f>
        <v>#N/A</v>
      </c>
      <c r="E321" s="378" t="e">
        <f>VLOOKUP($B321,мандатка!$B:$G,3,FALSE)</f>
        <v>#N/A</v>
      </c>
      <c r="F321" s="379" t="e">
        <f>VLOOKUP($B321,мандатка!$B:$G,5,FALSE)</f>
        <v>#N/A</v>
      </c>
      <c r="G321" s="380" t="e">
        <f>VLOOKUP($K321,мандатка!$B:$I,3,FALSE)</f>
        <v>#N/A</v>
      </c>
      <c r="H321" s="380" t="e">
        <f>VLOOKUP($K321,мандатка!$B:$I,8,FALSE)</f>
        <v>#N/A</v>
      </c>
      <c r="I321" s="381"/>
      <c r="J321" s="370">
        <v>8</v>
      </c>
      <c r="K321" s="370" t="e">
        <f>VLOOKUP($J321,Жереб!$D:$I,6,FALSE)</f>
        <v>#N/A</v>
      </c>
      <c r="L321" s="370">
        <v>2</v>
      </c>
      <c r="M321" s="370">
        <f t="shared" si="4"/>
        <v>52</v>
      </c>
    </row>
    <row r="322" spans="1:13" hidden="1" x14ac:dyDescent="0.3">
      <c r="A322" s="376">
        <v>53</v>
      </c>
      <c r="B322" s="380" t="e">
        <f>VLOOKUP($K322,мандатка!$X:$AF,$L322+1,FALSE)</f>
        <v>#N/A</v>
      </c>
      <c r="C322" s="380"/>
      <c r="D322" s="377" t="e">
        <f>VLOOKUP($B322,мандатка!$B:$G,2,FALSE)</f>
        <v>#N/A</v>
      </c>
      <c r="E322" s="378" t="e">
        <f>VLOOKUP($B322,мандатка!$B:$G,3,FALSE)</f>
        <v>#N/A</v>
      </c>
      <c r="F322" s="379" t="e">
        <f>VLOOKUP($B322,мандатка!$B:$G,5,FALSE)</f>
        <v>#N/A</v>
      </c>
      <c r="G322" s="380" t="e">
        <f>VLOOKUP($K322,мандатка!$B:$I,3,FALSE)</f>
        <v>#N/A</v>
      </c>
      <c r="H322" s="380" t="e">
        <f>VLOOKUP($K322,мандатка!$B:$I,8,FALSE)</f>
        <v>#N/A</v>
      </c>
      <c r="I322" s="381"/>
      <c r="J322" s="370">
        <v>9</v>
      </c>
      <c r="K322" s="370" t="e">
        <f>VLOOKUP($J322,Жереб!$D:$I,6,FALSE)</f>
        <v>#N/A</v>
      </c>
      <c r="L322" s="370">
        <v>2</v>
      </c>
      <c r="M322" s="370">
        <f t="shared" si="4"/>
        <v>53</v>
      </c>
    </row>
    <row r="323" spans="1:13" hidden="1" x14ac:dyDescent="0.3">
      <c r="A323" s="376">
        <v>54</v>
      </c>
      <c r="B323" s="377" t="e">
        <f>VLOOKUP($K323,мандатка!$X:$AF,$L323+1,FALSE)</f>
        <v>#N/A</v>
      </c>
      <c r="C323" s="377"/>
      <c r="D323" s="377" t="e">
        <f>VLOOKUP($B323,мандатка!$B:$G,2,FALSE)</f>
        <v>#N/A</v>
      </c>
      <c r="E323" s="378" t="e">
        <f>VLOOKUP($B323,мандатка!$B:$G,3,FALSE)</f>
        <v>#N/A</v>
      </c>
      <c r="F323" s="379" t="e">
        <f>VLOOKUP($B323,мандатка!$B:$G,5,FALSE)</f>
        <v>#N/A</v>
      </c>
      <c r="G323" s="380" t="e">
        <f>VLOOKUP($K323,мандатка!$B:$I,3,FALSE)</f>
        <v>#N/A</v>
      </c>
      <c r="H323" s="380" t="e">
        <f>VLOOKUP($K323,мандатка!$B:$I,8,FALSE)</f>
        <v>#N/A</v>
      </c>
      <c r="I323" s="381"/>
      <c r="J323" s="370">
        <v>10</v>
      </c>
      <c r="K323" s="370" t="e">
        <f>VLOOKUP($J323,Жереб!$D:$I,6,FALSE)</f>
        <v>#N/A</v>
      </c>
      <c r="L323" s="370">
        <v>2</v>
      </c>
      <c r="M323" s="370">
        <f t="shared" si="4"/>
        <v>54</v>
      </c>
    </row>
    <row r="324" spans="1:13" hidden="1" x14ac:dyDescent="0.3">
      <c r="A324" s="376">
        <v>55</v>
      </c>
      <c r="B324" s="380" t="e">
        <f>VLOOKUP($K324,мандатка!$X:$AF,$L324+1,FALSE)</f>
        <v>#N/A</v>
      </c>
      <c r="C324" s="380"/>
      <c r="D324" s="377" t="e">
        <f>VLOOKUP($B324,мандатка!$B:$G,2,FALSE)</f>
        <v>#N/A</v>
      </c>
      <c r="E324" s="378" t="e">
        <f>VLOOKUP($B324,мандатка!$B:$G,3,FALSE)</f>
        <v>#N/A</v>
      </c>
      <c r="F324" s="379" t="e">
        <f>VLOOKUP($B324,мандатка!$B:$G,5,FALSE)</f>
        <v>#N/A</v>
      </c>
      <c r="G324" s="380" t="e">
        <f>VLOOKUP($K324,мандатка!$B:$I,3,FALSE)</f>
        <v>#N/A</v>
      </c>
      <c r="H324" s="380" t="e">
        <f>VLOOKUP($K324,мандатка!$B:$I,8,FALSE)</f>
        <v>#N/A</v>
      </c>
      <c r="I324" s="381"/>
      <c r="J324" s="370">
        <v>11</v>
      </c>
      <c r="K324" s="370" t="e">
        <f>VLOOKUP($J324,Жереб!$D:$I,6,FALSE)</f>
        <v>#N/A</v>
      </c>
      <c r="L324" s="370">
        <v>2</v>
      </c>
      <c r="M324" s="370">
        <f t="shared" si="4"/>
        <v>55</v>
      </c>
    </row>
    <row r="325" spans="1:13" hidden="1" x14ac:dyDescent="0.3">
      <c r="A325" s="376">
        <v>56</v>
      </c>
      <c r="B325" s="380" t="e">
        <f>VLOOKUP($K325,мандатка!$X:$AF,$L325+1,FALSE)</f>
        <v>#N/A</v>
      </c>
      <c r="C325" s="380"/>
      <c r="D325" s="377" t="e">
        <f>VLOOKUP($B325,мандатка!$B:$G,2,FALSE)</f>
        <v>#N/A</v>
      </c>
      <c r="E325" s="378" t="e">
        <f>VLOOKUP($B325,мандатка!$B:$G,3,FALSE)</f>
        <v>#N/A</v>
      </c>
      <c r="F325" s="379" t="e">
        <f>VLOOKUP($B325,мандатка!$B:$G,5,FALSE)</f>
        <v>#N/A</v>
      </c>
      <c r="G325" s="380" t="e">
        <f>VLOOKUP($K325,мандатка!$B:$I,3,FALSE)</f>
        <v>#N/A</v>
      </c>
      <c r="H325" s="380" t="e">
        <f>VLOOKUP($K325,мандатка!$B:$I,8,FALSE)</f>
        <v>#N/A</v>
      </c>
      <c r="I325" s="381"/>
      <c r="J325" s="370">
        <v>12</v>
      </c>
      <c r="K325" s="370" t="e">
        <f>VLOOKUP($J325,Жереб!$D:$I,6,FALSE)</f>
        <v>#N/A</v>
      </c>
      <c r="L325" s="370">
        <v>2</v>
      </c>
      <c r="M325" s="370">
        <f t="shared" si="4"/>
        <v>56</v>
      </c>
    </row>
    <row r="326" spans="1:13" hidden="1" x14ac:dyDescent="0.3">
      <c r="A326" s="376">
        <v>57</v>
      </c>
      <c r="B326" s="380" t="e">
        <f>VLOOKUP($K326,мандатка!$X:$AF,$L326+1,FALSE)</f>
        <v>#N/A</v>
      </c>
      <c r="C326" s="380"/>
      <c r="D326" s="377" t="e">
        <f>VLOOKUP($B326,мандатка!$B:$G,2,FALSE)</f>
        <v>#N/A</v>
      </c>
      <c r="E326" s="378" t="e">
        <f>VLOOKUP($B326,мандатка!$B:$G,3,FALSE)</f>
        <v>#N/A</v>
      </c>
      <c r="F326" s="379" t="e">
        <f>VLOOKUP($B326,мандатка!$B:$G,5,FALSE)</f>
        <v>#N/A</v>
      </c>
      <c r="G326" s="380" t="e">
        <f>VLOOKUP($K326,мандатка!$B:$I,3,FALSE)</f>
        <v>#N/A</v>
      </c>
      <c r="H326" s="380" t="e">
        <f>VLOOKUP($K326,мандатка!$B:$I,8,FALSE)</f>
        <v>#N/A</v>
      </c>
      <c r="I326" s="381"/>
      <c r="J326" s="370">
        <v>13</v>
      </c>
      <c r="K326" s="370" t="e">
        <f>VLOOKUP($J326,Жереб!$D:$I,6,FALSE)</f>
        <v>#N/A</v>
      </c>
      <c r="L326" s="370">
        <v>2</v>
      </c>
      <c r="M326" s="370">
        <f t="shared" si="4"/>
        <v>57</v>
      </c>
    </row>
    <row r="327" spans="1:13" hidden="1" x14ac:dyDescent="0.3">
      <c r="A327" s="376">
        <v>58</v>
      </c>
      <c r="B327" s="380" t="e">
        <f>VLOOKUP($K327,мандатка!$X:$AF,$L327+1,FALSE)</f>
        <v>#N/A</v>
      </c>
      <c r="C327" s="380"/>
      <c r="D327" s="377" t="e">
        <f>VLOOKUP($B327,мандатка!$B:$G,2,FALSE)</f>
        <v>#N/A</v>
      </c>
      <c r="E327" s="378" t="e">
        <f>VLOOKUP($B327,мандатка!$B:$G,3,FALSE)</f>
        <v>#N/A</v>
      </c>
      <c r="F327" s="379" t="e">
        <f>VLOOKUP($B327,мандатка!$B:$G,5,FALSE)</f>
        <v>#N/A</v>
      </c>
      <c r="G327" s="380" t="e">
        <f>VLOOKUP($K327,мандатка!$B:$I,3,FALSE)</f>
        <v>#N/A</v>
      </c>
      <c r="H327" s="380" t="e">
        <f>VLOOKUP($K327,мандатка!$B:$I,8,FALSE)</f>
        <v>#N/A</v>
      </c>
      <c r="I327" s="381"/>
      <c r="J327" s="370">
        <v>14</v>
      </c>
      <c r="K327" s="370" t="e">
        <f>VLOOKUP($J327,Жереб!$D:$I,6,FALSE)</f>
        <v>#N/A</v>
      </c>
      <c r="L327" s="370">
        <v>2</v>
      </c>
      <c r="M327" s="370">
        <f t="shared" si="4"/>
        <v>58</v>
      </c>
    </row>
    <row r="328" spans="1:13" hidden="1" x14ac:dyDescent="0.3">
      <c r="A328" s="376">
        <v>59</v>
      </c>
      <c r="B328" s="380" t="e">
        <f>VLOOKUP($K328,мандатка!$X:$AF,$L328+1,FALSE)</f>
        <v>#N/A</v>
      </c>
      <c r="C328" s="380"/>
      <c r="D328" s="377" t="e">
        <f>VLOOKUP($B328,мандатка!$B:$G,2,FALSE)</f>
        <v>#N/A</v>
      </c>
      <c r="E328" s="378" t="e">
        <f>VLOOKUP($B328,мандатка!$B:$G,3,FALSE)</f>
        <v>#N/A</v>
      </c>
      <c r="F328" s="379" t="e">
        <f>VLOOKUP($B328,мандатка!$B:$G,5,FALSE)</f>
        <v>#N/A</v>
      </c>
      <c r="G328" s="380" t="e">
        <f>VLOOKUP($K328,мандатка!$B:$I,3,FALSE)</f>
        <v>#N/A</v>
      </c>
      <c r="H328" s="380" t="e">
        <f>VLOOKUP($K328,мандатка!$B:$I,8,FALSE)</f>
        <v>#N/A</v>
      </c>
      <c r="I328" s="381"/>
      <c r="J328" s="370">
        <v>15</v>
      </c>
      <c r="K328" s="370" t="e">
        <f>VLOOKUP($J328,Жереб!$D:$I,6,FALSE)</f>
        <v>#N/A</v>
      </c>
      <c r="L328" s="370">
        <v>2</v>
      </c>
      <c r="M328" s="370">
        <f t="shared" si="4"/>
        <v>59</v>
      </c>
    </row>
    <row r="329" spans="1:13" hidden="1" x14ac:dyDescent="0.3">
      <c r="A329" s="376">
        <v>60</v>
      </c>
      <c r="B329" s="380" t="e">
        <f>VLOOKUP($K329,мандатка!$X:$AF,$L329+1,FALSE)</f>
        <v>#N/A</v>
      </c>
      <c r="C329" s="380"/>
      <c r="D329" s="377" t="e">
        <f>VLOOKUP($B329,мандатка!$B:$G,2,FALSE)</f>
        <v>#N/A</v>
      </c>
      <c r="E329" s="378" t="e">
        <f>VLOOKUP($B329,мандатка!$B:$G,3,FALSE)</f>
        <v>#N/A</v>
      </c>
      <c r="F329" s="379" t="e">
        <f>VLOOKUP($B329,мандатка!$B:$G,5,FALSE)</f>
        <v>#N/A</v>
      </c>
      <c r="G329" s="380" t="e">
        <f>VLOOKUP($K329,мандатка!$B:$I,3,FALSE)</f>
        <v>#N/A</v>
      </c>
      <c r="H329" s="380" t="e">
        <f>VLOOKUP($K329,мандатка!$B:$I,8,FALSE)</f>
        <v>#N/A</v>
      </c>
      <c r="I329" s="381"/>
      <c r="J329" s="370">
        <v>16</v>
      </c>
      <c r="K329" s="370" t="e">
        <f>VLOOKUP($J329,Жереб!$D:$I,6,FALSE)</f>
        <v>#N/A</v>
      </c>
      <c r="L329" s="370">
        <v>2</v>
      </c>
      <c r="M329" s="370">
        <f t="shared" si="4"/>
        <v>60</v>
      </c>
    </row>
    <row r="330" spans="1:13" hidden="1" x14ac:dyDescent="0.3">
      <c r="A330" s="376">
        <v>61</v>
      </c>
      <c r="B330" s="380" t="e">
        <f>VLOOKUP($K330,мандатка!$X:$AF,$L330+1,FALSE)</f>
        <v>#N/A</v>
      </c>
      <c r="C330" s="380"/>
      <c r="D330" s="377" t="e">
        <f>VLOOKUP($B330,мандатка!$B:$G,2,FALSE)</f>
        <v>#N/A</v>
      </c>
      <c r="E330" s="378" t="e">
        <f>VLOOKUP($B330,мандатка!$B:$G,3,FALSE)</f>
        <v>#N/A</v>
      </c>
      <c r="F330" s="379" t="e">
        <f>VLOOKUP($B330,мандатка!$B:$G,5,FALSE)</f>
        <v>#N/A</v>
      </c>
      <c r="G330" s="380" t="e">
        <f>VLOOKUP($K330,мандатка!$B:$I,3,FALSE)</f>
        <v>#N/A</v>
      </c>
      <c r="H330" s="380" t="e">
        <f>VLOOKUP($K330,мандатка!$B:$I,8,FALSE)</f>
        <v>#N/A</v>
      </c>
      <c r="I330" s="381"/>
      <c r="J330" s="370">
        <v>17</v>
      </c>
      <c r="K330" s="370" t="e">
        <f>VLOOKUP($J330,Жереб!$D:$I,6,FALSE)</f>
        <v>#N/A</v>
      </c>
      <c r="L330" s="370">
        <v>2</v>
      </c>
      <c r="M330" s="370">
        <f t="shared" si="4"/>
        <v>61</v>
      </c>
    </row>
    <row r="331" spans="1:13" hidden="1" x14ac:dyDescent="0.3">
      <c r="A331" s="376">
        <v>62</v>
      </c>
      <c r="B331" s="380" t="e">
        <f>VLOOKUP($K331,мандатка!$X:$AF,$L331+1,FALSE)</f>
        <v>#N/A</v>
      </c>
      <c r="C331" s="380"/>
      <c r="D331" s="377" t="e">
        <f>VLOOKUP($B331,мандатка!$B:$G,2,FALSE)</f>
        <v>#N/A</v>
      </c>
      <c r="E331" s="378" t="e">
        <f>VLOOKUP($B331,мандатка!$B:$G,3,FALSE)</f>
        <v>#N/A</v>
      </c>
      <c r="F331" s="379" t="e">
        <f>VLOOKUP($B331,мандатка!$B:$G,5,FALSE)</f>
        <v>#N/A</v>
      </c>
      <c r="G331" s="380" t="e">
        <f>VLOOKUP($K331,мандатка!$B:$I,3,FALSE)</f>
        <v>#N/A</v>
      </c>
      <c r="H331" s="380" t="e">
        <f>VLOOKUP($K331,мандатка!$B:$I,8,FALSE)</f>
        <v>#N/A</v>
      </c>
      <c r="I331" s="381"/>
      <c r="J331" s="370">
        <v>18</v>
      </c>
      <c r="K331" s="370" t="e">
        <f>VLOOKUP($J331,Жереб!$D:$I,6,FALSE)</f>
        <v>#N/A</v>
      </c>
      <c r="L331" s="370">
        <v>2</v>
      </c>
      <c r="M331" s="370">
        <f t="shared" si="4"/>
        <v>62</v>
      </c>
    </row>
    <row r="332" spans="1:13" hidden="1" x14ac:dyDescent="0.3">
      <c r="A332" s="376">
        <v>63</v>
      </c>
      <c r="B332" s="380" t="e">
        <f>VLOOKUP($K332,мандатка!$X:$AF,$L332+1,FALSE)</f>
        <v>#N/A</v>
      </c>
      <c r="C332" s="380"/>
      <c r="D332" s="377" t="e">
        <f>VLOOKUP($B332,мандатка!$B:$G,2,FALSE)</f>
        <v>#N/A</v>
      </c>
      <c r="E332" s="378" t="e">
        <f>VLOOKUP($B332,мандатка!$B:$G,3,FALSE)</f>
        <v>#N/A</v>
      </c>
      <c r="F332" s="379" t="e">
        <f>VLOOKUP($B332,мандатка!$B:$G,5,FALSE)</f>
        <v>#N/A</v>
      </c>
      <c r="G332" s="380" t="e">
        <f>VLOOKUP($K332,мандатка!$B:$I,3,FALSE)</f>
        <v>#N/A</v>
      </c>
      <c r="H332" s="380" t="e">
        <f>VLOOKUP($K332,мандатка!$B:$I,8,FALSE)</f>
        <v>#N/A</v>
      </c>
      <c r="I332" s="381"/>
      <c r="J332" s="370">
        <v>19</v>
      </c>
      <c r="K332" s="370" t="e">
        <f>VLOOKUP($J332,Жереб!$D:$I,6,FALSE)</f>
        <v>#N/A</v>
      </c>
      <c r="L332" s="370">
        <v>2</v>
      </c>
      <c r="M332" s="370">
        <f t="shared" si="4"/>
        <v>63</v>
      </c>
    </row>
    <row r="333" spans="1:13" hidden="1" x14ac:dyDescent="0.3">
      <c r="A333" s="376">
        <v>64</v>
      </c>
      <c r="B333" s="380" t="e">
        <f>VLOOKUP($K333,мандатка!$X:$AF,$L333+1,FALSE)</f>
        <v>#N/A</v>
      </c>
      <c r="C333" s="380"/>
      <c r="D333" s="377" t="e">
        <f>VLOOKUP($B333,мандатка!$B:$G,2,FALSE)</f>
        <v>#N/A</v>
      </c>
      <c r="E333" s="378" t="e">
        <f>VLOOKUP($B333,мандатка!$B:$G,3,FALSE)</f>
        <v>#N/A</v>
      </c>
      <c r="F333" s="379" t="e">
        <f>VLOOKUP($B333,мандатка!$B:$G,5,FALSE)</f>
        <v>#N/A</v>
      </c>
      <c r="G333" s="380" t="e">
        <f>VLOOKUP($K333,мандатка!$B:$I,3,FALSE)</f>
        <v>#N/A</v>
      </c>
      <c r="H333" s="380" t="e">
        <f>VLOOKUP($K333,мандатка!$B:$I,8,FALSE)</f>
        <v>#N/A</v>
      </c>
      <c r="I333" s="381"/>
      <c r="J333" s="370">
        <v>20</v>
      </c>
      <c r="K333" s="370" t="e">
        <f>VLOOKUP($J333,Жереб!$D:$I,6,FALSE)</f>
        <v>#N/A</v>
      </c>
      <c r="L333" s="370">
        <v>2</v>
      </c>
      <c r="M333" s="370">
        <f t="shared" si="4"/>
        <v>64</v>
      </c>
    </row>
    <row r="334" spans="1:13" hidden="1" x14ac:dyDescent="0.3">
      <c r="A334" s="376">
        <v>65</v>
      </c>
      <c r="B334" s="380" t="e">
        <f>VLOOKUP($K334,мандатка!$X:$AF,$L334+1,FALSE)</f>
        <v>#N/A</v>
      </c>
      <c r="C334" s="380"/>
      <c r="D334" s="377" t="e">
        <f>VLOOKUP($B334,мандатка!$B:$G,2,FALSE)</f>
        <v>#N/A</v>
      </c>
      <c r="E334" s="378" t="e">
        <f>VLOOKUP($B334,мандатка!$B:$G,3,FALSE)</f>
        <v>#N/A</v>
      </c>
      <c r="F334" s="379" t="e">
        <f>VLOOKUP($B334,мандатка!$B:$G,5,FALSE)</f>
        <v>#N/A</v>
      </c>
      <c r="G334" s="380" t="e">
        <f>VLOOKUP($K334,мандатка!$B:$I,3,FALSE)</f>
        <v>#N/A</v>
      </c>
      <c r="H334" s="380" t="e">
        <f>VLOOKUP($K334,мандатка!$B:$I,8,FALSE)</f>
        <v>#N/A</v>
      </c>
      <c r="I334" s="381"/>
      <c r="J334" s="370">
        <v>21</v>
      </c>
      <c r="K334" s="370" t="e">
        <f>VLOOKUP($J334,Жереб!$D:$I,6,FALSE)</f>
        <v>#N/A</v>
      </c>
      <c r="L334" s="370">
        <v>2</v>
      </c>
      <c r="M334" s="370">
        <f t="shared" si="4"/>
        <v>65</v>
      </c>
    </row>
    <row r="335" spans="1:13" hidden="1" x14ac:dyDescent="0.3">
      <c r="A335" s="376">
        <v>66</v>
      </c>
      <c r="B335" s="380" t="e">
        <f>VLOOKUP($K335,мандатка!$X:$AF,$L335+1,FALSE)</f>
        <v>#N/A</v>
      </c>
      <c r="C335" s="380"/>
      <c r="D335" s="377" t="e">
        <f>VLOOKUP($B335,мандатка!$B:$G,2,FALSE)</f>
        <v>#N/A</v>
      </c>
      <c r="E335" s="378" t="e">
        <f>VLOOKUP($B335,мандатка!$B:$G,3,FALSE)</f>
        <v>#N/A</v>
      </c>
      <c r="F335" s="379" t="e">
        <f>VLOOKUP($B335,мандатка!$B:$G,5,FALSE)</f>
        <v>#N/A</v>
      </c>
      <c r="G335" s="380" t="e">
        <f>VLOOKUP($K335,мандатка!$B:$I,3,FALSE)</f>
        <v>#N/A</v>
      </c>
      <c r="H335" s="380" t="e">
        <f>VLOOKUP($K335,мандатка!$B:$I,8,FALSE)</f>
        <v>#N/A</v>
      </c>
      <c r="I335" s="381"/>
      <c r="J335" s="370">
        <v>22</v>
      </c>
      <c r="K335" s="370" t="e">
        <f>VLOOKUP($J335,Жереб!$D:$I,6,FALSE)</f>
        <v>#N/A</v>
      </c>
      <c r="L335" s="370">
        <v>2</v>
      </c>
      <c r="M335" s="370">
        <f t="shared" ref="M335:M398" si="5">A335</f>
        <v>66</v>
      </c>
    </row>
    <row r="336" spans="1:13" hidden="1" x14ac:dyDescent="0.3">
      <c r="A336" s="376">
        <v>67</v>
      </c>
      <c r="B336" s="380" t="e">
        <f>VLOOKUP($K336,мандатка!$X:$AF,$L336+1,FALSE)</f>
        <v>#N/A</v>
      </c>
      <c r="C336" s="380"/>
      <c r="D336" s="377" t="e">
        <f>VLOOKUP($B336,мандатка!$B:$G,2,FALSE)</f>
        <v>#N/A</v>
      </c>
      <c r="E336" s="378" t="e">
        <f>VLOOKUP($B336,мандатка!$B:$G,3,FALSE)</f>
        <v>#N/A</v>
      </c>
      <c r="F336" s="379" t="e">
        <f>VLOOKUP($B336,мандатка!$B:$G,5,FALSE)</f>
        <v>#N/A</v>
      </c>
      <c r="G336" s="380" t="e">
        <f>VLOOKUP($K336,мандатка!$B:$I,3,FALSE)</f>
        <v>#N/A</v>
      </c>
      <c r="H336" s="380" t="e">
        <f>VLOOKUP($K336,мандатка!$B:$I,8,FALSE)</f>
        <v>#N/A</v>
      </c>
      <c r="I336" s="381"/>
      <c r="J336" s="370">
        <v>23</v>
      </c>
      <c r="K336" s="370" t="e">
        <f>VLOOKUP($J336,Жереб!$D:$I,6,FALSE)</f>
        <v>#N/A</v>
      </c>
      <c r="L336" s="370">
        <v>2</v>
      </c>
      <c r="M336" s="370">
        <f t="shared" si="5"/>
        <v>67</v>
      </c>
    </row>
    <row r="337" spans="1:13" hidden="1" x14ac:dyDescent="0.3">
      <c r="A337" s="376">
        <v>68</v>
      </c>
      <c r="B337" s="380" t="e">
        <f>VLOOKUP($K337,мандатка!$X:$AF,$L337+1,FALSE)</f>
        <v>#N/A</v>
      </c>
      <c r="C337" s="380"/>
      <c r="D337" s="377" t="e">
        <f>VLOOKUP($B337,мандатка!$B:$G,2,FALSE)</f>
        <v>#N/A</v>
      </c>
      <c r="E337" s="378" t="e">
        <f>VLOOKUP($B337,мандатка!$B:$G,3,FALSE)</f>
        <v>#N/A</v>
      </c>
      <c r="F337" s="379" t="e">
        <f>VLOOKUP($B337,мандатка!$B:$G,5,FALSE)</f>
        <v>#N/A</v>
      </c>
      <c r="G337" s="380" t="e">
        <f>VLOOKUP($K337,мандатка!$B:$I,3,FALSE)</f>
        <v>#N/A</v>
      </c>
      <c r="H337" s="380" t="e">
        <f>VLOOKUP($K337,мандатка!$B:$I,8,FALSE)</f>
        <v>#N/A</v>
      </c>
      <c r="I337" s="381"/>
      <c r="J337" s="370">
        <v>24</v>
      </c>
      <c r="K337" s="370" t="e">
        <f>VLOOKUP($J337,Жереб!$D:$I,6,FALSE)</f>
        <v>#N/A</v>
      </c>
      <c r="L337" s="370">
        <v>2</v>
      </c>
      <c r="M337" s="370">
        <f t="shared" si="5"/>
        <v>68</v>
      </c>
    </row>
    <row r="338" spans="1:13" hidden="1" x14ac:dyDescent="0.3">
      <c r="A338" s="376">
        <v>69</v>
      </c>
      <c r="B338" s="380" t="e">
        <f>VLOOKUP($K338,мандатка!$X:$AF,$L338+1,FALSE)</f>
        <v>#N/A</v>
      </c>
      <c r="C338" s="380"/>
      <c r="D338" s="377" t="e">
        <f>VLOOKUP($B338,мандатка!$B:$G,2,FALSE)</f>
        <v>#N/A</v>
      </c>
      <c r="E338" s="378" t="e">
        <f>VLOOKUP($B338,мандатка!$B:$G,3,FALSE)</f>
        <v>#N/A</v>
      </c>
      <c r="F338" s="379" t="e">
        <f>VLOOKUP($B338,мандатка!$B:$G,5,FALSE)</f>
        <v>#N/A</v>
      </c>
      <c r="G338" s="380" t="e">
        <f>VLOOKUP($K338,мандатка!$B:$I,3,FALSE)</f>
        <v>#N/A</v>
      </c>
      <c r="H338" s="380" t="e">
        <f>VLOOKUP($K338,мандатка!$B:$I,8,FALSE)</f>
        <v>#N/A</v>
      </c>
      <c r="I338" s="381"/>
      <c r="J338" s="370">
        <v>25</v>
      </c>
      <c r="K338" s="370" t="e">
        <f>VLOOKUP($J338,Жереб!$D:$I,6,FALSE)</f>
        <v>#N/A</v>
      </c>
      <c r="L338" s="370">
        <v>2</v>
      </c>
      <c r="M338" s="370">
        <f t="shared" si="5"/>
        <v>69</v>
      </c>
    </row>
    <row r="339" spans="1:13" hidden="1" x14ac:dyDescent="0.3">
      <c r="A339" s="376">
        <v>70</v>
      </c>
      <c r="B339" s="380" t="e">
        <f>VLOOKUP($K339,мандатка!$X:$AF,$L339+1,FALSE)</f>
        <v>#N/A</v>
      </c>
      <c r="C339" s="380"/>
      <c r="D339" s="377" t="e">
        <f>VLOOKUP($B339,мандатка!$B:$G,2,FALSE)</f>
        <v>#N/A</v>
      </c>
      <c r="E339" s="378" t="e">
        <f>VLOOKUP($B339,мандатка!$B:$G,3,FALSE)</f>
        <v>#N/A</v>
      </c>
      <c r="F339" s="379" t="e">
        <f>VLOOKUP($B339,мандатка!$B:$G,5,FALSE)</f>
        <v>#N/A</v>
      </c>
      <c r="G339" s="380" t="e">
        <f>VLOOKUP($K339,мандатка!$B:$I,3,FALSE)</f>
        <v>#N/A</v>
      </c>
      <c r="H339" s="380" t="e">
        <f>VLOOKUP($K339,мандатка!$B:$I,8,FALSE)</f>
        <v>#N/A</v>
      </c>
      <c r="I339" s="381"/>
      <c r="J339" s="370">
        <v>26</v>
      </c>
      <c r="K339" s="370" t="e">
        <f>VLOOKUP($J339,Жереб!$D:$I,6,FALSE)</f>
        <v>#N/A</v>
      </c>
      <c r="L339" s="370">
        <v>2</v>
      </c>
      <c r="M339" s="370">
        <f t="shared" si="5"/>
        <v>70</v>
      </c>
    </row>
    <row r="340" spans="1:13" hidden="1" x14ac:dyDescent="0.3">
      <c r="A340" s="376">
        <v>71</v>
      </c>
      <c r="B340" s="380" t="e">
        <f>VLOOKUP($K340,мандатка!$X:$AF,$L340+1,FALSE)</f>
        <v>#N/A</v>
      </c>
      <c r="C340" s="380"/>
      <c r="D340" s="377" t="e">
        <f>VLOOKUP($B340,мандатка!$B:$G,2,FALSE)</f>
        <v>#N/A</v>
      </c>
      <c r="E340" s="378" t="e">
        <f>VLOOKUP($B340,мандатка!$B:$G,3,FALSE)</f>
        <v>#N/A</v>
      </c>
      <c r="F340" s="379" t="e">
        <f>VLOOKUP($B340,мандатка!$B:$G,5,FALSE)</f>
        <v>#N/A</v>
      </c>
      <c r="G340" s="380" t="e">
        <f>VLOOKUP($K340,мандатка!$B:$I,3,FALSE)</f>
        <v>#N/A</v>
      </c>
      <c r="H340" s="380" t="e">
        <f>VLOOKUP($K340,мандатка!$B:$I,8,FALSE)</f>
        <v>#N/A</v>
      </c>
      <c r="I340" s="381"/>
      <c r="J340" s="370">
        <v>27</v>
      </c>
      <c r="K340" s="370" t="e">
        <f>VLOOKUP($J340,Жереб!$D:$I,6,FALSE)</f>
        <v>#N/A</v>
      </c>
      <c r="L340" s="370">
        <v>2</v>
      </c>
      <c r="M340" s="370">
        <f t="shared" si="5"/>
        <v>71</v>
      </c>
    </row>
    <row r="341" spans="1:13" hidden="1" x14ac:dyDescent="0.3">
      <c r="A341" s="376">
        <v>72</v>
      </c>
      <c r="B341" s="380" t="e">
        <f>VLOOKUP($K341,мандатка!$X:$AF,$L341+1,FALSE)</f>
        <v>#N/A</v>
      </c>
      <c r="C341" s="380"/>
      <c r="D341" s="377" t="e">
        <f>VLOOKUP($B341,мандатка!$B:$G,2,FALSE)</f>
        <v>#N/A</v>
      </c>
      <c r="E341" s="378" t="e">
        <f>VLOOKUP($B341,мандатка!$B:$G,3,FALSE)</f>
        <v>#N/A</v>
      </c>
      <c r="F341" s="379" t="e">
        <f>VLOOKUP($B341,мандатка!$B:$G,5,FALSE)</f>
        <v>#N/A</v>
      </c>
      <c r="G341" s="380" t="e">
        <f>VLOOKUP($K341,мандатка!$B:$I,3,FALSE)</f>
        <v>#N/A</v>
      </c>
      <c r="H341" s="380" t="e">
        <f>VLOOKUP($K341,мандатка!$B:$I,8,FALSE)</f>
        <v>#N/A</v>
      </c>
      <c r="I341" s="381"/>
      <c r="J341" s="370">
        <v>28</v>
      </c>
      <c r="K341" s="370" t="e">
        <f>VLOOKUP($J341,Жереб!$D:$I,6,FALSE)</f>
        <v>#N/A</v>
      </c>
      <c r="L341" s="370">
        <v>2</v>
      </c>
      <c r="M341" s="370">
        <f t="shared" si="5"/>
        <v>72</v>
      </c>
    </row>
    <row r="342" spans="1:13" hidden="1" x14ac:dyDescent="0.3">
      <c r="A342" s="376">
        <v>73</v>
      </c>
      <c r="B342" s="380" t="e">
        <f>VLOOKUP($K342,мандатка!$X:$AF,$L342+1,FALSE)</f>
        <v>#N/A</v>
      </c>
      <c r="C342" s="380"/>
      <c r="D342" s="377" t="e">
        <f>VLOOKUP($B342,мандатка!$B:$G,2,FALSE)</f>
        <v>#N/A</v>
      </c>
      <c r="E342" s="378" t="e">
        <f>VLOOKUP($B342,мандатка!$B:$G,3,FALSE)</f>
        <v>#N/A</v>
      </c>
      <c r="F342" s="379" t="e">
        <f>VLOOKUP($B342,мандатка!$B:$G,5,FALSE)</f>
        <v>#N/A</v>
      </c>
      <c r="G342" s="380" t="e">
        <f>VLOOKUP($K342,мандатка!$B:$I,3,FALSE)</f>
        <v>#N/A</v>
      </c>
      <c r="H342" s="380" t="e">
        <f>VLOOKUP($K342,мандатка!$B:$I,8,FALSE)</f>
        <v>#N/A</v>
      </c>
      <c r="I342" s="381"/>
      <c r="J342" s="370">
        <v>29</v>
      </c>
      <c r="K342" s="370" t="e">
        <f>VLOOKUP($J342,Жереб!$D:$I,6,FALSE)</f>
        <v>#N/A</v>
      </c>
      <c r="L342" s="370">
        <v>2</v>
      </c>
      <c r="M342" s="370">
        <f t="shared" si="5"/>
        <v>73</v>
      </c>
    </row>
    <row r="343" spans="1:13" hidden="1" x14ac:dyDescent="0.3">
      <c r="A343" s="376">
        <v>74</v>
      </c>
      <c r="B343" s="380" t="e">
        <f>VLOOKUP($K343,мандатка!$X:$AF,$L343+1,FALSE)</f>
        <v>#N/A</v>
      </c>
      <c r="C343" s="380"/>
      <c r="D343" s="377" t="e">
        <f>VLOOKUP($B343,мандатка!$B:$G,2,FALSE)</f>
        <v>#N/A</v>
      </c>
      <c r="E343" s="378" t="e">
        <f>VLOOKUP($B343,мандатка!$B:$G,3,FALSE)</f>
        <v>#N/A</v>
      </c>
      <c r="F343" s="379" t="e">
        <f>VLOOKUP($B343,мандатка!$B:$G,5,FALSE)</f>
        <v>#N/A</v>
      </c>
      <c r="G343" s="380" t="e">
        <f>VLOOKUP($K343,мандатка!$B:$I,3,FALSE)</f>
        <v>#N/A</v>
      </c>
      <c r="H343" s="380" t="e">
        <f>VLOOKUP($K343,мандатка!$B:$I,8,FALSE)</f>
        <v>#N/A</v>
      </c>
      <c r="I343" s="381"/>
      <c r="J343" s="370">
        <v>30</v>
      </c>
      <c r="K343" s="370" t="e">
        <f>VLOOKUP($J343,Жереб!$D:$I,6,FALSE)</f>
        <v>#N/A</v>
      </c>
      <c r="L343" s="370">
        <v>2</v>
      </c>
      <c r="M343" s="370">
        <f t="shared" si="5"/>
        <v>74</v>
      </c>
    </row>
    <row r="344" spans="1:13" hidden="1" x14ac:dyDescent="0.3">
      <c r="A344" s="376">
        <v>75</v>
      </c>
      <c r="B344" s="380" t="e">
        <f>VLOOKUP($K344,мандатка!$X:$AF,$L344+1,FALSE)</f>
        <v>#N/A</v>
      </c>
      <c r="C344" s="380"/>
      <c r="D344" s="377" t="e">
        <f>VLOOKUP($B344,мандатка!$B:$G,2,FALSE)</f>
        <v>#N/A</v>
      </c>
      <c r="E344" s="378" t="e">
        <f>VLOOKUP($B344,мандатка!$B:$G,3,FALSE)</f>
        <v>#N/A</v>
      </c>
      <c r="F344" s="379" t="e">
        <f>VLOOKUP($B344,мандатка!$B:$G,5,FALSE)</f>
        <v>#N/A</v>
      </c>
      <c r="G344" s="380" t="e">
        <f>VLOOKUP($K344,мандатка!$B:$I,3,FALSE)</f>
        <v>#N/A</v>
      </c>
      <c r="H344" s="380" t="e">
        <f>VLOOKUP($K344,мандатка!$B:$I,8,FALSE)</f>
        <v>#N/A</v>
      </c>
      <c r="I344" s="381"/>
      <c r="J344" s="370">
        <v>31</v>
      </c>
      <c r="K344" s="370" t="e">
        <f>VLOOKUP($J344,Жереб!$D:$I,6,FALSE)</f>
        <v>#N/A</v>
      </c>
      <c r="L344" s="370">
        <v>2</v>
      </c>
      <c r="M344" s="370">
        <f t="shared" si="5"/>
        <v>75</v>
      </c>
    </row>
    <row r="345" spans="1:13" hidden="1" x14ac:dyDescent="0.3">
      <c r="A345" s="376">
        <v>76</v>
      </c>
      <c r="B345" s="380" t="e">
        <f>VLOOKUP($K345,мандатка!$X:$AF,$L345+1,FALSE)</f>
        <v>#N/A</v>
      </c>
      <c r="C345" s="380"/>
      <c r="D345" s="377" t="e">
        <f>VLOOKUP($B345,мандатка!$B:$G,2,FALSE)</f>
        <v>#N/A</v>
      </c>
      <c r="E345" s="378" t="e">
        <f>VLOOKUP($B345,мандатка!$B:$G,3,FALSE)</f>
        <v>#N/A</v>
      </c>
      <c r="F345" s="379" t="e">
        <f>VLOOKUP($B345,мандатка!$B:$G,5,FALSE)</f>
        <v>#N/A</v>
      </c>
      <c r="G345" s="380" t="e">
        <f>VLOOKUP($K345,мандатка!$B:$I,3,FALSE)</f>
        <v>#N/A</v>
      </c>
      <c r="H345" s="380" t="e">
        <f>VLOOKUP($K345,мандатка!$B:$I,8,FALSE)</f>
        <v>#N/A</v>
      </c>
      <c r="I345" s="381"/>
      <c r="J345" s="370">
        <v>4</v>
      </c>
      <c r="K345" s="370" t="e">
        <f>VLOOKUP($J345,Жереб!$D:$I,6,FALSE)</f>
        <v>#N/A</v>
      </c>
      <c r="L345" s="370">
        <v>3</v>
      </c>
      <c r="M345" s="370">
        <f t="shared" si="5"/>
        <v>76</v>
      </c>
    </row>
    <row r="346" spans="1:13" hidden="1" x14ac:dyDescent="0.3">
      <c r="A346" s="376">
        <v>77</v>
      </c>
      <c r="B346" s="380" t="e">
        <f>VLOOKUP($K346,мандатка!$X:$AF,$L346+1,FALSE)</f>
        <v>#N/A</v>
      </c>
      <c r="C346" s="380"/>
      <c r="D346" s="377" t="e">
        <f>VLOOKUP($B346,мандатка!$B:$G,2,FALSE)</f>
        <v>#N/A</v>
      </c>
      <c r="E346" s="378" t="e">
        <f>VLOOKUP($B346,мандатка!$B:$G,3,FALSE)</f>
        <v>#N/A</v>
      </c>
      <c r="F346" s="379" t="e">
        <f>VLOOKUP($B346,мандатка!$B:$G,5,FALSE)</f>
        <v>#N/A</v>
      </c>
      <c r="G346" s="380" t="e">
        <f>VLOOKUP($K346,мандатка!$B:$I,3,FALSE)</f>
        <v>#N/A</v>
      </c>
      <c r="H346" s="380" t="e">
        <f>VLOOKUP($K346,мандатка!$B:$I,8,FALSE)</f>
        <v>#N/A</v>
      </c>
      <c r="I346" s="381"/>
      <c r="J346" s="370">
        <v>5</v>
      </c>
      <c r="K346" s="370" t="e">
        <f>VLOOKUP($J346,Жереб!$D:$I,6,FALSE)</f>
        <v>#N/A</v>
      </c>
      <c r="L346" s="370">
        <v>3</v>
      </c>
      <c r="M346" s="370">
        <f t="shared" si="5"/>
        <v>77</v>
      </c>
    </row>
    <row r="347" spans="1:13" hidden="1" x14ac:dyDescent="0.3">
      <c r="A347" s="376">
        <v>78</v>
      </c>
      <c r="B347" s="380" t="e">
        <f>VLOOKUP($K347,мандатка!$X:$AF,$L347+1,FALSE)</f>
        <v>#N/A</v>
      </c>
      <c r="C347" s="380"/>
      <c r="D347" s="377" t="e">
        <f>VLOOKUP($B347,мандатка!$B:$G,2,FALSE)</f>
        <v>#N/A</v>
      </c>
      <c r="E347" s="378" t="e">
        <f>VLOOKUP($B347,мандатка!$B:$G,3,FALSE)</f>
        <v>#N/A</v>
      </c>
      <c r="F347" s="379" t="e">
        <f>VLOOKUP($B347,мандатка!$B:$G,5,FALSE)</f>
        <v>#N/A</v>
      </c>
      <c r="G347" s="380" t="e">
        <f>VLOOKUP($K347,мандатка!$B:$I,3,FALSE)</f>
        <v>#N/A</v>
      </c>
      <c r="H347" s="380" t="e">
        <f>VLOOKUP($K347,мандатка!$B:$I,8,FALSE)</f>
        <v>#N/A</v>
      </c>
      <c r="I347" s="381"/>
      <c r="J347" s="370">
        <v>6</v>
      </c>
      <c r="K347" s="370" t="e">
        <f>VLOOKUP($J347,Жереб!$D:$I,6,FALSE)</f>
        <v>#N/A</v>
      </c>
      <c r="L347" s="370">
        <v>3</v>
      </c>
      <c r="M347" s="370">
        <f t="shared" si="5"/>
        <v>78</v>
      </c>
    </row>
    <row r="348" spans="1:13" hidden="1" x14ac:dyDescent="0.3">
      <c r="A348" s="376">
        <v>79</v>
      </c>
      <c r="B348" s="380" t="e">
        <f>VLOOKUP($K348,мандатка!$X:$AF,$L348+1,FALSE)</f>
        <v>#N/A</v>
      </c>
      <c r="C348" s="380"/>
      <c r="D348" s="377" t="e">
        <f>VLOOKUP($B348,мандатка!$B:$G,2,FALSE)</f>
        <v>#N/A</v>
      </c>
      <c r="E348" s="378" t="e">
        <f>VLOOKUP($B348,мандатка!$B:$G,3,FALSE)</f>
        <v>#N/A</v>
      </c>
      <c r="F348" s="379" t="e">
        <f>VLOOKUP($B348,мандатка!$B:$G,5,FALSE)</f>
        <v>#N/A</v>
      </c>
      <c r="G348" s="380" t="e">
        <f>VLOOKUP($K348,мандатка!$B:$I,3,FALSE)</f>
        <v>#N/A</v>
      </c>
      <c r="H348" s="380" t="e">
        <f>VLOOKUP($K348,мандатка!$B:$I,8,FALSE)</f>
        <v>#N/A</v>
      </c>
      <c r="I348" s="381"/>
      <c r="J348" s="370">
        <v>7</v>
      </c>
      <c r="K348" s="370" t="e">
        <f>VLOOKUP($J348,Жереб!$D:$I,6,FALSE)</f>
        <v>#N/A</v>
      </c>
      <c r="L348" s="370">
        <v>3</v>
      </c>
      <c r="M348" s="370">
        <f t="shared" si="5"/>
        <v>79</v>
      </c>
    </row>
    <row r="349" spans="1:13" hidden="1" x14ac:dyDescent="0.3">
      <c r="A349" s="376">
        <v>80</v>
      </c>
      <c r="B349" s="380" t="e">
        <f>VLOOKUP($K349,мандатка!$X:$AF,$L349+1,FALSE)</f>
        <v>#N/A</v>
      </c>
      <c r="C349" s="380"/>
      <c r="D349" s="377" t="e">
        <f>VLOOKUP($B349,мандатка!$B:$G,2,FALSE)</f>
        <v>#N/A</v>
      </c>
      <c r="E349" s="378" t="e">
        <f>VLOOKUP($B349,мандатка!$B:$G,3,FALSE)</f>
        <v>#N/A</v>
      </c>
      <c r="F349" s="379" t="e">
        <f>VLOOKUP($B349,мандатка!$B:$G,5,FALSE)</f>
        <v>#N/A</v>
      </c>
      <c r="G349" s="380" t="e">
        <f>VLOOKUP($K349,мандатка!$B:$I,3,FALSE)</f>
        <v>#N/A</v>
      </c>
      <c r="H349" s="380" t="e">
        <f>VLOOKUP($K349,мандатка!$B:$I,8,FALSE)</f>
        <v>#N/A</v>
      </c>
      <c r="I349" s="381"/>
      <c r="J349" s="370">
        <v>8</v>
      </c>
      <c r="K349" s="370" t="e">
        <f>VLOOKUP($J349,Жереб!$D:$I,6,FALSE)</f>
        <v>#N/A</v>
      </c>
      <c r="L349" s="370">
        <v>3</v>
      </c>
      <c r="M349" s="370">
        <f t="shared" si="5"/>
        <v>80</v>
      </c>
    </row>
    <row r="350" spans="1:13" hidden="1" x14ac:dyDescent="0.3">
      <c r="A350" s="376">
        <v>81</v>
      </c>
      <c r="B350" s="380" t="e">
        <f>VLOOKUP($K350,мандатка!$X:$AF,$L350+1,FALSE)</f>
        <v>#N/A</v>
      </c>
      <c r="C350" s="380"/>
      <c r="D350" s="377" t="e">
        <f>VLOOKUP($B350,мандатка!$B:$G,2,FALSE)</f>
        <v>#N/A</v>
      </c>
      <c r="E350" s="378" t="e">
        <f>VLOOKUP($B350,мандатка!$B:$G,3,FALSE)</f>
        <v>#N/A</v>
      </c>
      <c r="F350" s="379" t="e">
        <f>VLOOKUP($B350,мандатка!$B:$G,5,FALSE)</f>
        <v>#N/A</v>
      </c>
      <c r="G350" s="380" t="e">
        <f>VLOOKUP($K350,мандатка!$B:$I,3,FALSE)</f>
        <v>#N/A</v>
      </c>
      <c r="H350" s="380" t="e">
        <f>VLOOKUP($K350,мандатка!$B:$I,8,FALSE)</f>
        <v>#N/A</v>
      </c>
      <c r="I350" s="381"/>
      <c r="J350" s="370">
        <v>9</v>
      </c>
      <c r="K350" s="370" t="e">
        <f>VLOOKUP($J350,Жереб!$D:$I,6,FALSE)</f>
        <v>#N/A</v>
      </c>
      <c r="L350" s="370">
        <v>3</v>
      </c>
      <c r="M350" s="370">
        <f t="shared" si="5"/>
        <v>81</v>
      </c>
    </row>
    <row r="351" spans="1:13" hidden="1" x14ac:dyDescent="0.3">
      <c r="A351" s="376">
        <v>82</v>
      </c>
      <c r="B351" s="380" t="e">
        <f>VLOOKUP($K351,мандатка!$X:$AF,$L351+1,FALSE)</f>
        <v>#N/A</v>
      </c>
      <c r="C351" s="380"/>
      <c r="D351" s="377" t="e">
        <f>VLOOKUP($B351,мандатка!$B:$G,2,FALSE)</f>
        <v>#N/A</v>
      </c>
      <c r="E351" s="378" t="e">
        <f>VLOOKUP($B351,мандатка!$B:$G,3,FALSE)</f>
        <v>#N/A</v>
      </c>
      <c r="F351" s="379" t="e">
        <f>VLOOKUP($B351,мандатка!$B:$G,5,FALSE)</f>
        <v>#N/A</v>
      </c>
      <c r="G351" s="380" t="e">
        <f>VLOOKUP($K351,мандатка!$B:$I,3,FALSE)</f>
        <v>#N/A</v>
      </c>
      <c r="H351" s="380" t="e">
        <f>VLOOKUP($K351,мандатка!$B:$I,8,FALSE)</f>
        <v>#N/A</v>
      </c>
      <c r="I351" s="381"/>
      <c r="J351" s="370">
        <v>10</v>
      </c>
      <c r="K351" s="370" t="e">
        <f>VLOOKUP($J351,Жереб!$D:$I,6,FALSE)</f>
        <v>#N/A</v>
      </c>
      <c r="L351" s="370">
        <v>3</v>
      </c>
      <c r="M351" s="370">
        <f t="shared" si="5"/>
        <v>82</v>
      </c>
    </row>
    <row r="352" spans="1:13" hidden="1" x14ac:dyDescent="0.3">
      <c r="A352" s="376">
        <v>83</v>
      </c>
      <c r="B352" s="380" t="e">
        <f>VLOOKUP($K352,мандатка!$X:$AF,$L352+1,FALSE)</f>
        <v>#N/A</v>
      </c>
      <c r="C352" s="380"/>
      <c r="D352" s="377" t="e">
        <f>VLOOKUP($B352,мандатка!$B:$G,2,FALSE)</f>
        <v>#N/A</v>
      </c>
      <c r="E352" s="378" t="e">
        <f>VLOOKUP($B352,мандатка!$B:$G,3,FALSE)</f>
        <v>#N/A</v>
      </c>
      <c r="F352" s="379" t="e">
        <f>VLOOKUP($B352,мандатка!$B:$G,5,FALSE)</f>
        <v>#N/A</v>
      </c>
      <c r="G352" s="380" t="e">
        <f>VLOOKUP($K352,мандатка!$B:$I,3,FALSE)</f>
        <v>#N/A</v>
      </c>
      <c r="H352" s="380" t="e">
        <f>VLOOKUP($K352,мандатка!$B:$I,8,FALSE)</f>
        <v>#N/A</v>
      </c>
      <c r="I352" s="381"/>
      <c r="J352" s="370">
        <v>11</v>
      </c>
      <c r="K352" s="370" t="e">
        <f>VLOOKUP($J352,Жереб!$D:$I,6,FALSE)</f>
        <v>#N/A</v>
      </c>
      <c r="L352" s="370">
        <v>3</v>
      </c>
      <c r="M352" s="370">
        <f t="shared" si="5"/>
        <v>83</v>
      </c>
    </row>
    <row r="353" spans="1:13" hidden="1" x14ac:dyDescent="0.3">
      <c r="A353" s="376">
        <v>84</v>
      </c>
      <c r="B353" s="380" t="e">
        <f>VLOOKUP($K353,мандатка!$X:$AF,$L353+1,FALSE)</f>
        <v>#N/A</v>
      </c>
      <c r="C353" s="380"/>
      <c r="D353" s="377" t="e">
        <f>VLOOKUP($B353,мандатка!$B:$G,2,FALSE)</f>
        <v>#N/A</v>
      </c>
      <c r="E353" s="378" t="e">
        <f>VLOOKUP($B353,мандатка!$B:$G,3,FALSE)</f>
        <v>#N/A</v>
      </c>
      <c r="F353" s="379" t="e">
        <f>VLOOKUP($B353,мандатка!$B:$G,5,FALSE)</f>
        <v>#N/A</v>
      </c>
      <c r="G353" s="380" t="e">
        <f>VLOOKUP($K353,мандатка!$B:$I,3,FALSE)</f>
        <v>#N/A</v>
      </c>
      <c r="H353" s="380" t="e">
        <f>VLOOKUP($K353,мандатка!$B:$I,8,FALSE)</f>
        <v>#N/A</v>
      </c>
      <c r="I353" s="381"/>
      <c r="J353" s="370">
        <v>12</v>
      </c>
      <c r="K353" s="370" t="e">
        <f>VLOOKUP($J353,Жереб!$D:$I,6,FALSE)</f>
        <v>#N/A</v>
      </c>
      <c r="L353" s="370">
        <v>3</v>
      </c>
      <c r="M353" s="370">
        <f t="shared" si="5"/>
        <v>84</v>
      </c>
    </row>
    <row r="354" spans="1:13" hidden="1" x14ac:dyDescent="0.3">
      <c r="A354" s="376">
        <v>85</v>
      </c>
      <c r="B354" s="380" t="e">
        <f>VLOOKUP($K354,мандатка!$X:$AF,$L354+1,FALSE)</f>
        <v>#N/A</v>
      </c>
      <c r="C354" s="380"/>
      <c r="D354" s="377" t="e">
        <f>VLOOKUP($B354,мандатка!$B:$G,2,FALSE)</f>
        <v>#N/A</v>
      </c>
      <c r="E354" s="378" t="e">
        <f>VLOOKUP($B354,мандатка!$B:$G,3,FALSE)</f>
        <v>#N/A</v>
      </c>
      <c r="F354" s="379" t="e">
        <f>VLOOKUP($B354,мандатка!$B:$G,5,FALSE)</f>
        <v>#N/A</v>
      </c>
      <c r="G354" s="380" t="e">
        <f>VLOOKUP($K354,мандатка!$B:$I,3,FALSE)</f>
        <v>#N/A</v>
      </c>
      <c r="H354" s="380" t="e">
        <f>VLOOKUP($K354,мандатка!$B:$I,8,FALSE)</f>
        <v>#N/A</v>
      </c>
      <c r="I354" s="381"/>
      <c r="J354" s="370">
        <v>13</v>
      </c>
      <c r="K354" s="370" t="e">
        <f>VLOOKUP($J354,Жереб!$D:$I,6,FALSE)</f>
        <v>#N/A</v>
      </c>
      <c r="L354" s="370">
        <v>3</v>
      </c>
      <c r="M354" s="370">
        <f t="shared" si="5"/>
        <v>85</v>
      </c>
    </row>
    <row r="355" spans="1:13" hidden="1" x14ac:dyDescent="0.3">
      <c r="A355" s="376">
        <v>86</v>
      </c>
      <c r="B355" s="380" t="e">
        <f>VLOOKUP($K355,мандатка!$X:$AF,$L355+1,FALSE)</f>
        <v>#N/A</v>
      </c>
      <c r="C355" s="380"/>
      <c r="D355" s="377" t="e">
        <f>VLOOKUP($B355,мандатка!$B:$G,2,FALSE)</f>
        <v>#N/A</v>
      </c>
      <c r="E355" s="378" t="e">
        <f>VLOOKUP($B355,мандатка!$B:$G,3,FALSE)</f>
        <v>#N/A</v>
      </c>
      <c r="F355" s="379" t="e">
        <f>VLOOKUP($B355,мандатка!$B:$G,5,FALSE)</f>
        <v>#N/A</v>
      </c>
      <c r="G355" s="380" t="e">
        <f>VLOOKUP($K355,мандатка!$B:$I,3,FALSE)</f>
        <v>#N/A</v>
      </c>
      <c r="H355" s="380" t="e">
        <f>VLOOKUP($K355,мандатка!$B:$I,8,FALSE)</f>
        <v>#N/A</v>
      </c>
      <c r="I355" s="381"/>
      <c r="J355" s="370">
        <v>14</v>
      </c>
      <c r="K355" s="370" t="e">
        <f>VLOOKUP($J355,Жереб!$D:$I,6,FALSE)</f>
        <v>#N/A</v>
      </c>
      <c r="L355" s="370">
        <v>3</v>
      </c>
      <c r="M355" s="370">
        <f t="shared" si="5"/>
        <v>86</v>
      </c>
    </row>
    <row r="356" spans="1:13" hidden="1" x14ac:dyDescent="0.3">
      <c r="A356" s="376">
        <v>87</v>
      </c>
      <c r="B356" s="380" t="e">
        <f>VLOOKUP($K356,мандатка!$X:$AF,$L356+1,FALSE)</f>
        <v>#N/A</v>
      </c>
      <c r="C356" s="380"/>
      <c r="D356" s="377" t="e">
        <f>VLOOKUP($B356,мандатка!$B:$G,2,FALSE)</f>
        <v>#N/A</v>
      </c>
      <c r="E356" s="378" t="e">
        <f>VLOOKUP($B356,мандатка!$B:$G,3,FALSE)</f>
        <v>#N/A</v>
      </c>
      <c r="F356" s="379" t="e">
        <f>VLOOKUP($B356,мандатка!$B:$G,5,FALSE)</f>
        <v>#N/A</v>
      </c>
      <c r="G356" s="380" t="e">
        <f>VLOOKUP($K356,мандатка!$B:$I,3,FALSE)</f>
        <v>#N/A</v>
      </c>
      <c r="H356" s="380" t="e">
        <f>VLOOKUP($K356,мандатка!$B:$I,8,FALSE)</f>
        <v>#N/A</v>
      </c>
      <c r="I356" s="381"/>
      <c r="J356" s="370">
        <v>15</v>
      </c>
      <c r="K356" s="370" t="e">
        <f>VLOOKUP($J356,Жереб!$D:$I,6,FALSE)</f>
        <v>#N/A</v>
      </c>
      <c r="L356" s="370">
        <v>3</v>
      </c>
      <c r="M356" s="370">
        <f t="shared" si="5"/>
        <v>87</v>
      </c>
    </row>
    <row r="357" spans="1:13" hidden="1" x14ac:dyDescent="0.3">
      <c r="A357" s="376">
        <v>88</v>
      </c>
      <c r="B357" s="380" t="e">
        <f>VLOOKUP($K357,мандатка!$X:$AF,$L357+1,FALSE)</f>
        <v>#N/A</v>
      </c>
      <c r="C357" s="380"/>
      <c r="D357" s="377" t="e">
        <f>VLOOKUP($B357,мандатка!$B:$G,2,FALSE)</f>
        <v>#N/A</v>
      </c>
      <c r="E357" s="378" t="e">
        <f>VLOOKUP($B357,мандатка!$B:$G,3,FALSE)</f>
        <v>#N/A</v>
      </c>
      <c r="F357" s="379" t="e">
        <f>VLOOKUP($B357,мандатка!$B:$G,5,FALSE)</f>
        <v>#N/A</v>
      </c>
      <c r="G357" s="380" t="e">
        <f>VLOOKUP($K357,мандатка!$B:$I,3,FALSE)</f>
        <v>#N/A</v>
      </c>
      <c r="H357" s="380" t="e">
        <f>VLOOKUP($K357,мандатка!$B:$I,8,FALSE)</f>
        <v>#N/A</v>
      </c>
      <c r="I357" s="381"/>
      <c r="J357" s="370">
        <v>16</v>
      </c>
      <c r="K357" s="370" t="e">
        <f>VLOOKUP($J357,Жереб!$D:$I,6,FALSE)</f>
        <v>#N/A</v>
      </c>
      <c r="L357" s="370">
        <v>3</v>
      </c>
      <c r="M357" s="370">
        <f t="shared" si="5"/>
        <v>88</v>
      </c>
    </row>
    <row r="358" spans="1:13" hidden="1" x14ac:dyDescent="0.3">
      <c r="A358" s="376">
        <v>89</v>
      </c>
      <c r="B358" s="380" t="e">
        <f>VLOOKUP($K358,мандатка!$X:$AF,$L358+1,FALSE)</f>
        <v>#N/A</v>
      </c>
      <c r="C358" s="380"/>
      <c r="D358" s="377" t="e">
        <f>VLOOKUP($B358,мандатка!$B:$G,2,FALSE)</f>
        <v>#N/A</v>
      </c>
      <c r="E358" s="378" t="e">
        <f>VLOOKUP($B358,мандатка!$B:$G,3,FALSE)</f>
        <v>#N/A</v>
      </c>
      <c r="F358" s="379" t="e">
        <f>VLOOKUP($B358,мандатка!$B:$G,5,FALSE)</f>
        <v>#N/A</v>
      </c>
      <c r="G358" s="380" t="e">
        <f>VLOOKUP($K358,мандатка!$B:$I,3,FALSE)</f>
        <v>#N/A</v>
      </c>
      <c r="H358" s="380" t="e">
        <f>VLOOKUP($K358,мандатка!$B:$I,8,FALSE)</f>
        <v>#N/A</v>
      </c>
      <c r="I358" s="381"/>
      <c r="J358" s="370">
        <v>17</v>
      </c>
      <c r="K358" s="370" t="e">
        <f>VLOOKUP($J358,Жереб!$D:$I,6,FALSE)</f>
        <v>#N/A</v>
      </c>
      <c r="L358" s="370">
        <v>3</v>
      </c>
      <c r="M358" s="370">
        <f t="shared" si="5"/>
        <v>89</v>
      </c>
    </row>
    <row r="359" spans="1:13" hidden="1" x14ac:dyDescent="0.3">
      <c r="A359" s="376">
        <v>90</v>
      </c>
      <c r="B359" s="380" t="e">
        <f>VLOOKUP($K359,мандатка!$X:$AF,$L359+1,FALSE)</f>
        <v>#N/A</v>
      </c>
      <c r="C359" s="380"/>
      <c r="D359" s="377" t="e">
        <f>VLOOKUP($B359,мандатка!$B:$G,2,FALSE)</f>
        <v>#N/A</v>
      </c>
      <c r="E359" s="378" t="e">
        <f>VLOOKUP($B359,мандатка!$B:$G,3,FALSE)</f>
        <v>#N/A</v>
      </c>
      <c r="F359" s="379" t="e">
        <f>VLOOKUP($B359,мандатка!$B:$G,5,FALSE)</f>
        <v>#N/A</v>
      </c>
      <c r="G359" s="380" t="e">
        <f>VLOOKUP($K359,мандатка!$B:$I,3,FALSE)</f>
        <v>#N/A</v>
      </c>
      <c r="H359" s="380" t="e">
        <f>VLOOKUP($K359,мандатка!$B:$I,8,FALSE)</f>
        <v>#N/A</v>
      </c>
      <c r="I359" s="381"/>
      <c r="J359" s="370">
        <v>18</v>
      </c>
      <c r="K359" s="370" t="e">
        <f>VLOOKUP($J359,Жереб!$D:$I,6,FALSE)</f>
        <v>#N/A</v>
      </c>
      <c r="L359" s="370">
        <v>3</v>
      </c>
      <c r="M359" s="370">
        <f t="shared" si="5"/>
        <v>90</v>
      </c>
    </row>
    <row r="360" spans="1:13" hidden="1" x14ac:dyDescent="0.3">
      <c r="A360" s="376">
        <v>91</v>
      </c>
      <c r="B360" s="380" t="e">
        <f>VLOOKUP($K360,мандатка!$X:$AF,$L360+1,FALSE)</f>
        <v>#N/A</v>
      </c>
      <c r="C360" s="380"/>
      <c r="D360" s="377" t="e">
        <f>VLOOKUP($B360,мандатка!$B:$G,2,FALSE)</f>
        <v>#N/A</v>
      </c>
      <c r="E360" s="378" t="e">
        <f>VLOOKUP($B360,мандатка!$B:$G,3,FALSE)</f>
        <v>#N/A</v>
      </c>
      <c r="F360" s="379" t="e">
        <f>VLOOKUP($B360,мандатка!$B:$G,5,FALSE)</f>
        <v>#N/A</v>
      </c>
      <c r="G360" s="380" t="e">
        <f>VLOOKUP($K360,мандатка!$B:$I,3,FALSE)</f>
        <v>#N/A</v>
      </c>
      <c r="H360" s="380" t="e">
        <f>VLOOKUP($K360,мандатка!$B:$I,8,FALSE)</f>
        <v>#N/A</v>
      </c>
      <c r="I360" s="381"/>
      <c r="J360" s="370">
        <v>19</v>
      </c>
      <c r="K360" s="370" t="e">
        <f>VLOOKUP($J360,Жереб!$D:$I,6,FALSE)</f>
        <v>#N/A</v>
      </c>
      <c r="L360" s="370">
        <v>3</v>
      </c>
      <c r="M360" s="370">
        <f t="shared" si="5"/>
        <v>91</v>
      </c>
    </row>
    <row r="361" spans="1:13" hidden="1" x14ac:dyDescent="0.3">
      <c r="A361" s="376">
        <v>92</v>
      </c>
      <c r="B361" s="377" t="e">
        <f>VLOOKUP($K361,мандатка!$X:$AF,$L361+1,FALSE)</f>
        <v>#N/A</v>
      </c>
      <c r="C361" s="377"/>
      <c r="D361" s="377" t="e">
        <f>VLOOKUP($B361,мандатка!$B:$G,2,FALSE)</f>
        <v>#N/A</v>
      </c>
      <c r="E361" s="378" t="e">
        <f>VLOOKUP($B361,мандатка!$B:$G,3,FALSE)</f>
        <v>#N/A</v>
      </c>
      <c r="F361" s="379" t="e">
        <f>VLOOKUP($B361,мандатка!$B:$G,5,FALSE)</f>
        <v>#N/A</v>
      </c>
      <c r="G361" s="380" t="e">
        <f>VLOOKUP($K361,мандатка!$B:$I,3,FALSE)</f>
        <v>#N/A</v>
      </c>
      <c r="H361" s="380" t="e">
        <f>VLOOKUP($K361,мандатка!$B:$I,8,FALSE)</f>
        <v>#N/A</v>
      </c>
      <c r="I361" s="381"/>
      <c r="J361" s="370">
        <v>20</v>
      </c>
      <c r="K361" s="370" t="e">
        <f>VLOOKUP($J361,Жереб!$D:$I,6,FALSE)</f>
        <v>#N/A</v>
      </c>
      <c r="L361" s="370">
        <v>3</v>
      </c>
      <c r="M361" s="370">
        <f t="shared" si="5"/>
        <v>92</v>
      </c>
    </row>
    <row r="362" spans="1:13" hidden="1" x14ac:dyDescent="0.3">
      <c r="A362" s="376">
        <v>93</v>
      </c>
      <c r="B362" s="380" t="e">
        <f>VLOOKUP($K362,мандатка!$X:$AF,$L362+1,FALSE)</f>
        <v>#N/A</v>
      </c>
      <c r="C362" s="380"/>
      <c r="D362" s="377" t="e">
        <f>VLOOKUP($B362,мандатка!$B:$G,2,FALSE)</f>
        <v>#N/A</v>
      </c>
      <c r="E362" s="378" t="e">
        <f>VLOOKUP($B362,мандатка!$B:$G,3,FALSE)</f>
        <v>#N/A</v>
      </c>
      <c r="F362" s="379" t="e">
        <f>VLOOKUP($B362,мандатка!$B:$G,5,FALSE)</f>
        <v>#N/A</v>
      </c>
      <c r="G362" s="380" t="e">
        <f>VLOOKUP($K362,мандатка!$B:$I,3,FALSE)</f>
        <v>#N/A</v>
      </c>
      <c r="H362" s="380" t="e">
        <f>VLOOKUP($K362,мандатка!$B:$I,8,FALSE)</f>
        <v>#N/A</v>
      </c>
      <c r="I362" s="381"/>
      <c r="J362" s="370">
        <v>21</v>
      </c>
      <c r="K362" s="370" t="e">
        <f>VLOOKUP($J362,Жереб!$D:$I,6,FALSE)</f>
        <v>#N/A</v>
      </c>
      <c r="L362" s="370">
        <v>3</v>
      </c>
      <c r="M362" s="370">
        <f t="shared" si="5"/>
        <v>93</v>
      </c>
    </row>
    <row r="363" spans="1:13" hidden="1" x14ac:dyDescent="0.3">
      <c r="A363" s="376">
        <v>94</v>
      </c>
      <c r="B363" s="380" t="e">
        <f>VLOOKUP($K363,мандатка!$X:$AF,$L363+1,FALSE)</f>
        <v>#N/A</v>
      </c>
      <c r="C363" s="380"/>
      <c r="D363" s="377" t="e">
        <f>VLOOKUP($B363,мандатка!$B:$G,2,FALSE)</f>
        <v>#N/A</v>
      </c>
      <c r="E363" s="378" t="e">
        <f>VLOOKUP($B363,мандатка!$B:$G,3,FALSE)</f>
        <v>#N/A</v>
      </c>
      <c r="F363" s="379" t="e">
        <f>VLOOKUP($B363,мандатка!$B:$G,5,FALSE)</f>
        <v>#N/A</v>
      </c>
      <c r="G363" s="380" t="e">
        <f>VLOOKUP($K363,мандатка!$B:$I,3,FALSE)</f>
        <v>#N/A</v>
      </c>
      <c r="H363" s="380" t="e">
        <f>VLOOKUP($K363,мандатка!$B:$I,8,FALSE)</f>
        <v>#N/A</v>
      </c>
      <c r="I363" s="381"/>
      <c r="J363" s="370">
        <v>22</v>
      </c>
      <c r="K363" s="370" t="e">
        <f>VLOOKUP($J363,Жереб!$D:$I,6,FALSE)</f>
        <v>#N/A</v>
      </c>
      <c r="L363" s="370">
        <v>3</v>
      </c>
      <c r="M363" s="370">
        <f t="shared" si="5"/>
        <v>94</v>
      </c>
    </row>
    <row r="364" spans="1:13" hidden="1" x14ac:dyDescent="0.3">
      <c r="A364" s="376">
        <v>95</v>
      </c>
      <c r="B364" s="380" t="e">
        <f>VLOOKUP($K364,мандатка!$X:$AF,$L364+1,FALSE)</f>
        <v>#N/A</v>
      </c>
      <c r="C364" s="380"/>
      <c r="D364" s="377" t="e">
        <f>VLOOKUP($B364,мандатка!$B:$G,2,FALSE)</f>
        <v>#N/A</v>
      </c>
      <c r="E364" s="378" t="e">
        <f>VLOOKUP($B364,мандатка!$B:$G,3,FALSE)</f>
        <v>#N/A</v>
      </c>
      <c r="F364" s="379" t="e">
        <f>VLOOKUP($B364,мандатка!$B:$G,5,FALSE)</f>
        <v>#N/A</v>
      </c>
      <c r="G364" s="380" t="e">
        <f>VLOOKUP($K364,мандатка!$B:$I,3,FALSE)</f>
        <v>#N/A</v>
      </c>
      <c r="H364" s="380" t="e">
        <f>VLOOKUP($K364,мандатка!$B:$I,8,FALSE)</f>
        <v>#N/A</v>
      </c>
      <c r="I364" s="381"/>
      <c r="J364" s="370">
        <v>23</v>
      </c>
      <c r="K364" s="370" t="e">
        <f>VLOOKUP($J364,Жереб!$D:$I,6,FALSE)</f>
        <v>#N/A</v>
      </c>
      <c r="L364" s="370">
        <v>3</v>
      </c>
      <c r="M364" s="370">
        <f t="shared" si="5"/>
        <v>95</v>
      </c>
    </row>
    <row r="365" spans="1:13" hidden="1" x14ac:dyDescent="0.3">
      <c r="A365" s="376">
        <v>96</v>
      </c>
      <c r="B365" s="380" t="e">
        <f>VLOOKUP($K365,мандатка!$X:$AF,$L365+1,FALSE)</f>
        <v>#N/A</v>
      </c>
      <c r="C365" s="380"/>
      <c r="D365" s="377" t="e">
        <f>VLOOKUP($B365,мандатка!$B:$G,2,FALSE)</f>
        <v>#N/A</v>
      </c>
      <c r="E365" s="378" t="e">
        <f>VLOOKUP($B365,мандатка!$B:$G,3,FALSE)</f>
        <v>#N/A</v>
      </c>
      <c r="F365" s="379" t="e">
        <f>VLOOKUP($B365,мандатка!$B:$G,5,FALSE)</f>
        <v>#N/A</v>
      </c>
      <c r="G365" s="380" t="e">
        <f>VLOOKUP($K365,мандатка!$B:$I,3,FALSE)</f>
        <v>#N/A</v>
      </c>
      <c r="H365" s="380" t="e">
        <f>VLOOKUP($K365,мандатка!$B:$I,8,FALSE)</f>
        <v>#N/A</v>
      </c>
      <c r="I365" s="381"/>
      <c r="J365" s="370">
        <v>24</v>
      </c>
      <c r="K365" s="370" t="e">
        <f>VLOOKUP($J365,Жереб!$D:$I,6,FALSE)</f>
        <v>#N/A</v>
      </c>
      <c r="L365" s="370">
        <v>3</v>
      </c>
      <c r="M365" s="370">
        <f t="shared" si="5"/>
        <v>96</v>
      </c>
    </row>
    <row r="366" spans="1:13" hidden="1" x14ac:dyDescent="0.3">
      <c r="A366" s="376">
        <v>97</v>
      </c>
      <c r="B366" s="380" t="e">
        <f>VLOOKUP($K366,мандатка!$X:$AF,$L366+1,FALSE)</f>
        <v>#N/A</v>
      </c>
      <c r="C366" s="380"/>
      <c r="D366" s="377" t="e">
        <f>VLOOKUP($B366,мандатка!$B:$G,2,FALSE)</f>
        <v>#N/A</v>
      </c>
      <c r="E366" s="378" t="e">
        <f>VLOOKUP($B366,мандатка!$B:$G,3,FALSE)</f>
        <v>#N/A</v>
      </c>
      <c r="F366" s="379" t="e">
        <f>VLOOKUP($B366,мандатка!$B:$G,5,FALSE)</f>
        <v>#N/A</v>
      </c>
      <c r="G366" s="380" t="e">
        <f>VLOOKUP($K366,мандатка!$B:$I,3,FALSE)</f>
        <v>#N/A</v>
      </c>
      <c r="H366" s="380" t="e">
        <f>VLOOKUP($K366,мандатка!$B:$I,8,FALSE)</f>
        <v>#N/A</v>
      </c>
      <c r="I366" s="381"/>
      <c r="J366" s="370">
        <v>25</v>
      </c>
      <c r="K366" s="370" t="e">
        <f>VLOOKUP($J366,Жереб!$D:$I,6,FALSE)</f>
        <v>#N/A</v>
      </c>
      <c r="L366" s="370">
        <v>3</v>
      </c>
      <c r="M366" s="370">
        <f t="shared" si="5"/>
        <v>97</v>
      </c>
    </row>
    <row r="367" spans="1:13" hidden="1" x14ac:dyDescent="0.3">
      <c r="A367" s="376">
        <v>98</v>
      </c>
      <c r="B367" s="380" t="e">
        <f>VLOOKUP($K367,мандатка!$X:$AF,$L367+1,FALSE)</f>
        <v>#N/A</v>
      </c>
      <c r="C367" s="380"/>
      <c r="D367" s="377" t="e">
        <f>VLOOKUP($B367,мандатка!$B:$G,2,FALSE)</f>
        <v>#N/A</v>
      </c>
      <c r="E367" s="378" t="e">
        <f>VLOOKUP($B367,мандатка!$B:$G,3,FALSE)</f>
        <v>#N/A</v>
      </c>
      <c r="F367" s="379" t="e">
        <f>VLOOKUP($B367,мандатка!$B:$G,5,FALSE)</f>
        <v>#N/A</v>
      </c>
      <c r="G367" s="380" t="e">
        <f>VLOOKUP($K367,мандатка!$B:$I,3,FALSE)</f>
        <v>#N/A</v>
      </c>
      <c r="H367" s="380" t="e">
        <f>VLOOKUP($K367,мандатка!$B:$I,8,FALSE)</f>
        <v>#N/A</v>
      </c>
      <c r="I367" s="381"/>
      <c r="J367" s="370">
        <v>26</v>
      </c>
      <c r="K367" s="370" t="e">
        <f>VLOOKUP($J367,Жереб!$D:$I,6,FALSE)</f>
        <v>#N/A</v>
      </c>
      <c r="L367" s="370">
        <v>3</v>
      </c>
      <c r="M367" s="370">
        <f t="shared" si="5"/>
        <v>98</v>
      </c>
    </row>
    <row r="368" spans="1:13" hidden="1" x14ac:dyDescent="0.3">
      <c r="A368" s="376">
        <v>99</v>
      </c>
      <c r="B368" s="380" t="e">
        <f>VLOOKUP($K368,мандатка!$X:$AF,$L368+1,FALSE)</f>
        <v>#N/A</v>
      </c>
      <c r="C368" s="380"/>
      <c r="D368" s="377" t="e">
        <f>VLOOKUP($B368,мандатка!$B:$G,2,FALSE)</f>
        <v>#N/A</v>
      </c>
      <c r="E368" s="378" t="e">
        <f>VLOOKUP($B368,мандатка!$B:$G,3,FALSE)</f>
        <v>#N/A</v>
      </c>
      <c r="F368" s="379" t="e">
        <f>VLOOKUP($B368,мандатка!$B:$G,5,FALSE)</f>
        <v>#N/A</v>
      </c>
      <c r="G368" s="380" t="e">
        <f>VLOOKUP($K368,мандатка!$B:$I,3,FALSE)</f>
        <v>#N/A</v>
      </c>
      <c r="H368" s="380" t="e">
        <f>VLOOKUP($K368,мандатка!$B:$I,8,FALSE)</f>
        <v>#N/A</v>
      </c>
      <c r="I368" s="381"/>
      <c r="J368" s="370">
        <v>27</v>
      </c>
      <c r="K368" s="370" t="e">
        <f>VLOOKUP($J368,Жереб!$D:$I,6,FALSE)</f>
        <v>#N/A</v>
      </c>
      <c r="L368" s="370">
        <v>3</v>
      </c>
      <c r="M368" s="370">
        <f t="shared" si="5"/>
        <v>99</v>
      </c>
    </row>
    <row r="369" spans="1:13" hidden="1" x14ac:dyDescent="0.3">
      <c r="A369" s="376">
        <v>100</v>
      </c>
      <c r="B369" s="380" t="e">
        <f>VLOOKUP($K369,мандатка!$X:$AF,$L369+1,FALSE)</f>
        <v>#N/A</v>
      </c>
      <c r="C369" s="380"/>
      <c r="D369" s="377" t="e">
        <f>VLOOKUP($B369,мандатка!$B:$G,2,FALSE)</f>
        <v>#N/A</v>
      </c>
      <c r="E369" s="378" t="e">
        <f>VLOOKUP($B369,мандатка!$B:$G,3,FALSE)</f>
        <v>#N/A</v>
      </c>
      <c r="F369" s="379" t="e">
        <f>VLOOKUP($B369,мандатка!$B:$G,5,FALSE)</f>
        <v>#N/A</v>
      </c>
      <c r="G369" s="380" t="e">
        <f>VLOOKUP($K369,мандатка!$B:$I,3,FALSE)</f>
        <v>#N/A</v>
      </c>
      <c r="H369" s="380" t="e">
        <f>VLOOKUP($K369,мандатка!$B:$I,8,FALSE)</f>
        <v>#N/A</v>
      </c>
      <c r="I369" s="381"/>
      <c r="J369" s="370">
        <v>28</v>
      </c>
      <c r="K369" s="370" t="e">
        <f>VLOOKUP($J369,Жереб!$D:$I,6,FALSE)</f>
        <v>#N/A</v>
      </c>
      <c r="L369" s="370">
        <v>3</v>
      </c>
      <c r="M369" s="370">
        <f t="shared" si="5"/>
        <v>100</v>
      </c>
    </row>
    <row r="370" spans="1:13" hidden="1" x14ac:dyDescent="0.3">
      <c r="A370" s="376">
        <v>101</v>
      </c>
      <c r="B370" s="380" t="e">
        <f>VLOOKUP($K370,мандатка!$X:$AF,$L370+1,FALSE)</f>
        <v>#N/A</v>
      </c>
      <c r="C370" s="380"/>
      <c r="D370" s="377" t="e">
        <f>VLOOKUP($B370,мандатка!$B:$G,2,FALSE)</f>
        <v>#N/A</v>
      </c>
      <c r="E370" s="378" t="e">
        <f>VLOOKUP($B370,мандатка!$B:$G,3,FALSE)</f>
        <v>#N/A</v>
      </c>
      <c r="F370" s="379" t="e">
        <f>VLOOKUP($B370,мандатка!$B:$G,5,FALSE)</f>
        <v>#N/A</v>
      </c>
      <c r="G370" s="380" t="e">
        <f>VLOOKUP($K370,мандатка!$B:$I,3,FALSE)</f>
        <v>#N/A</v>
      </c>
      <c r="H370" s="380" t="e">
        <f>VLOOKUP($K370,мандатка!$B:$I,8,FALSE)</f>
        <v>#N/A</v>
      </c>
      <c r="I370" s="381"/>
      <c r="J370" s="370">
        <v>29</v>
      </c>
      <c r="K370" s="370" t="e">
        <f>VLOOKUP($J370,Жереб!$D:$I,6,FALSE)</f>
        <v>#N/A</v>
      </c>
      <c r="L370" s="370">
        <v>3</v>
      </c>
      <c r="M370" s="370">
        <f t="shared" si="5"/>
        <v>101</v>
      </c>
    </row>
    <row r="371" spans="1:13" hidden="1" x14ac:dyDescent="0.3">
      <c r="A371" s="376">
        <v>102</v>
      </c>
      <c r="B371" s="380" t="e">
        <f>VLOOKUP($K371,мандатка!$X:$AF,$L371+1,FALSE)</f>
        <v>#N/A</v>
      </c>
      <c r="C371" s="380"/>
      <c r="D371" s="377" t="e">
        <f>VLOOKUP($B371,мандатка!$B:$G,2,FALSE)</f>
        <v>#N/A</v>
      </c>
      <c r="E371" s="378" t="e">
        <f>VLOOKUP($B371,мандатка!$B:$G,3,FALSE)</f>
        <v>#N/A</v>
      </c>
      <c r="F371" s="379" t="e">
        <f>VLOOKUP($B371,мандатка!$B:$G,5,FALSE)</f>
        <v>#N/A</v>
      </c>
      <c r="G371" s="380" t="e">
        <f>VLOOKUP($K371,мандатка!$B:$I,3,FALSE)</f>
        <v>#N/A</v>
      </c>
      <c r="H371" s="380" t="e">
        <f>VLOOKUP($K371,мандатка!$B:$I,8,FALSE)</f>
        <v>#N/A</v>
      </c>
      <c r="I371" s="381"/>
      <c r="J371" s="370">
        <v>30</v>
      </c>
      <c r="K371" s="370" t="e">
        <f>VLOOKUP($J371,Жереб!$D:$I,6,FALSE)</f>
        <v>#N/A</v>
      </c>
      <c r="L371" s="370">
        <v>3</v>
      </c>
      <c r="M371" s="370">
        <f t="shared" si="5"/>
        <v>102</v>
      </c>
    </row>
    <row r="372" spans="1:13" hidden="1" x14ac:dyDescent="0.3">
      <c r="A372" s="376">
        <v>103</v>
      </c>
      <c r="B372" s="380" t="e">
        <f>VLOOKUP($K372,мандатка!$X:$AF,$L372+1,FALSE)</f>
        <v>#N/A</v>
      </c>
      <c r="C372" s="380"/>
      <c r="D372" s="377" t="e">
        <f>VLOOKUP($B372,мандатка!$B:$G,2,FALSE)</f>
        <v>#N/A</v>
      </c>
      <c r="E372" s="378" t="e">
        <f>VLOOKUP($B372,мандатка!$B:$G,3,FALSE)</f>
        <v>#N/A</v>
      </c>
      <c r="F372" s="379" t="e">
        <f>VLOOKUP($B372,мандатка!$B:$G,5,FALSE)</f>
        <v>#N/A</v>
      </c>
      <c r="G372" s="380" t="e">
        <f>VLOOKUP($K372,мандатка!$B:$I,3,FALSE)</f>
        <v>#N/A</v>
      </c>
      <c r="H372" s="380" t="e">
        <f>VLOOKUP($K372,мандатка!$B:$I,8,FALSE)</f>
        <v>#N/A</v>
      </c>
      <c r="I372" s="381"/>
      <c r="J372" s="370">
        <v>31</v>
      </c>
      <c r="K372" s="370" t="e">
        <f>VLOOKUP($J372,Жереб!$D:$I,6,FALSE)</f>
        <v>#N/A</v>
      </c>
      <c r="L372" s="370">
        <v>3</v>
      </c>
      <c r="M372" s="370">
        <f t="shared" si="5"/>
        <v>103</v>
      </c>
    </row>
    <row r="373" spans="1:13" hidden="1" x14ac:dyDescent="0.3">
      <c r="A373" s="376">
        <v>104</v>
      </c>
      <c r="B373" s="380" t="e">
        <f>VLOOKUP($K373,мандатка!$X:$AF,$L373+1,FALSE)</f>
        <v>#N/A</v>
      </c>
      <c r="C373" s="380"/>
      <c r="D373" s="377" t="e">
        <f>VLOOKUP($B373,мандатка!$B:$G,2,FALSE)</f>
        <v>#N/A</v>
      </c>
      <c r="E373" s="378" t="e">
        <f>VLOOKUP($B373,мандатка!$B:$G,3,FALSE)</f>
        <v>#N/A</v>
      </c>
      <c r="F373" s="379" t="e">
        <f>VLOOKUP($B373,мандатка!$B:$G,5,FALSE)</f>
        <v>#N/A</v>
      </c>
      <c r="G373" s="380" t="e">
        <f>VLOOKUP($K373,мандатка!$B:$I,3,FALSE)</f>
        <v>#N/A</v>
      </c>
      <c r="H373" s="380" t="e">
        <f>VLOOKUP($K373,мандатка!$B:$I,8,FALSE)</f>
        <v>#N/A</v>
      </c>
      <c r="I373" s="381"/>
      <c r="J373" s="370">
        <v>4</v>
      </c>
      <c r="K373" s="370" t="e">
        <f>VLOOKUP($J373,Жереб!$D:$I,6,FALSE)</f>
        <v>#N/A</v>
      </c>
      <c r="L373" s="370">
        <v>4</v>
      </c>
      <c r="M373" s="370">
        <f t="shared" si="5"/>
        <v>104</v>
      </c>
    </row>
    <row r="374" spans="1:13" hidden="1" x14ac:dyDescent="0.3">
      <c r="A374" s="376">
        <v>105</v>
      </c>
      <c r="B374" s="380" t="e">
        <f>VLOOKUP($K374,мандатка!$X:$AF,$L374+1,FALSE)</f>
        <v>#N/A</v>
      </c>
      <c r="C374" s="380"/>
      <c r="D374" s="377" t="e">
        <f>VLOOKUP($B374,мандатка!$B:$G,2,FALSE)</f>
        <v>#N/A</v>
      </c>
      <c r="E374" s="378" t="e">
        <f>VLOOKUP($B374,мандатка!$B:$G,3,FALSE)</f>
        <v>#N/A</v>
      </c>
      <c r="F374" s="379" t="e">
        <f>VLOOKUP($B374,мандатка!$B:$G,5,FALSE)</f>
        <v>#N/A</v>
      </c>
      <c r="G374" s="380" t="e">
        <f>VLOOKUP($K374,мандатка!$B:$I,3,FALSE)</f>
        <v>#N/A</v>
      </c>
      <c r="H374" s="380" t="e">
        <f>VLOOKUP($K374,мандатка!$B:$I,8,FALSE)</f>
        <v>#N/A</v>
      </c>
      <c r="I374" s="381"/>
      <c r="J374" s="370">
        <v>5</v>
      </c>
      <c r="K374" s="370" t="e">
        <f>VLOOKUP($J374,Жереб!$D:$I,6,FALSE)</f>
        <v>#N/A</v>
      </c>
      <c r="L374" s="370">
        <v>4</v>
      </c>
      <c r="M374" s="370">
        <f t="shared" si="5"/>
        <v>105</v>
      </c>
    </row>
    <row r="375" spans="1:13" hidden="1" x14ac:dyDescent="0.3">
      <c r="A375" s="376">
        <v>106</v>
      </c>
      <c r="B375" s="380" t="e">
        <f>VLOOKUP($K375,мандатка!$X:$AF,$L375+1,FALSE)</f>
        <v>#N/A</v>
      </c>
      <c r="C375" s="380"/>
      <c r="D375" s="377" t="e">
        <f>VLOOKUP($B375,мандатка!$B:$G,2,FALSE)</f>
        <v>#N/A</v>
      </c>
      <c r="E375" s="378" t="e">
        <f>VLOOKUP($B375,мандатка!$B:$G,3,FALSE)</f>
        <v>#N/A</v>
      </c>
      <c r="F375" s="379" t="e">
        <f>VLOOKUP($B375,мандатка!$B:$G,5,FALSE)</f>
        <v>#N/A</v>
      </c>
      <c r="G375" s="380" t="e">
        <f>VLOOKUP($K375,мандатка!$B:$I,3,FALSE)</f>
        <v>#N/A</v>
      </c>
      <c r="H375" s="380" t="e">
        <f>VLOOKUP($K375,мандатка!$B:$I,8,FALSE)</f>
        <v>#N/A</v>
      </c>
      <c r="I375" s="381"/>
      <c r="J375" s="370">
        <v>6</v>
      </c>
      <c r="K375" s="370" t="e">
        <f>VLOOKUP($J375,Жереб!$D:$I,6,FALSE)</f>
        <v>#N/A</v>
      </c>
      <c r="L375" s="370">
        <v>4</v>
      </c>
      <c r="M375" s="370">
        <f t="shared" si="5"/>
        <v>106</v>
      </c>
    </row>
    <row r="376" spans="1:13" hidden="1" x14ac:dyDescent="0.3">
      <c r="A376" s="376">
        <v>107</v>
      </c>
      <c r="B376" s="380" t="e">
        <f>VLOOKUP($K376,мандатка!$X:$AF,$L376+1,FALSE)</f>
        <v>#N/A</v>
      </c>
      <c r="C376" s="380"/>
      <c r="D376" s="377" t="e">
        <f>VLOOKUP($B376,мандатка!$B:$G,2,FALSE)</f>
        <v>#N/A</v>
      </c>
      <c r="E376" s="378" t="e">
        <f>VLOOKUP($B376,мандатка!$B:$G,3,FALSE)</f>
        <v>#N/A</v>
      </c>
      <c r="F376" s="379" t="e">
        <f>VLOOKUP($B376,мандатка!$B:$G,5,FALSE)</f>
        <v>#N/A</v>
      </c>
      <c r="G376" s="380" t="e">
        <f>VLOOKUP($K376,мандатка!$B:$I,3,FALSE)</f>
        <v>#N/A</v>
      </c>
      <c r="H376" s="380" t="e">
        <f>VLOOKUP($K376,мандатка!$B:$I,8,FALSE)</f>
        <v>#N/A</v>
      </c>
      <c r="I376" s="381"/>
      <c r="J376" s="370">
        <v>7</v>
      </c>
      <c r="K376" s="370" t="e">
        <f>VLOOKUP($J376,Жереб!$D:$I,6,FALSE)</f>
        <v>#N/A</v>
      </c>
      <c r="L376" s="370">
        <v>4</v>
      </c>
      <c r="M376" s="370">
        <f t="shared" si="5"/>
        <v>107</v>
      </c>
    </row>
    <row r="377" spans="1:13" hidden="1" x14ac:dyDescent="0.3">
      <c r="A377" s="376">
        <v>108</v>
      </c>
      <c r="B377" s="380" t="e">
        <f>VLOOKUP($K377,мандатка!$X:$AF,$L377+1,FALSE)</f>
        <v>#N/A</v>
      </c>
      <c r="C377" s="380"/>
      <c r="D377" s="377" t="e">
        <f>VLOOKUP($B377,мандатка!$B:$G,2,FALSE)</f>
        <v>#N/A</v>
      </c>
      <c r="E377" s="378" t="e">
        <f>VLOOKUP($B377,мандатка!$B:$G,3,FALSE)</f>
        <v>#N/A</v>
      </c>
      <c r="F377" s="379" t="e">
        <f>VLOOKUP($B377,мандатка!$B:$G,5,FALSE)</f>
        <v>#N/A</v>
      </c>
      <c r="G377" s="380" t="e">
        <f>VLOOKUP($K377,мандатка!$B:$I,3,FALSE)</f>
        <v>#N/A</v>
      </c>
      <c r="H377" s="380" t="e">
        <f>VLOOKUP($K377,мандатка!$B:$I,8,FALSE)</f>
        <v>#N/A</v>
      </c>
      <c r="I377" s="381"/>
      <c r="J377" s="370">
        <v>8</v>
      </c>
      <c r="K377" s="370" t="e">
        <f>VLOOKUP($J377,Жереб!$D:$I,6,FALSE)</f>
        <v>#N/A</v>
      </c>
      <c r="L377" s="370">
        <v>4</v>
      </c>
      <c r="M377" s="370">
        <f t="shared" si="5"/>
        <v>108</v>
      </c>
    </row>
    <row r="378" spans="1:13" hidden="1" x14ac:dyDescent="0.3">
      <c r="A378" s="376">
        <v>109</v>
      </c>
      <c r="B378" s="380" t="e">
        <f>VLOOKUP($K378,мандатка!$X:$AF,$L378+1,FALSE)</f>
        <v>#N/A</v>
      </c>
      <c r="C378" s="380"/>
      <c r="D378" s="377" t="e">
        <f>VLOOKUP($B378,мандатка!$B:$G,2,FALSE)</f>
        <v>#N/A</v>
      </c>
      <c r="E378" s="378" t="e">
        <f>VLOOKUP($B378,мандатка!$B:$G,3,FALSE)</f>
        <v>#N/A</v>
      </c>
      <c r="F378" s="379" t="e">
        <f>VLOOKUP($B378,мандатка!$B:$G,5,FALSE)</f>
        <v>#N/A</v>
      </c>
      <c r="G378" s="380" t="e">
        <f>VLOOKUP($K378,мандатка!$B:$I,3,FALSE)</f>
        <v>#N/A</v>
      </c>
      <c r="H378" s="380" t="e">
        <f>VLOOKUP($K378,мандатка!$B:$I,8,FALSE)</f>
        <v>#N/A</v>
      </c>
      <c r="I378" s="381"/>
      <c r="J378" s="370">
        <v>9</v>
      </c>
      <c r="K378" s="370" t="e">
        <f>VLOOKUP($J378,Жереб!$D:$I,6,FALSE)</f>
        <v>#N/A</v>
      </c>
      <c r="L378" s="370">
        <v>4</v>
      </c>
      <c r="M378" s="370">
        <f t="shared" si="5"/>
        <v>109</v>
      </c>
    </row>
    <row r="379" spans="1:13" hidden="1" x14ac:dyDescent="0.3">
      <c r="A379" s="376">
        <v>110</v>
      </c>
      <c r="B379" s="380" t="e">
        <f>VLOOKUP($K379,мандатка!$X:$AF,$L379+1,FALSE)</f>
        <v>#N/A</v>
      </c>
      <c r="C379" s="380"/>
      <c r="D379" s="377" t="e">
        <f>VLOOKUP($B379,мандатка!$B:$G,2,FALSE)</f>
        <v>#N/A</v>
      </c>
      <c r="E379" s="378" t="e">
        <f>VLOOKUP($B379,мандатка!$B:$G,3,FALSE)</f>
        <v>#N/A</v>
      </c>
      <c r="F379" s="379" t="e">
        <f>VLOOKUP($B379,мандатка!$B:$G,5,FALSE)</f>
        <v>#N/A</v>
      </c>
      <c r="G379" s="380" t="e">
        <f>VLOOKUP($K379,мандатка!$B:$I,3,FALSE)</f>
        <v>#N/A</v>
      </c>
      <c r="H379" s="380" t="e">
        <f>VLOOKUP($K379,мандатка!$B:$I,8,FALSE)</f>
        <v>#N/A</v>
      </c>
      <c r="I379" s="381"/>
      <c r="J379" s="370">
        <v>10</v>
      </c>
      <c r="K379" s="370" t="e">
        <f>VLOOKUP($J379,Жереб!$D:$I,6,FALSE)</f>
        <v>#N/A</v>
      </c>
      <c r="L379" s="370">
        <v>4</v>
      </c>
      <c r="M379" s="370">
        <f t="shared" si="5"/>
        <v>110</v>
      </c>
    </row>
    <row r="380" spans="1:13" hidden="1" x14ac:dyDescent="0.3">
      <c r="A380" s="376">
        <v>111</v>
      </c>
      <c r="B380" s="380" t="e">
        <f>VLOOKUP($K380,мандатка!$X:$AF,$L380+1,FALSE)</f>
        <v>#N/A</v>
      </c>
      <c r="C380" s="380"/>
      <c r="D380" s="377" t="e">
        <f>VLOOKUP($B380,мандатка!$B:$G,2,FALSE)</f>
        <v>#N/A</v>
      </c>
      <c r="E380" s="378" t="e">
        <f>VLOOKUP($B380,мандатка!$B:$G,3,FALSE)</f>
        <v>#N/A</v>
      </c>
      <c r="F380" s="379" t="e">
        <f>VLOOKUP($B380,мандатка!$B:$G,5,FALSE)</f>
        <v>#N/A</v>
      </c>
      <c r="G380" s="380" t="e">
        <f>VLOOKUP($K380,мандатка!$B:$I,3,FALSE)</f>
        <v>#N/A</v>
      </c>
      <c r="H380" s="380" t="e">
        <f>VLOOKUP($K380,мандатка!$B:$I,8,FALSE)</f>
        <v>#N/A</v>
      </c>
      <c r="I380" s="381"/>
      <c r="J380" s="370">
        <v>11</v>
      </c>
      <c r="K380" s="370" t="e">
        <f>VLOOKUP($J380,Жереб!$D:$I,6,FALSE)</f>
        <v>#N/A</v>
      </c>
      <c r="L380" s="370">
        <v>4</v>
      </c>
      <c r="M380" s="370">
        <f t="shared" si="5"/>
        <v>111</v>
      </c>
    </row>
    <row r="381" spans="1:13" hidden="1" x14ac:dyDescent="0.3">
      <c r="A381" s="376">
        <v>112</v>
      </c>
      <c r="B381" s="380" t="e">
        <f>VLOOKUP($K381,мандатка!$X:$AF,$L381+1,FALSE)</f>
        <v>#N/A</v>
      </c>
      <c r="C381" s="380"/>
      <c r="D381" s="377" t="e">
        <f>VLOOKUP($B381,мандатка!$B:$G,2,FALSE)</f>
        <v>#N/A</v>
      </c>
      <c r="E381" s="378" t="e">
        <f>VLOOKUP($B381,мандатка!$B:$G,3,FALSE)</f>
        <v>#N/A</v>
      </c>
      <c r="F381" s="379" t="e">
        <f>VLOOKUP($B381,мандатка!$B:$G,5,FALSE)</f>
        <v>#N/A</v>
      </c>
      <c r="G381" s="380" t="e">
        <f>VLOOKUP($K381,мандатка!$B:$I,3,FALSE)</f>
        <v>#N/A</v>
      </c>
      <c r="H381" s="380" t="e">
        <f>VLOOKUP($K381,мандатка!$B:$I,8,FALSE)</f>
        <v>#N/A</v>
      </c>
      <c r="I381" s="381"/>
      <c r="J381" s="370">
        <v>12</v>
      </c>
      <c r="K381" s="370" t="e">
        <f>VLOOKUP($J381,Жереб!$D:$I,6,FALSE)</f>
        <v>#N/A</v>
      </c>
      <c r="L381" s="370">
        <v>4</v>
      </c>
      <c r="M381" s="370">
        <f t="shared" si="5"/>
        <v>112</v>
      </c>
    </row>
    <row r="382" spans="1:13" hidden="1" x14ac:dyDescent="0.3">
      <c r="A382" s="376">
        <v>113</v>
      </c>
      <c r="B382" s="380" t="e">
        <f>VLOOKUP($K382,мандатка!$X:$AF,$L382+1,FALSE)</f>
        <v>#N/A</v>
      </c>
      <c r="C382" s="380"/>
      <c r="D382" s="377" t="e">
        <f>VLOOKUP($B382,мандатка!$B:$G,2,FALSE)</f>
        <v>#N/A</v>
      </c>
      <c r="E382" s="378" t="e">
        <f>VLOOKUP($B382,мандатка!$B:$G,3,FALSE)</f>
        <v>#N/A</v>
      </c>
      <c r="F382" s="379" t="e">
        <f>VLOOKUP($B382,мандатка!$B:$G,5,FALSE)</f>
        <v>#N/A</v>
      </c>
      <c r="G382" s="380" t="e">
        <f>VLOOKUP($K382,мандатка!$B:$I,3,FALSE)</f>
        <v>#N/A</v>
      </c>
      <c r="H382" s="380" t="e">
        <f>VLOOKUP($K382,мандатка!$B:$I,8,FALSE)</f>
        <v>#N/A</v>
      </c>
      <c r="I382" s="381"/>
      <c r="J382" s="370">
        <v>13</v>
      </c>
      <c r="K382" s="370" t="e">
        <f>VLOOKUP($J382,Жереб!$D:$I,6,FALSE)</f>
        <v>#N/A</v>
      </c>
      <c r="L382" s="370">
        <v>4</v>
      </c>
      <c r="M382" s="370">
        <f t="shared" si="5"/>
        <v>113</v>
      </c>
    </row>
    <row r="383" spans="1:13" hidden="1" x14ac:dyDescent="0.3">
      <c r="A383" s="376">
        <v>114</v>
      </c>
      <c r="B383" s="380" t="e">
        <f>VLOOKUP($K383,мандатка!$X:$AF,$L383+1,FALSE)</f>
        <v>#N/A</v>
      </c>
      <c r="C383" s="380"/>
      <c r="D383" s="377" t="e">
        <f>VLOOKUP($B383,мандатка!$B:$G,2,FALSE)</f>
        <v>#N/A</v>
      </c>
      <c r="E383" s="378" t="e">
        <f>VLOOKUP($B383,мандатка!$B:$G,3,FALSE)</f>
        <v>#N/A</v>
      </c>
      <c r="F383" s="379" t="e">
        <f>VLOOKUP($B383,мандатка!$B:$G,5,FALSE)</f>
        <v>#N/A</v>
      </c>
      <c r="G383" s="380" t="e">
        <f>VLOOKUP($K383,мандатка!$B:$I,3,FALSE)</f>
        <v>#N/A</v>
      </c>
      <c r="H383" s="380" t="e">
        <f>VLOOKUP($K383,мандатка!$B:$I,8,FALSE)</f>
        <v>#N/A</v>
      </c>
      <c r="I383" s="381"/>
      <c r="J383" s="370">
        <v>14</v>
      </c>
      <c r="K383" s="370" t="e">
        <f>VLOOKUP($J383,Жереб!$D:$I,6,FALSE)</f>
        <v>#N/A</v>
      </c>
      <c r="L383" s="370">
        <v>4</v>
      </c>
      <c r="M383" s="370">
        <f t="shared" si="5"/>
        <v>114</v>
      </c>
    </row>
    <row r="384" spans="1:13" hidden="1" x14ac:dyDescent="0.3">
      <c r="A384" s="376">
        <v>115</v>
      </c>
      <c r="B384" s="380" t="e">
        <f>VLOOKUP($K384,мандатка!$X:$AF,$L384+1,FALSE)</f>
        <v>#N/A</v>
      </c>
      <c r="C384" s="380"/>
      <c r="D384" s="377" t="e">
        <f>VLOOKUP($B384,мандатка!$B:$G,2,FALSE)</f>
        <v>#N/A</v>
      </c>
      <c r="E384" s="378" t="e">
        <f>VLOOKUP($B384,мандатка!$B:$G,3,FALSE)</f>
        <v>#N/A</v>
      </c>
      <c r="F384" s="379" t="e">
        <f>VLOOKUP($B384,мандатка!$B:$G,5,FALSE)</f>
        <v>#N/A</v>
      </c>
      <c r="G384" s="380" t="e">
        <f>VLOOKUP($K384,мандатка!$B:$I,3,FALSE)</f>
        <v>#N/A</v>
      </c>
      <c r="H384" s="380" t="e">
        <f>VLOOKUP($K384,мандатка!$B:$I,8,FALSE)</f>
        <v>#N/A</v>
      </c>
      <c r="I384" s="381"/>
      <c r="J384" s="370">
        <v>15</v>
      </c>
      <c r="K384" s="370" t="e">
        <f>VLOOKUP($J384,Жереб!$D:$I,6,FALSE)</f>
        <v>#N/A</v>
      </c>
      <c r="L384" s="370">
        <v>4</v>
      </c>
      <c r="M384" s="370">
        <f t="shared" si="5"/>
        <v>115</v>
      </c>
    </row>
    <row r="385" spans="1:13" hidden="1" x14ac:dyDescent="0.3">
      <c r="A385" s="376">
        <v>116</v>
      </c>
      <c r="B385" s="380" t="e">
        <f>VLOOKUP($K385,мандатка!$X:$AF,$L385+1,FALSE)</f>
        <v>#N/A</v>
      </c>
      <c r="C385" s="380"/>
      <c r="D385" s="377" t="e">
        <f>VLOOKUP($B385,мандатка!$B:$G,2,FALSE)</f>
        <v>#N/A</v>
      </c>
      <c r="E385" s="378" t="e">
        <f>VLOOKUP($B385,мандатка!$B:$G,3,FALSE)</f>
        <v>#N/A</v>
      </c>
      <c r="F385" s="379" t="e">
        <f>VLOOKUP($B385,мандатка!$B:$G,5,FALSE)</f>
        <v>#N/A</v>
      </c>
      <c r="G385" s="380" t="e">
        <f>VLOOKUP($K385,мандатка!$B:$I,3,FALSE)</f>
        <v>#N/A</v>
      </c>
      <c r="H385" s="380" t="e">
        <f>VLOOKUP($K385,мандатка!$B:$I,8,FALSE)</f>
        <v>#N/A</v>
      </c>
      <c r="I385" s="381"/>
      <c r="J385" s="370">
        <v>16</v>
      </c>
      <c r="K385" s="370" t="e">
        <f>VLOOKUP($J385,Жереб!$D:$I,6,FALSE)</f>
        <v>#N/A</v>
      </c>
      <c r="L385" s="370">
        <v>4</v>
      </c>
      <c r="M385" s="370">
        <f t="shared" si="5"/>
        <v>116</v>
      </c>
    </row>
    <row r="386" spans="1:13" hidden="1" x14ac:dyDescent="0.3">
      <c r="A386" s="376">
        <v>117</v>
      </c>
      <c r="B386" s="380" t="e">
        <f>VLOOKUP($K386,мандатка!$X:$AF,$L386+1,FALSE)</f>
        <v>#N/A</v>
      </c>
      <c r="C386" s="380"/>
      <c r="D386" s="377" t="e">
        <f>VLOOKUP($B386,мандатка!$B:$G,2,FALSE)</f>
        <v>#N/A</v>
      </c>
      <c r="E386" s="378" t="e">
        <f>VLOOKUP($B386,мандатка!$B:$G,3,FALSE)</f>
        <v>#N/A</v>
      </c>
      <c r="F386" s="379" t="e">
        <f>VLOOKUP($B386,мандатка!$B:$G,5,FALSE)</f>
        <v>#N/A</v>
      </c>
      <c r="G386" s="380" t="e">
        <f>VLOOKUP($K386,мандатка!$B:$I,3,FALSE)</f>
        <v>#N/A</v>
      </c>
      <c r="H386" s="380" t="e">
        <f>VLOOKUP($K386,мандатка!$B:$I,8,FALSE)</f>
        <v>#N/A</v>
      </c>
      <c r="I386" s="381"/>
      <c r="J386" s="370">
        <v>17</v>
      </c>
      <c r="K386" s="370" t="e">
        <f>VLOOKUP($J386,Жереб!$D:$I,6,FALSE)</f>
        <v>#N/A</v>
      </c>
      <c r="L386" s="370">
        <v>4</v>
      </c>
      <c r="M386" s="370">
        <f t="shared" si="5"/>
        <v>117</v>
      </c>
    </row>
    <row r="387" spans="1:13" hidden="1" x14ac:dyDescent="0.3">
      <c r="A387" s="376">
        <v>118</v>
      </c>
      <c r="B387" s="380" t="e">
        <f>VLOOKUP($K387,мандатка!$X:$AF,$L387+1,FALSE)</f>
        <v>#N/A</v>
      </c>
      <c r="C387" s="380"/>
      <c r="D387" s="377" t="e">
        <f>VLOOKUP($B387,мандатка!$B:$G,2,FALSE)</f>
        <v>#N/A</v>
      </c>
      <c r="E387" s="378" t="e">
        <f>VLOOKUP($B387,мандатка!$B:$G,3,FALSE)</f>
        <v>#N/A</v>
      </c>
      <c r="F387" s="379" t="e">
        <f>VLOOKUP($B387,мандатка!$B:$G,5,FALSE)</f>
        <v>#N/A</v>
      </c>
      <c r="G387" s="380" t="e">
        <f>VLOOKUP($K387,мандатка!$B:$I,3,FALSE)</f>
        <v>#N/A</v>
      </c>
      <c r="H387" s="380" t="e">
        <f>VLOOKUP($K387,мандатка!$B:$I,8,FALSE)</f>
        <v>#N/A</v>
      </c>
      <c r="I387" s="381"/>
      <c r="J387" s="370">
        <v>18</v>
      </c>
      <c r="K387" s="370" t="e">
        <f>VLOOKUP($J387,Жереб!$D:$I,6,FALSE)</f>
        <v>#N/A</v>
      </c>
      <c r="L387" s="370">
        <v>4</v>
      </c>
      <c r="M387" s="370">
        <f t="shared" si="5"/>
        <v>118</v>
      </c>
    </row>
    <row r="388" spans="1:13" hidden="1" x14ac:dyDescent="0.3">
      <c r="A388" s="376">
        <v>119</v>
      </c>
      <c r="B388" s="380" t="e">
        <f>VLOOKUP($K388,мандатка!$X:$AF,$L388+1,FALSE)</f>
        <v>#N/A</v>
      </c>
      <c r="C388" s="380"/>
      <c r="D388" s="377" t="e">
        <f>VLOOKUP($B388,мандатка!$B:$G,2,FALSE)</f>
        <v>#N/A</v>
      </c>
      <c r="E388" s="378" t="e">
        <f>VLOOKUP($B388,мандатка!$B:$G,3,FALSE)</f>
        <v>#N/A</v>
      </c>
      <c r="F388" s="379" t="e">
        <f>VLOOKUP($B388,мандатка!$B:$G,5,FALSE)</f>
        <v>#N/A</v>
      </c>
      <c r="G388" s="380" t="e">
        <f>VLOOKUP($K388,мандатка!$B:$I,3,FALSE)</f>
        <v>#N/A</v>
      </c>
      <c r="H388" s="380" t="e">
        <f>VLOOKUP($K388,мандатка!$B:$I,8,FALSE)</f>
        <v>#N/A</v>
      </c>
      <c r="I388" s="381"/>
      <c r="J388" s="370">
        <v>19</v>
      </c>
      <c r="K388" s="370" t="e">
        <f>VLOOKUP($J388,Жереб!$D:$I,6,FALSE)</f>
        <v>#N/A</v>
      </c>
      <c r="L388" s="370">
        <v>4</v>
      </c>
      <c r="M388" s="370">
        <f t="shared" si="5"/>
        <v>119</v>
      </c>
    </row>
    <row r="389" spans="1:13" hidden="1" x14ac:dyDescent="0.3">
      <c r="A389" s="376">
        <v>120</v>
      </c>
      <c r="B389" s="380" t="e">
        <f>VLOOKUP($K389,мандатка!$X:$AF,$L389+1,FALSE)</f>
        <v>#N/A</v>
      </c>
      <c r="C389" s="380"/>
      <c r="D389" s="377" t="e">
        <f>VLOOKUP($B389,мандатка!$B:$G,2,FALSE)</f>
        <v>#N/A</v>
      </c>
      <c r="E389" s="378" t="e">
        <f>VLOOKUP($B389,мандатка!$B:$G,3,FALSE)</f>
        <v>#N/A</v>
      </c>
      <c r="F389" s="379" t="e">
        <f>VLOOKUP($B389,мандатка!$B:$G,5,FALSE)</f>
        <v>#N/A</v>
      </c>
      <c r="G389" s="380" t="e">
        <f>VLOOKUP($K389,мандатка!$B:$I,3,FALSE)</f>
        <v>#N/A</v>
      </c>
      <c r="H389" s="380" t="e">
        <f>VLOOKUP($K389,мандатка!$B:$I,8,FALSE)</f>
        <v>#N/A</v>
      </c>
      <c r="I389" s="381"/>
      <c r="J389" s="370">
        <v>20</v>
      </c>
      <c r="K389" s="370" t="e">
        <f>VLOOKUP($J389,Жереб!$D:$I,6,FALSE)</f>
        <v>#N/A</v>
      </c>
      <c r="L389" s="370">
        <v>4</v>
      </c>
      <c r="M389" s="370">
        <f t="shared" si="5"/>
        <v>120</v>
      </c>
    </row>
    <row r="390" spans="1:13" hidden="1" x14ac:dyDescent="0.3">
      <c r="A390" s="376">
        <v>121</v>
      </c>
      <c r="B390" s="380" t="e">
        <f>VLOOKUP($K390,мандатка!$X:$AF,$L390+1,FALSE)</f>
        <v>#N/A</v>
      </c>
      <c r="C390" s="380"/>
      <c r="D390" s="377" t="e">
        <f>VLOOKUP($B390,мандатка!$B:$G,2,FALSE)</f>
        <v>#N/A</v>
      </c>
      <c r="E390" s="378" t="e">
        <f>VLOOKUP($B390,мандатка!$B:$G,3,FALSE)</f>
        <v>#N/A</v>
      </c>
      <c r="F390" s="379" t="e">
        <f>VLOOKUP($B390,мандатка!$B:$G,5,FALSE)</f>
        <v>#N/A</v>
      </c>
      <c r="G390" s="380" t="e">
        <f>VLOOKUP($K390,мандатка!$B:$I,3,FALSE)</f>
        <v>#N/A</v>
      </c>
      <c r="H390" s="380" t="e">
        <f>VLOOKUP($K390,мандатка!$B:$I,8,FALSE)</f>
        <v>#N/A</v>
      </c>
      <c r="I390" s="381"/>
      <c r="J390" s="370">
        <v>21</v>
      </c>
      <c r="K390" s="370" t="e">
        <f>VLOOKUP($J390,Жереб!$D:$I,6,FALSE)</f>
        <v>#N/A</v>
      </c>
      <c r="L390" s="370">
        <v>4</v>
      </c>
      <c r="M390" s="370">
        <f t="shared" si="5"/>
        <v>121</v>
      </c>
    </row>
    <row r="391" spans="1:13" hidden="1" x14ac:dyDescent="0.3">
      <c r="A391" s="376">
        <v>122</v>
      </c>
      <c r="B391" s="380" t="e">
        <f>VLOOKUP($K391,мандатка!$X:$AF,$L391+1,FALSE)</f>
        <v>#N/A</v>
      </c>
      <c r="C391" s="380"/>
      <c r="D391" s="377" t="e">
        <f>VLOOKUP($B391,мандатка!$B:$G,2,FALSE)</f>
        <v>#N/A</v>
      </c>
      <c r="E391" s="378" t="e">
        <f>VLOOKUP($B391,мандатка!$B:$G,3,FALSE)</f>
        <v>#N/A</v>
      </c>
      <c r="F391" s="379" t="e">
        <f>VLOOKUP($B391,мандатка!$B:$G,5,FALSE)</f>
        <v>#N/A</v>
      </c>
      <c r="G391" s="380" t="e">
        <f>VLOOKUP($K391,мандатка!$B:$I,3,FALSE)</f>
        <v>#N/A</v>
      </c>
      <c r="H391" s="380" t="e">
        <f>VLOOKUP($K391,мандатка!$B:$I,8,FALSE)</f>
        <v>#N/A</v>
      </c>
      <c r="I391" s="381"/>
      <c r="J391" s="370">
        <v>22</v>
      </c>
      <c r="K391" s="370" t="e">
        <f>VLOOKUP($J391,Жереб!$D:$I,6,FALSE)</f>
        <v>#N/A</v>
      </c>
      <c r="L391" s="370">
        <v>4</v>
      </c>
      <c r="M391" s="370">
        <f t="shared" si="5"/>
        <v>122</v>
      </c>
    </row>
    <row r="392" spans="1:13" hidden="1" x14ac:dyDescent="0.3">
      <c r="A392" s="376">
        <v>123</v>
      </c>
      <c r="B392" s="380" t="e">
        <f>VLOOKUP($K392,мандатка!$X:$AF,$L392+1,FALSE)</f>
        <v>#N/A</v>
      </c>
      <c r="C392" s="380"/>
      <c r="D392" s="377" t="e">
        <f>VLOOKUP($B392,мандатка!$B:$G,2,FALSE)</f>
        <v>#N/A</v>
      </c>
      <c r="E392" s="378" t="e">
        <f>VLOOKUP($B392,мандатка!$B:$G,3,FALSE)</f>
        <v>#N/A</v>
      </c>
      <c r="F392" s="379" t="e">
        <f>VLOOKUP($B392,мандатка!$B:$G,5,FALSE)</f>
        <v>#N/A</v>
      </c>
      <c r="G392" s="380" t="e">
        <f>VLOOKUP($K392,мандатка!$B:$I,3,FALSE)</f>
        <v>#N/A</v>
      </c>
      <c r="H392" s="380" t="e">
        <f>VLOOKUP($K392,мандатка!$B:$I,8,FALSE)</f>
        <v>#N/A</v>
      </c>
      <c r="I392" s="381"/>
      <c r="J392" s="370">
        <v>23</v>
      </c>
      <c r="K392" s="370" t="e">
        <f>VLOOKUP($J392,Жереб!$D:$I,6,FALSE)</f>
        <v>#N/A</v>
      </c>
      <c r="L392" s="370">
        <v>4</v>
      </c>
      <c r="M392" s="370">
        <f t="shared" si="5"/>
        <v>123</v>
      </c>
    </row>
    <row r="393" spans="1:13" hidden="1" x14ac:dyDescent="0.3">
      <c r="A393" s="376">
        <v>124</v>
      </c>
      <c r="B393" s="380" t="e">
        <f>VLOOKUP($K393,мандатка!$X:$AF,$L393+1,FALSE)</f>
        <v>#N/A</v>
      </c>
      <c r="C393" s="380"/>
      <c r="D393" s="377" t="e">
        <f>VLOOKUP($B393,мандатка!$B:$G,2,FALSE)</f>
        <v>#N/A</v>
      </c>
      <c r="E393" s="378" t="e">
        <f>VLOOKUP($B393,мандатка!$B:$G,3,FALSE)</f>
        <v>#N/A</v>
      </c>
      <c r="F393" s="379" t="e">
        <f>VLOOKUP($B393,мандатка!$B:$G,5,FALSE)</f>
        <v>#N/A</v>
      </c>
      <c r="G393" s="380" t="e">
        <f>VLOOKUP($K393,мандатка!$B:$I,3,FALSE)</f>
        <v>#N/A</v>
      </c>
      <c r="H393" s="380" t="e">
        <f>VLOOKUP($K393,мандатка!$B:$I,8,FALSE)</f>
        <v>#N/A</v>
      </c>
      <c r="I393" s="381"/>
      <c r="J393" s="370">
        <v>24</v>
      </c>
      <c r="K393" s="370" t="e">
        <f>VLOOKUP($J393,Жереб!$D:$I,6,FALSE)</f>
        <v>#N/A</v>
      </c>
      <c r="L393" s="370">
        <v>4</v>
      </c>
      <c r="M393" s="370">
        <f t="shared" si="5"/>
        <v>124</v>
      </c>
    </row>
    <row r="394" spans="1:13" hidden="1" x14ac:dyDescent="0.3">
      <c r="A394" s="376">
        <v>125</v>
      </c>
      <c r="B394" s="380" t="e">
        <f>VLOOKUP($K394,мандатка!$X:$AF,$L394+1,FALSE)</f>
        <v>#N/A</v>
      </c>
      <c r="C394" s="380"/>
      <c r="D394" s="377" t="e">
        <f>VLOOKUP($B394,мандатка!$B:$G,2,FALSE)</f>
        <v>#N/A</v>
      </c>
      <c r="E394" s="378" t="e">
        <f>VLOOKUP($B394,мандатка!$B:$G,3,FALSE)</f>
        <v>#N/A</v>
      </c>
      <c r="F394" s="379" t="e">
        <f>VLOOKUP($B394,мандатка!$B:$G,5,FALSE)</f>
        <v>#N/A</v>
      </c>
      <c r="G394" s="380" t="e">
        <f>VLOOKUP($K394,мандатка!$B:$I,3,FALSE)</f>
        <v>#N/A</v>
      </c>
      <c r="H394" s="380" t="e">
        <f>VLOOKUP($K394,мандатка!$B:$I,8,FALSE)</f>
        <v>#N/A</v>
      </c>
      <c r="I394" s="381"/>
      <c r="J394" s="370">
        <v>25</v>
      </c>
      <c r="K394" s="370" t="e">
        <f>VLOOKUP($J394,Жереб!$D:$I,6,FALSE)</f>
        <v>#N/A</v>
      </c>
      <c r="L394" s="370">
        <v>4</v>
      </c>
      <c r="M394" s="370">
        <f t="shared" si="5"/>
        <v>125</v>
      </c>
    </row>
    <row r="395" spans="1:13" hidden="1" x14ac:dyDescent="0.3">
      <c r="A395" s="376">
        <v>126</v>
      </c>
      <c r="B395" s="380" t="e">
        <f>VLOOKUP($K395,мандатка!$X:$AF,$L395+1,FALSE)</f>
        <v>#N/A</v>
      </c>
      <c r="C395" s="380"/>
      <c r="D395" s="377" t="e">
        <f>VLOOKUP($B395,мандатка!$B:$G,2,FALSE)</f>
        <v>#N/A</v>
      </c>
      <c r="E395" s="378" t="e">
        <f>VLOOKUP($B395,мандатка!$B:$G,3,FALSE)</f>
        <v>#N/A</v>
      </c>
      <c r="F395" s="379" t="e">
        <f>VLOOKUP($B395,мандатка!$B:$G,5,FALSE)</f>
        <v>#N/A</v>
      </c>
      <c r="G395" s="380" t="e">
        <f>VLOOKUP($K395,мандатка!$B:$I,3,FALSE)</f>
        <v>#N/A</v>
      </c>
      <c r="H395" s="380" t="e">
        <f>VLOOKUP($K395,мандатка!$B:$I,8,FALSE)</f>
        <v>#N/A</v>
      </c>
      <c r="I395" s="381"/>
      <c r="J395" s="370">
        <v>26</v>
      </c>
      <c r="K395" s="370" t="e">
        <f>VLOOKUP($J395,Жереб!$D:$I,6,FALSE)</f>
        <v>#N/A</v>
      </c>
      <c r="L395" s="370">
        <v>4</v>
      </c>
      <c r="M395" s="370">
        <f t="shared" si="5"/>
        <v>126</v>
      </c>
    </row>
    <row r="396" spans="1:13" hidden="1" x14ac:dyDescent="0.3">
      <c r="A396" s="376">
        <v>127</v>
      </c>
      <c r="B396" s="380" t="e">
        <f>VLOOKUP($K396,мандатка!$X:$AF,$L396+1,FALSE)</f>
        <v>#N/A</v>
      </c>
      <c r="C396" s="380"/>
      <c r="D396" s="377" t="e">
        <f>VLOOKUP($B396,мандатка!$B:$G,2,FALSE)</f>
        <v>#N/A</v>
      </c>
      <c r="E396" s="378" t="e">
        <f>VLOOKUP($B396,мандатка!$B:$G,3,FALSE)</f>
        <v>#N/A</v>
      </c>
      <c r="F396" s="379" t="e">
        <f>VLOOKUP($B396,мандатка!$B:$G,5,FALSE)</f>
        <v>#N/A</v>
      </c>
      <c r="G396" s="380" t="e">
        <f>VLOOKUP($K396,мандатка!$B:$I,3,FALSE)</f>
        <v>#N/A</v>
      </c>
      <c r="H396" s="380" t="e">
        <f>VLOOKUP($K396,мандатка!$B:$I,8,FALSE)</f>
        <v>#N/A</v>
      </c>
      <c r="I396" s="381"/>
      <c r="J396" s="370">
        <v>27</v>
      </c>
      <c r="K396" s="370" t="e">
        <f>VLOOKUP($J396,Жереб!$D:$I,6,FALSE)</f>
        <v>#N/A</v>
      </c>
      <c r="L396" s="370">
        <v>4</v>
      </c>
      <c r="M396" s="370">
        <f t="shared" si="5"/>
        <v>127</v>
      </c>
    </row>
    <row r="397" spans="1:13" hidden="1" x14ac:dyDescent="0.3">
      <c r="A397" s="376">
        <v>128</v>
      </c>
      <c r="B397" s="380" t="e">
        <f>VLOOKUP($K397,мандатка!$X:$AF,$L397+1,FALSE)</f>
        <v>#N/A</v>
      </c>
      <c r="C397" s="380"/>
      <c r="D397" s="377" t="e">
        <f>VLOOKUP($B397,мандатка!$B:$G,2,FALSE)</f>
        <v>#N/A</v>
      </c>
      <c r="E397" s="378" t="e">
        <f>VLOOKUP($B397,мандатка!$B:$G,3,FALSE)</f>
        <v>#N/A</v>
      </c>
      <c r="F397" s="379" t="e">
        <f>VLOOKUP($B397,мандатка!$B:$G,5,FALSE)</f>
        <v>#N/A</v>
      </c>
      <c r="G397" s="380" t="e">
        <f>VLOOKUP($K397,мандатка!$B:$I,3,FALSE)</f>
        <v>#N/A</v>
      </c>
      <c r="H397" s="380" t="e">
        <f>VLOOKUP($K397,мандатка!$B:$I,8,FALSE)</f>
        <v>#N/A</v>
      </c>
      <c r="I397" s="381"/>
      <c r="J397" s="370">
        <v>28</v>
      </c>
      <c r="K397" s="370" t="e">
        <f>VLOOKUP($J397,Жереб!$D:$I,6,FALSE)</f>
        <v>#N/A</v>
      </c>
      <c r="L397" s="370">
        <v>4</v>
      </c>
      <c r="M397" s="370">
        <f t="shared" si="5"/>
        <v>128</v>
      </c>
    </row>
    <row r="398" spans="1:13" hidden="1" x14ac:dyDescent="0.3">
      <c r="A398" s="376">
        <v>129</v>
      </c>
      <c r="B398" s="380" t="e">
        <f>VLOOKUP($K398,мандатка!$X:$AF,$L398+1,FALSE)</f>
        <v>#N/A</v>
      </c>
      <c r="C398" s="380"/>
      <c r="D398" s="377" t="e">
        <f>VLOOKUP($B398,мандатка!$B:$G,2,FALSE)</f>
        <v>#N/A</v>
      </c>
      <c r="E398" s="378" t="e">
        <f>VLOOKUP($B398,мандатка!$B:$G,3,FALSE)</f>
        <v>#N/A</v>
      </c>
      <c r="F398" s="379" t="e">
        <f>VLOOKUP($B398,мандатка!$B:$G,5,FALSE)</f>
        <v>#N/A</v>
      </c>
      <c r="G398" s="380" t="e">
        <f>VLOOKUP($K398,мандатка!$B:$I,3,FALSE)</f>
        <v>#N/A</v>
      </c>
      <c r="H398" s="380" t="e">
        <f>VLOOKUP($K398,мандатка!$B:$I,8,FALSE)</f>
        <v>#N/A</v>
      </c>
      <c r="I398" s="381"/>
      <c r="J398" s="370">
        <v>29</v>
      </c>
      <c r="K398" s="370" t="e">
        <f>VLOOKUP($J398,Жереб!$D:$I,6,FALSE)</f>
        <v>#N/A</v>
      </c>
      <c r="L398" s="370">
        <v>4</v>
      </c>
      <c r="M398" s="370">
        <f t="shared" si="5"/>
        <v>129</v>
      </c>
    </row>
    <row r="399" spans="1:13" hidden="1" x14ac:dyDescent="0.3">
      <c r="A399" s="376">
        <v>130</v>
      </c>
      <c r="B399" s="377" t="e">
        <f>VLOOKUP($K399,мандатка!$X:$AF,$L399+1,FALSE)</f>
        <v>#N/A</v>
      </c>
      <c r="C399" s="377"/>
      <c r="D399" s="377" t="e">
        <f>VLOOKUP($B399,мандатка!$B:$G,2,FALSE)</f>
        <v>#N/A</v>
      </c>
      <c r="E399" s="378" t="e">
        <f>VLOOKUP($B399,мандатка!$B:$G,3,FALSE)</f>
        <v>#N/A</v>
      </c>
      <c r="F399" s="379" t="e">
        <f>VLOOKUP($B399,мандатка!$B:$G,5,FALSE)</f>
        <v>#N/A</v>
      </c>
      <c r="G399" s="380" t="e">
        <f>VLOOKUP($K399,мандатка!$B:$I,3,FALSE)</f>
        <v>#N/A</v>
      </c>
      <c r="H399" s="380" t="e">
        <f>VLOOKUP($K399,мандатка!$B:$I,8,FALSE)</f>
        <v>#N/A</v>
      </c>
      <c r="I399" s="381"/>
      <c r="J399" s="370">
        <v>30</v>
      </c>
      <c r="K399" s="370" t="e">
        <f>VLOOKUP($J399,Жереб!$D:$I,6,FALSE)</f>
        <v>#N/A</v>
      </c>
      <c r="L399" s="370">
        <v>4</v>
      </c>
      <c r="M399" s="370">
        <f t="shared" ref="M399:M462" si="6">A399</f>
        <v>130</v>
      </c>
    </row>
    <row r="400" spans="1:13" hidden="1" x14ac:dyDescent="0.3">
      <c r="A400" s="376">
        <v>131</v>
      </c>
      <c r="B400" s="380" t="e">
        <f>VLOOKUP($K400,мандатка!$X:$AF,$L400+1,FALSE)</f>
        <v>#N/A</v>
      </c>
      <c r="C400" s="380"/>
      <c r="D400" s="377" t="e">
        <f>VLOOKUP($B400,мандатка!$B:$G,2,FALSE)</f>
        <v>#N/A</v>
      </c>
      <c r="E400" s="378" t="e">
        <f>VLOOKUP($B400,мандатка!$B:$G,3,FALSE)</f>
        <v>#N/A</v>
      </c>
      <c r="F400" s="379" t="e">
        <f>VLOOKUP($B400,мандатка!$B:$G,5,FALSE)</f>
        <v>#N/A</v>
      </c>
      <c r="G400" s="380" t="e">
        <f>VLOOKUP($K400,мандатка!$B:$I,3,FALSE)</f>
        <v>#N/A</v>
      </c>
      <c r="H400" s="380" t="e">
        <f>VLOOKUP($K400,мандатка!$B:$I,8,FALSE)</f>
        <v>#N/A</v>
      </c>
      <c r="I400" s="381"/>
      <c r="J400" s="370">
        <v>31</v>
      </c>
      <c r="K400" s="370" t="e">
        <f>VLOOKUP($J400,Жереб!$D:$I,6,FALSE)</f>
        <v>#N/A</v>
      </c>
      <c r="L400" s="370">
        <v>4</v>
      </c>
      <c r="M400" s="370">
        <f t="shared" si="6"/>
        <v>131</v>
      </c>
    </row>
    <row r="401" spans="1:13" hidden="1" x14ac:dyDescent="0.3">
      <c r="A401" s="376">
        <v>132</v>
      </c>
      <c r="B401" s="380" t="e">
        <f>VLOOKUP($K401,мандатка!$X:$AF,$L401+1,FALSE)</f>
        <v>#N/A</v>
      </c>
      <c r="C401" s="380"/>
      <c r="D401" s="377" t="e">
        <f>VLOOKUP($B401,мандатка!$B:$G,2,FALSE)</f>
        <v>#N/A</v>
      </c>
      <c r="E401" s="378" t="e">
        <f>VLOOKUP($B401,мандатка!$B:$G,3,FALSE)</f>
        <v>#N/A</v>
      </c>
      <c r="F401" s="379" t="e">
        <f>VLOOKUP($B401,мандатка!$B:$G,5,FALSE)</f>
        <v>#N/A</v>
      </c>
      <c r="G401" s="380" t="e">
        <f>VLOOKUP($K401,мандатка!$B:$I,3,FALSE)</f>
        <v>#N/A</v>
      </c>
      <c r="H401" s="380" t="e">
        <f>VLOOKUP($K401,мандатка!$B:$I,8,FALSE)</f>
        <v>#N/A</v>
      </c>
      <c r="I401" s="381"/>
      <c r="J401" s="370">
        <v>4</v>
      </c>
      <c r="K401" s="370" t="e">
        <f>VLOOKUP($J401,Жереб!$D:$I,6,FALSE)</f>
        <v>#N/A</v>
      </c>
      <c r="L401" s="370">
        <v>5</v>
      </c>
      <c r="M401" s="370">
        <f t="shared" si="6"/>
        <v>132</v>
      </c>
    </row>
    <row r="402" spans="1:13" hidden="1" x14ac:dyDescent="0.3">
      <c r="A402" s="376">
        <v>133</v>
      </c>
      <c r="B402" s="380" t="e">
        <f>VLOOKUP($K402,мандатка!$X:$AF,$L402+1,FALSE)</f>
        <v>#N/A</v>
      </c>
      <c r="C402" s="380"/>
      <c r="D402" s="377" t="e">
        <f>VLOOKUP($B402,мандатка!$B:$G,2,FALSE)</f>
        <v>#N/A</v>
      </c>
      <c r="E402" s="378" t="e">
        <f>VLOOKUP($B402,мандатка!$B:$G,3,FALSE)</f>
        <v>#N/A</v>
      </c>
      <c r="F402" s="379" t="e">
        <f>VLOOKUP($B402,мандатка!$B:$G,5,FALSE)</f>
        <v>#N/A</v>
      </c>
      <c r="G402" s="380" t="e">
        <f>VLOOKUP($K402,мандатка!$B:$I,3,FALSE)</f>
        <v>#N/A</v>
      </c>
      <c r="H402" s="380" t="e">
        <f>VLOOKUP($K402,мандатка!$B:$I,8,FALSE)</f>
        <v>#N/A</v>
      </c>
      <c r="I402" s="381"/>
      <c r="J402" s="370">
        <v>5</v>
      </c>
      <c r="K402" s="370" t="e">
        <f>VLOOKUP($J402,Жереб!$D:$I,6,FALSE)</f>
        <v>#N/A</v>
      </c>
      <c r="L402" s="370">
        <v>5</v>
      </c>
      <c r="M402" s="370">
        <f t="shared" si="6"/>
        <v>133</v>
      </c>
    </row>
    <row r="403" spans="1:13" hidden="1" x14ac:dyDescent="0.3">
      <c r="A403" s="376">
        <v>134</v>
      </c>
      <c r="B403" s="380" t="e">
        <f>VLOOKUP($K403,мандатка!$X:$AF,$L403+1,FALSE)</f>
        <v>#N/A</v>
      </c>
      <c r="C403" s="380"/>
      <c r="D403" s="377" t="e">
        <f>VLOOKUP($B403,мандатка!$B:$G,2,FALSE)</f>
        <v>#N/A</v>
      </c>
      <c r="E403" s="378" t="e">
        <f>VLOOKUP($B403,мандатка!$B:$G,3,FALSE)</f>
        <v>#N/A</v>
      </c>
      <c r="F403" s="379" t="e">
        <f>VLOOKUP($B403,мандатка!$B:$G,5,FALSE)</f>
        <v>#N/A</v>
      </c>
      <c r="G403" s="380" t="e">
        <f>VLOOKUP($K403,мандатка!$B:$I,3,FALSE)</f>
        <v>#N/A</v>
      </c>
      <c r="H403" s="380" t="e">
        <f>VLOOKUP($K403,мандатка!$B:$I,8,FALSE)</f>
        <v>#N/A</v>
      </c>
      <c r="I403" s="381"/>
      <c r="J403" s="370">
        <v>6</v>
      </c>
      <c r="K403" s="370" t="e">
        <f>VLOOKUP($J403,Жереб!$D:$I,6,FALSE)</f>
        <v>#N/A</v>
      </c>
      <c r="L403" s="370">
        <v>5</v>
      </c>
      <c r="M403" s="370">
        <f t="shared" si="6"/>
        <v>134</v>
      </c>
    </row>
    <row r="404" spans="1:13" hidden="1" x14ac:dyDescent="0.3">
      <c r="A404" s="376">
        <v>135</v>
      </c>
      <c r="B404" s="380" t="e">
        <f>VLOOKUP($K404,мандатка!$X:$AF,$L404+1,FALSE)</f>
        <v>#N/A</v>
      </c>
      <c r="C404" s="380"/>
      <c r="D404" s="377" t="e">
        <f>VLOOKUP($B404,мандатка!$B:$G,2,FALSE)</f>
        <v>#N/A</v>
      </c>
      <c r="E404" s="378" t="e">
        <f>VLOOKUP($B404,мандатка!$B:$G,3,FALSE)</f>
        <v>#N/A</v>
      </c>
      <c r="F404" s="379" t="e">
        <f>VLOOKUP($B404,мандатка!$B:$G,5,FALSE)</f>
        <v>#N/A</v>
      </c>
      <c r="G404" s="380" t="e">
        <f>VLOOKUP($K404,мандатка!$B:$I,3,FALSE)</f>
        <v>#N/A</v>
      </c>
      <c r="H404" s="380" t="e">
        <f>VLOOKUP($K404,мандатка!$B:$I,8,FALSE)</f>
        <v>#N/A</v>
      </c>
      <c r="I404" s="381"/>
      <c r="J404" s="370">
        <v>7</v>
      </c>
      <c r="K404" s="370" t="e">
        <f>VLOOKUP($J404,Жереб!$D:$I,6,FALSE)</f>
        <v>#N/A</v>
      </c>
      <c r="L404" s="370">
        <v>5</v>
      </c>
      <c r="M404" s="370">
        <f t="shared" si="6"/>
        <v>135</v>
      </c>
    </row>
    <row r="405" spans="1:13" hidden="1" x14ac:dyDescent="0.3">
      <c r="A405" s="376">
        <v>136</v>
      </c>
      <c r="B405" s="380" t="e">
        <f>VLOOKUP($K405,мандатка!$X:$AF,$L405+1,FALSE)</f>
        <v>#N/A</v>
      </c>
      <c r="C405" s="380"/>
      <c r="D405" s="377" t="e">
        <f>VLOOKUP($B405,мандатка!$B:$G,2,FALSE)</f>
        <v>#N/A</v>
      </c>
      <c r="E405" s="378" t="e">
        <f>VLOOKUP($B405,мандатка!$B:$G,3,FALSE)</f>
        <v>#N/A</v>
      </c>
      <c r="F405" s="379" t="e">
        <f>VLOOKUP($B405,мандатка!$B:$G,5,FALSE)</f>
        <v>#N/A</v>
      </c>
      <c r="G405" s="380" t="e">
        <f>VLOOKUP($K405,мандатка!$B:$I,3,FALSE)</f>
        <v>#N/A</v>
      </c>
      <c r="H405" s="380" t="e">
        <f>VLOOKUP($K405,мандатка!$B:$I,8,FALSE)</f>
        <v>#N/A</v>
      </c>
      <c r="I405" s="381"/>
      <c r="J405" s="370">
        <v>8</v>
      </c>
      <c r="K405" s="370" t="e">
        <f>VLOOKUP($J405,Жереб!$D:$I,6,FALSE)</f>
        <v>#N/A</v>
      </c>
      <c r="L405" s="370">
        <v>5</v>
      </c>
      <c r="M405" s="370">
        <f t="shared" si="6"/>
        <v>136</v>
      </c>
    </row>
    <row r="406" spans="1:13" hidden="1" x14ac:dyDescent="0.3">
      <c r="A406" s="376">
        <v>137</v>
      </c>
      <c r="B406" s="380" t="e">
        <f>VLOOKUP($K406,мандатка!$X:$AF,$L406+1,FALSE)</f>
        <v>#N/A</v>
      </c>
      <c r="C406" s="380"/>
      <c r="D406" s="377" t="e">
        <f>VLOOKUP($B406,мандатка!$B:$G,2,FALSE)</f>
        <v>#N/A</v>
      </c>
      <c r="E406" s="378" t="e">
        <f>VLOOKUP($B406,мандатка!$B:$G,3,FALSE)</f>
        <v>#N/A</v>
      </c>
      <c r="F406" s="379" t="e">
        <f>VLOOKUP($B406,мандатка!$B:$G,5,FALSE)</f>
        <v>#N/A</v>
      </c>
      <c r="G406" s="380" t="e">
        <f>VLOOKUP($K406,мандатка!$B:$I,3,FALSE)</f>
        <v>#N/A</v>
      </c>
      <c r="H406" s="380" t="e">
        <f>VLOOKUP($K406,мандатка!$B:$I,8,FALSE)</f>
        <v>#N/A</v>
      </c>
      <c r="I406" s="381"/>
      <c r="J406" s="370">
        <v>9</v>
      </c>
      <c r="K406" s="370" t="e">
        <f>VLOOKUP($J406,Жереб!$D:$I,6,FALSE)</f>
        <v>#N/A</v>
      </c>
      <c r="L406" s="370">
        <v>5</v>
      </c>
      <c r="M406" s="370">
        <f t="shared" si="6"/>
        <v>137</v>
      </c>
    </row>
    <row r="407" spans="1:13" hidden="1" x14ac:dyDescent="0.3">
      <c r="A407" s="376">
        <v>138</v>
      </c>
      <c r="B407" s="380" t="e">
        <f>VLOOKUP($K407,мандатка!$X:$AF,$L407+1,FALSE)</f>
        <v>#N/A</v>
      </c>
      <c r="C407" s="380"/>
      <c r="D407" s="377" t="e">
        <f>VLOOKUP($B407,мандатка!$B:$G,2,FALSE)</f>
        <v>#N/A</v>
      </c>
      <c r="E407" s="378" t="e">
        <f>VLOOKUP($B407,мандатка!$B:$G,3,FALSE)</f>
        <v>#N/A</v>
      </c>
      <c r="F407" s="379" t="e">
        <f>VLOOKUP($B407,мандатка!$B:$G,5,FALSE)</f>
        <v>#N/A</v>
      </c>
      <c r="G407" s="380" t="e">
        <f>VLOOKUP($K407,мандатка!$B:$I,3,FALSE)</f>
        <v>#N/A</v>
      </c>
      <c r="H407" s="380" t="e">
        <f>VLOOKUP($K407,мандатка!$B:$I,8,FALSE)</f>
        <v>#N/A</v>
      </c>
      <c r="I407" s="381"/>
      <c r="J407" s="370">
        <v>10</v>
      </c>
      <c r="K407" s="370" t="e">
        <f>VLOOKUP($J407,Жереб!$D:$I,6,FALSE)</f>
        <v>#N/A</v>
      </c>
      <c r="L407" s="370">
        <v>5</v>
      </c>
      <c r="M407" s="370">
        <f t="shared" si="6"/>
        <v>138</v>
      </c>
    </row>
    <row r="408" spans="1:13" hidden="1" x14ac:dyDescent="0.3">
      <c r="A408" s="376">
        <v>139</v>
      </c>
      <c r="B408" s="380" t="e">
        <f>VLOOKUP($K408,мандатка!$X:$AF,$L408+1,FALSE)</f>
        <v>#N/A</v>
      </c>
      <c r="C408" s="380"/>
      <c r="D408" s="377" t="e">
        <f>VLOOKUP($B408,мандатка!$B:$G,2,FALSE)</f>
        <v>#N/A</v>
      </c>
      <c r="E408" s="378" t="e">
        <f>VLOOKUP($B408,мандатка!$B:$G,3,FALSE)</f>
        <v>#N/A</v>
      </c>
      <c r="F408" s="379" t="e">
        <f>VLOOKUP($B408,мандатка!$B:$G,5,FALSE)</f>
        <v>#N/A</v>
      </c>
      <c r="G408" s="380" t="e">
        <f>VLOOKUP($K408,мандатка!$B:$I,3,FALSE)</f>
        <v>#N/A</v>
      </c>
      <c r="H408" s="380" t="e">
        <f>VLOOKUP($K408,мандатка!$B:$I,8,FALSE)</f>
        <v>#N/A</v>
      </c>
      <c r="I408" s="381"/>
      <c r="J408" s="370">
        <v>11</v>
      </c>
      <c r="K408" s="370" t="e">
        <f>VLOOKUP($J408,Жереб!$D:$I,6,FALSE)</f>
        <v>#N/A</v>
      </c>
      <c r="L408" s="370">
        <v>5</v>
      </c>
      <c r="M408" s="370">
        <f t="shared" si="6"/>
        <v>139</v>
      </c>
    </row>
    <row r="409" spans="1:13" hidden="1" x14ac:dyDescent="0.3">
      <c r="A409" s="376">
        <v>140</v>
      </c>
      <c r="B409" s="380" t="e">
        <f>VLOOKUP($K409,мандатка!$X:$AF,$L409+1,FALSE)</f>
        <v>#N/A</v>
      </c>
      <c r="C409" s="380"/>
      <c r="D409" s="377" t="e">
        <f>VLOOKUP($B409,мандатка!$B:$G,2,FALSE)</f>
        <v>#N/A</v>
      </c>
      <c r="E409" s="378" t="e">
        <f>VLOOKUP($B409,мандатка!$B:$G,3,FALSE)</f>
        <v>#N/A</v>
      </c>
      <c r="F409" s="379" t="e">
        <f>VLOOKUP($B409,мандатка!$B:$G,5,FALSE)</f>
        <v>#N/A</v>
      </c>
      <c r="G409" s="380" t="e">
        <f>VLOOKUP($K409,мандатка!$B:$I,3,FALSE)</f>
        <v>#N/A</v>
      </c>
      <c r="H409" s="380" t="e">
        <f>VLOOKUP($K409,мандатка!$B:$I,8,FALSE)</f>
        <v>#N/A</v>
      </c>
      <c r="I409" s="381"/>
      <c r="J409" s="370">
        <v>12</v>
      </c>
      <c r="K409" s="370" t="e">
        <f>VLOOKUP($J409,Жереб!$D:$I,6,FALSE)</f>
        <v>#N/A</v>
      </c>
      <c r="L409" s="370">
        <v>5</v>
      </c>
      <c r="M409" s="370">
        <f t="shared" si="6"/>
        <v>140</v>
      </c>
    </row>
    <row r="410" spans="1:13" hidden="1" x14ac:dyDescent="0.3">
      <c r="A410" s="376">
        <v>141</v>
      </c>
      <c r="B410" s="380" t="e">
        <f>VLOOKUP($K410,мандатка!$X:$AF,$L410+1,FALSE)</f>
        <v>#N/A</v>
      </c>
      <c r="C410" s="380"/>
      <c r="D410" s="377" t="e">
        <f>VLOOKUP($B410,мандатка!$B:$G,2,FALSE)</f>
        <v>#N/A</v>
      </c>
      <c r="E410" s="378" t="e">
        <f>VLOOKUP($B410,мандатка!$B:$G,3,FALSE)</f>
        <v>#N/A</v>
      </c>
      <c r="F410" s="379" t="e">
        <f>VLOOKUP($B410,мандатка!$B:$G,5,FALSE)</f>
        <v>#N/A</v>
      </c>
      <c r="G410" s="380" t="e">
        <f>VLOOKUP($K410,мандатка!$B:$I,3,FALSE)</f>
        <v>#N/A</v>
      </c>
      <c r="H410" s="380" t="e">
        <f>VLOOKUP($K410,мандатка!$B:$I,8,FALSE)</f>
        <v>#N/A</v>
      </c>
      <c r="I410" s="381"/>
      <c r="J410" s="370">
        <v>13</v>
      </c>
      <c r="K410" s="370" t="e">
        <f>VLOOKUP($J410,Жереб!$D:$I,6,FALSE)</f>
        <v>#N/A</v>
      </c>
      <c r="L410" s="370">
        <v>5</v>
      </c>
      <c r="M410" s="370">
        <f t="shared" si="6"/>
        <v>141</v>
      </c>
    </row>
    <row r="411" spans="1:13" hidden="1" x14ac:dyDescent="0.3">
      <c r="A411" s="376">
        <v>142</v>
      </c>
      <c r="B411" s="380" t="e">
        <f>VLOOKUP($K411,мандатка!$X:$AF,$L411+1,FALSE)</f>
        <v>#N/A</v>
      </c>
      <c r="C411" s="380"/>
      <c r="D411" s="377" t="e">
        <f>VLOOKUP($B411,мандатка!$B:$G,2,FALSE)</f>
        <v>#N/A</v>
      </c>
      <c r="E411" s="378" t="e">
        <f>VLOOKUP($B411,мандатка!$B:$G,3,FALSE)</f>
        <v>#N/A</v>
      </c>
      <c r="F411" s="379" t="e">
        <f>VLOOKUP($B411,мандатка!$B:$G,5,FALSE)</f>
        <v>#N/A</v>
      </c>
      <c r="G411" s="380" t="e">
        <f>VLOOKUP($K411,мандатка!$B:$I,3,FALSE)</f>
        <v>#N/A</v>
      </c>
      <c r="H411" s="380" t="e">
        <f>VLOOKUP($K411,мандатка!$B:$I,8,FALSE)</f>
        <v>#N/A</v>
      </c>
      <c r="I411" s="381"/>
      <c r="J411" s="370">
        <v>14</v>
      </c>
      <c r="K411" s="370" t="e">
        <f>VLOOKUP($J411,Жереб!$D:$I,6,FALSE)</f>
        <v>#N/A</v>
      </c>
      <c r="L411" s="370">
        <v>5</v>
      </c>
      <c r="M411" s="370">
        <f t="shared" si="6"/>
        <v>142</v>
      </c>
    </row>
    <row r="412" spans="1:13" hidden="1" x14ac:dyDescent="0.3">
      <c r="A412" s="376">
        <v>143</v>
      </c>
      <c r="B412" s="380" t="e">
        <f>VLOOKUP($K412,мандатка!$X:$AF,$L412+1,FALSE)</f>
        <v>#N/A</v>
      </c>
      <c r="C412" s="380"/>
      <c r="D412" s="377" t="e">
        <f>VLOOKUP($B412,мандатка!$B:$G,2,FALSE)</f>
        <v>#N/A</v>
      </c>
      <c r="E412" s="378" t="e">
        <f>VLOOKUP($B412,мандатка!$B:$G,3,FALSE)</f>
        <v>#N/A</v>
      </c>
      <c r="F412" s="379" t="e">
        <f>VLOOKUP($B412,мандатка!$B:$G,5,FALSE)</f>
        <v>#N/A</v>
      </c>
      <c r="G412" s="380" t="e">
        <f>VLOOKUP($K412,мандатка!$B:$I,3,FALSE)</f>
        <v>#N/A</v>
      </c>
      <c r="H412" s="380" t="e">
        <f>VLOOKUP($K412,мандатка!$B:$I,8,FALSE)</f>
        <v>#N/A</v>
      </c>
      <c r="I412" s="381"/>
      <c r="J412" s="370">
        <v>15</v>
      </c>
      <c r="K412" s="370" t="e">
        <f>VLOOKUP($J412,Жереб!$D:$I,6,FALSE)</f>
        <v>#N/A</v>
      </c>
      <c r="L412" s="370">
        <v>5</v>
      </c>
      <c r="M412" s="370">
        <f t="shared" si="6"/>
        <v>143</v>
      </c>
    </row>
    <row r="413" spans="1:13" hidden="1" x14ac:dyDescent="0.3">
      <c r="A413" s="376">
        <v>144</v>
      </c>
      <c r="B413" s="380" t="e">
        <f>VLOOKUP($K413,мандатка!$X:$AF,$L413+1,FALSE)</f>
        <v>#N/A</v>
      </c>
      <c r="C413" s="380"/>
      <c r="D413" s="377" t="e">
        <f>VLOOKUP($B413,мандатка!$B:$G,2,FALSE)</f>
        <v>#N/A</v>
      </c>
      <c r="E413" s="378" t="e">
        <f>VLOOKUP($B413,мандатка!$B:$G,3,FALSE)</f>
        <v>#N/A</v>
      </c>
      <c r="F413" s="379" t="e">
        <f>VLOOKUP($B413,мандатка!$B:$G,5,FALSE)</f>
        <v>#N/A</v>
      </c>
      <c r="G413" s="380" t="e">
        <f>VLOOKUP($K413,мандатка!$B:$I,3,FALSE)</f>
        <v>#N/A</v>
      </c>
      <c r="H413" s="380" t="e">
        <f>VLOOKUP($K413,мандатка!$B:$I,8,FALSE)</f>
        <v>#N/A</v>
      </c>
      <c r="I413" s="381"/>
      <c r="J413" s="370">
        <v>16</v>
      </c>
      <c r="K413" s="370" t="e">
        <f>VLOOKUP($J413,Жереб!$D:$I,6,FALSE)</f>
        <v>#N/A</v>
      </c>
      <c r="L413" s="370">
        <v>5</v>
      </c>
      <c r="M413" s="370">
        <f t="shared" si="6"/>
        <v>144</v>
      </c>
    </row>
    <row r="414" spans="1:13" hidden="1" x14ac:dyDescent="0.3">
      <c r="A414" s="376">
        <v>145</v>
      </c>
      <c r="B414" s="380" t="e">
        <f>VLOOKUP($K414,мандатка!$X:$AF,$L414+1,FALSE)</f>
        <v>#N/A</v>
      </c>
      <c r="C414" s="380"/>
      <c r="D414" s="377" t="e">
        <f>VLOOKUP($B414,мандатка!$B:$G,2,FALSE)</f>
        <v>#N/A</v>
      </c>
      <c r="E414" s="378" t="e">
        <f>VLOOKUP($B414,мандатка!$B:$G,3,FALSE)</f>
        <v>#N/A</v>
      </c>
      <c r="F414" s="379" t="e">
        <f>VLOOKUP($B414,мандатка!$B:$G,5,FALSE)</f>
        <v>#N/A</v>
      </c>
      <c r="G414" s="380" t="e">
        <f>VLOOKUP($K414,мандатка!$B:$I,3,FALSE)</f>
        <v>#N/A</v>
      </c>
      <c r="H414" s="380" t="e">
        <f>VLOOKUP($K414,мандатка!$B:$I,8,FALSE)</f>
        <v>#N/A</v>
      </c>
      <c r="I414" s="381"/>
      <c r="J414" s="370">
        <v>17</v>
      </c>
      <c r="K414" s="370" t="e">
        <f>VLOOKUP($J414,Жереб!$D:$I,6,FALSE)</f>
        <v>#N/A</v>
      </c>
      <c r="L414" s="370">
        <v>5</v>
      </c>
      <c r="M414" s="370">
        <f t="shared" si="6"/>
        <v>145</v>
      </c>
    </row>
    <row r="415" spans="1:13" hidden="1" x14ac:dyDescent="0.3">
      <c r="A415" s="376">
        <v>146</v>
      </c>
      <c r="B415" s="380" t="e">
        <f>VLOOKUP($K415,мандатка!$X:$AF,$L415+1,FALSE)</f>
        <v>#N/A</v>
      </c>
      <c r="C415" s="380"/>
      <c r="D415" s="377" t="e">
        <f>VLOOKUP($B415,мандатка!$B:$G,2,FALSE)</f>
        <v>#N/A</v>
      </c>
      <c r="E415" s="378" t="e">
        <f>VLOOKUP($B415,мандатка!$B:$G,3,FALSE)</f>
        <v>#N/A</v>
      </c>
      <c r="F415" s="379" t="e">
        <f>VLOOKUP($B415,мандатка!$B:$G,5,FALSE)</f>
        <v>#N/A</v>
      </c>
      <c r="G415" s="380" t="e">
        <f>VLOOKUP($K415,мандатка!$B:$I,3,FALSE)</f>
        <v>#N/A</v>
      </c>
      <c r="H415" s="380" t="e">
        <f>VLOOKUP($K415,мандатка!$B:$I,8,FALSE)</f>
        <v>#N/A</v>
      </c>
      <c r="I415" s="381"/>
      <c r="J415" s="370">
        <v>18</v>
      </c>
      <c r="K415" s="370" t="e">
        <f>VLOOKUP($J415,Жереб!$D:$I,6,FALSE)</f>
        <v>#N/A</v>
      </c>
      <c r="L415" s="370">
        <v>5</v>
      </c>
      <c r="M415" s="370">
        <f t="shared" si="6"/>
        <v>146</v>
      </c>
    </row>
    <row r="416" spans="1:13" hidden="1" x14ac:dyDescent="0.3">
      <c r="A416" s="376">
        <v>147</v>
      </c>
      <c r="B416" s="380" t="e">
        <f>VLOOKUP($K416,мандатка!$X:$AF,$L416+1,FALSE)</f>
        <v>#N/A</v>
      </c>
      <c r="C416" s="380"/>
      <c r="D416" s="377" t="e">
        <f>VLOOKUP($B416,мандатка!$B:$G,2,FALSE)</f>
        <v>#N/A</v>
      </c>
      <c r="E416" s="378" t="e">
        <f>VLOOKUP($B416,мандатка!$B:$G,3,FALSE)</f>
        <v>#N/A</v>
      </c>
      <c r="F416" s="379" t="e">
        <f>VLOOKUP($B416,мандатка!$B:$G,5,FALSE)</f>
        <v>#N/A</v>
      </c>
      <c r="G416" s="380" t="e">
        <f>VLOOKUP($K416,мандатка!$B:$I,3,FALSE)</f>
        <v>#N/A</v>
      </c>
      <c r="H416" s="380" t="e">
        <f>VLOOKUP($K416,мандатка!$B:$I,8,FALSE)</f>
        <v>#N/A</v>
      </c>
      <c r="I416" s="381"/>
      <c r="J416" s="370">
        <v>19</v>
      </c>
      <c r="K416" s="370" t="e">
        <f>VLOOKUP($J416,Жереб!$D:$I,6,FALSE)</f>
        <v>#N/A</v>
      </c>
      <c r="L416" s="370">
        <v>5</v>
      </c>
      <c r="M416" s="370">
        <f t="shared" si="6"/>
        <v>147</v>
      </c>
    </row>
    <row r="417" spans="1:13" hidden="1" x14ac:dyDescent="0.3">
      <c r="A417" s="376">
        <v>148</v>
      </c>
      <c r="B417" s="380" t="e">
        <f>VLOOKUP($K417,мандатка!$X:$AF,$L417+1,FALSE)</f>
        <v>#N/A</v>
      </c>
      <c r="C417" s="380"/>
      <c r="D417" s="377" t="e">
        <f>VLOOKUP($B417,мандатка!$B:$G,2,FALSE)</f>
        <v>#N/A</v>
      </c>
      <c r="E417" s="378" t="e">
        <f>VLOOKUP($B417,мандатка!$B:$G,3,FALSE)</f>
        <v>#N/A</v>
      </c>
      <c r="F417" s="379" t="e">
        <f>VLOOKUP($B417,мандатка!$B:$G,5,FALSE)</f>
        <v>#N/A</v>
      </c>
      <c r="G417" s="380" t="e">
        <f>VLOOKUP($K417,мандатка!$B:$I,3,FALSE)</f>
        <v>#N/A</v>
      </c>
      <c r="H417" s="380" t="e">
        <f>VLOOKUP($K417,мандатка!$B:$I,8,FALSE)</f>
        <v>#N/A</v>
      </c>
      <c r="I417" s="381"/>
      <c r="J417" s="370">
        <v>20</v>
      </c>
      <c r="K417" s="370" t="e">
        <f>VLOOKUP($J417,Жереб!$D:$I,6,FALSE)</f>
        <v>#N/A</v>
      </c>
      <c r="L417" s="370">
        <v>5</v>
      </c>
      <c r="M417" s="370">
        <f t="shared" si="6"/>
        <v>148</v>
      </c>
    </row>
    <row r="418" spans="1:13" hidden="1" x14ac:dyDescent="0.3">
      <c r="A418" s="376">
        <v>149</v>
      </c>
      <c r="B418" s="380" t="e">
        <f>VLOOKUP($K418,мандатка!$X:$AF,$L418+1,FALSE)</f>
        <v>#N/A</v>
      </c>
      <c r="C418" s="380"/>
      <c r="D418" s="377" t="e">
        <f>VLOOKUP($B418,мандатка!$B:$G,2,FALSE)</f>
        <v>#N/A</v>
      </c>
      <c r="E418" s="378" t="e">
        <f>VLOOKUP($B418,мандатка!$B:$G,3,FALSE)</f>
        <v>#N/A</v>
      </c>
      <c r="F418" s="379" t="e">
        <f>VLOOKUP($B418,мандатка!$B:$G,5,FALSE)</f>
        <v>#N/A</v>
      </c>
      <c r="G418" s="380" t="e">
        <f>VLOOKUP($K418,мандатка!$B:$I,3,FALSE)</f>
        <v>#N/A</v>
      </c>
      <c r="H418" s="380" t="e">
        <f>VLOOKUP($K418,мандатка!$B:$I,8,FALSE)</f>
        <v>#N/A</v>
      </c>
      <c r="I418" s="381"/>
      <c r="J418" s="370">
        <v>21</v>
      </c>
      <c r="K418" s="370" t="e">
        <f>VLOOKUP($J418,Жереб!$D:$I,6,FALSE)</f>
        <v>#N/A</v>
      </c>
      <c r="L418" s="370">
        <v>5</v>
      </c>
      <c r="M418" s="370">
        <f t="shared" si="6"/>
        <v>149</v>
      </c>
    </row>
    <row r="419" spans="1:13" hidden="1" x14ac:dyDescent="0.3">
      <c r="A419" s="376">
        <v>150</v>
      </c>
      <c r="B419" s="380" t="e">
        <f>VLOOKUP($K419,мандатка!$X:$AF,$L419+1,FALSE)</f>
        <v>#N/A</v>
      </c>
      <c r="C419" s="380"/>
      <c r="D419" s="377" t="e">
        <f>VLOOKUP($B419,мандатка!$B:$G,2,FALSE)</f>
        <v>#N/A</v>
      </c>
      <c r="E419" s="378" t="e">
        <f>VLOOKUP($B419,мандатка!$B:$G,3,FALSE)</f>
        <v>#N/A</v>
      </c>
      <c r="F419" s="379" t="e">
        <f>VLOOKUP($B419,мандатка!$B:$G,5,FALSE)</f>
        <v>#N/A</v>
      </c>
      <c r="G419" s="380" t="e">
        <f>VLOOKUP($K419,мандатка!$B:$I,3,FALSE)</f>
        <v>#N/A</v>
      </c>
      <c r="H419" s="380" t="e">
        <f>VLOOKUP($K419,мандатка!$B:$I,8,FALSE)</f>
        <v>#N/A</v>
      </c>
      <c r="I419" s="381"/>
      <c r="J419" s="370">
        <v>22</v>
      </c>
      <c r="K419" s="370" t="e">
        <f>VLOOKUP($J419,Жереб!$D:$I,6,FALSE)</f>
        <v>#N/A</v>
      </c>
      <c r="L419" s="370">
        <v>5</v>
      </c>
      <c r="M419" s="370">
        <f t="shared" si="6"/>
        <v>150</v>
      </c>
    </row>
    <row r="420" spans="1:13" hidden="1" x14ac:dyDescent="0.3">
      <c r="A420" s="376">
        <v>151</v>
      </c>
      <c r="B420" s="380" t="e">
        <f>VLOOKUP($K420,мандатка!$X:$AF,$L420+1,FALSE)</f>
        <v>#N/A</v>
      </c>
      <c r="C420" s="380"/>
      <c r="D420" s="377" t="e">
        <f>VLOOKUP($B420,мандатка!$B:$G,2,FALSE)</f>
        <v>#N/A</v>
      </c>
      <c r="E420" s="378" t="e">
        <f>VLOOKUP($B420,мандатка!$B:$G,3,FALSE)</f>
        <v>#N/A</v>
      </c>
      <c r="F420" s="379" t="e">
        <f>VLOOKUP($B420,мандатка!$B:$G,5,FALSE)</f>
        <v>#N/A</v>
      </c>
      <c r="G420" s="380" t="e">
        <f>VLOOKUP($K420,мандатка!$B:$I,3,FALSE)</f>
        <v>#N/A</v>
      </c>
      <c r="H420" s="380" t="e">
        <f>VLOOKUP($K420,мандатка!$B:$I,8,FALSE)</f>
        <v>#N/A</v>
      </c>
      <c r="I420" s="381"/>
      <c r="J420" s="370">
        <v>23</v>
      </c>
      <c r="K420" s="370" t="e">
        <f>VLOOKUP($J420,Жереб!$D:$I,6,FALSE)</f>
        <v>#N/A</v>
      </c>
      <c r="L420" s="370">
        <v>5</v>
      </c>
      <c r="M420" s="370">
        <f t="shared" si="6"/>
        <v>151</v>
      </c>
    </row>
    <row r="421" spans="1:13" hidden="1" x14ac:dyDescent="0.3">
      <c r="A421" s="376">
        <v>152</v>
      </c>
      <c r="B421" s="380" t="e">
        <f>VLOOKUP($K421,мандатка!$X:$AF,$L421+1,FALSE)</f>
        <v>#N/A</v>
      </c>
      <c r="C421" s="380"/>
      <c r="D421" s="377" t="e">
        <f>VLOOKUP($B421,мандатка!$B:$G,2,FALSE)</f>
        <v>#N/A</v>
      </c>
      <c r="E421" s="378" t="e">
        <f>VLOOKUP($B421,мандатка!$B:$G,3,FALSE)</f>
        <v>#N/A</v>
      </c>
      <c r="F421" s="379" t="e">
        <f>VLOOKUP($B421,мандатка!$B:$G,5,FALSE)</f>
        <v>#N/A</v>
      </c>
      <c r="G421" s="380" t="e">
        <f>VLOOKUP($K421,мандатка!$B:$I,3,FALSE)</f>
        <v>#N/A</v>
      </c>
      <c r="H421" s="380" t="e">
        <f>VLOOKUP($K421,мандатка!$B:$I,8,FALSE)</f>
        <v>#N/A</v>
      </c>
      <c r="I421" s="381"/>
      <c r="J421" s="370">
        <v>24</v>
      </c>
      <c r="K421" s="370" t="e">
        <f>VLOOKUP($J421,Жереб!$D:$I,6,FALSE)</f>
        <v>#N/A</v>
      </c>
      <c r="L421" s="370">
        <v>5</v>
      </c>
      <c r="M421" s="370">
        <f t="shared" si="6"/>
        <v>152</v>
      </c>
    </row>
    <row r="422" spans="1:13" hidden="1" x14ac:dyDescent="0.3">
      <c r="A422" s="376">
        <v>153</v>
      </c>
      <c r="B422" s="380" t="e">
        <f>VLOOKUP($K422,мандатка!$X:$AF,$L422+1,FALSE)</f>
        <v>#N/A</v>
      </c>
      <c r="C422" s="380"/>
      <c r="D422" s="377" t="e">
        <f>VLOOKUP($B422,мандатка!$B:$G,2,FALSE)</f>
        <v>#N/A</v>
      </c>
      <c r="E422" s="378" t="e">
        <f>VLOOKUP($B422,мандатка!$B:$G,3,FALSE)</f>
        <v>#N/A</v>
      </c>
      <c r="F422" s="379" t="e">
        <f>VLOOKUP($B422,мандатка!$B:$G,5,FALSE)</f>
        <v>#N/A</v>
      </c>
      <c r="G422" s="380" t="e">
        <f>VLOOKUP($K422,мандатка!$B:$I,3,FALSE)</f>
        <v>#N/A</v>
      </c>
      <c r="H422" s="380" t="e">
        <f>VLOOKUP($K422,мандатка!$B:$I,8,FALSE)</f>
        <v>#N/A</v>
      </c>
      <c r="I422" s="381"/>
      <c r="J422" s="370">
        <v>25</v>
      </c>
      <c r="K422" s="370" t="e">
        <f>VLOOKUP($J422,Жереб!$D:$I,6,FALSE)</f>
        <v>#N/A</v>
      </c>
      <c r="L422" s="370">
        <v>5</v>
      </c>
      <c r="M422" s="370">
        <f t="shared" si="6"/>
        <v>153</v>
      </c>
    </row>
    <row r="423" spans="1:13" hidden="1" x14ac:dyDescent="0.3">
      <c r="A423" s="376">
        <v>154</v>
      </c>
      <c r="B423" s="380" t="e">
        <f>VLOOKUP($K423,мандатка!$X:$AF,$L423+1,FALSE)</f>
        <v>#N/A</v>
      </c>
      <c r="C423" s="380"/>
      <c r="D423" s="377" t="e">
        <f>VLOOKUP($B423,мандатка!$B:$G,2,FALSE)</f>
        <v>#N/A</v>
      </c>
      <c r="E423" s="378" t="e">
        <f>VLOOKUP($B423,мандатка!$B:$G,3,FALSE)</f>
        <v>#N/A</v>
      </c>
      <c r="F423" s="379" t="e">
        <f>VLOOKUP($B423,мандатка!$B:$G,5,FALSE)</f>
        <v>#N/A</v>
      </c>
      <c r="G423" s="380" t="e">
        <f>VLOOKUP($K423,мандатка!$B:$I,3,FALSE)</f>
        <v>#N/A</v>
      </c>
      <c r="H423" s="380" t="e">
        <f>VLOOKUP($K423,мандатка!$B:$I,8,FALSE)</f>
        <v>#N/A</v>
      </c>
      <c r="I423" s="381"/>
      <c r="J423" s="370">
        <v>26</v>
      </c>
      <c r="K423" s="370" t="e">
        <f>VLOOKUP($J423,Жереб!$D:$I,6,FALSE)</f>
        <v>#N/A</v>
      </c>
      <c r="L423" s="370">
        <v>5</v>
      </c>
      <c r="M423" s="370">
        <f t="shared" si="6"/>
        <v>154</v>
      </c>
    </row>
    <row r="424" spans="1:13" hidden="1" x14ac:dyDescent="0.3">
      <c r="A424" s="376">
        <v>155</v>
      </c>
      <c r="B424" s="380" t="e">
        <f>VLOOKUP($K424,мандатка!$X:$AF,$L424+1,FALSE)</f>
        <v>#N/A</v>
      </c>
      <c r="C424" s="380"/>
      <c r="D424" s="377" t="e">
        <f>VLOOKUP($B424,мандатка!$B:$G,2,FALSE)</f>
        <v>#N/A</v>
      </c>
      <c r="E424" s="378" t="e">
        <f>VLOOKUP($B424,мандатка!$B:$G,3,FALSE)</f>
        <v>#N/A</v>
      </c>
      <c r="F424" s="379" t="e">
        <f>VLOOKUP($B424,мандатка!$B:$G,5,FALSE)</f>
        <v>#N/A</v>
      </c>
      <c r="G424" s="380" t="e">
        <f>VLOOKUP($K424,мандатка!$B:$I,3,FALSE)</f>
        <v>#N/A</v>
      </c>
      <c r="H424" s="380" t="e">
        <f>VLOOKUP($K424,мандатка!$B:$I,8,FALSE)</f>
        <v>#N/A</v>
      </c>
      <c r="I424" s="381"/>
      <c r="J424" s="370">
        <v>27</v>
      </c>
      <c r="K424" s="370" t="e">
        <f>VLOOKUP($J424,Жереб!$D:$I,6,FALSE)</f>
        <v>#N/A</v>
      </c>
      <c r="L424" s="370">
        <v>5</v>
      </c>
      <c r="M424" s="370">
        <f t="shared" si="6"/>
        <v>155</v>
      </c>
    </row>
    <row r="425" spans="1:13" hidden="1" x14ac:dyDescent="0.3">
      <c r="A425" s="376">
        <v>156</v>
      </c>
      <c r="B425" s="380" t="e">
        <f>VLOOKUP($K425,мандатка!$X:$AF,$L425+1,FALSE)</f>
        <v>#N/A</v>
      </c>
      <c r="C425" s="380"/>
      <c r="D425" s="377" t="e">
        <f>VLOOKUP($B425,мандатка!$B:$G,2,FALSE)</f>
        <v>#N/A</v>
      </c>
      <c r="E425" s="378" t="e">
        <f>VLOOKUP($B425,мандатка!$B:$G,3,FALSE)</f>
        <v>#N/A</v>
      </c>
      <c r="F425" s="379" t="e">
        <f>VLOOKUP($B425,мандатка!$B:$G,5,FALSE)</f>
        <v>#N/A</v>
      </c>
      <c r="G425" s="380" t="e">
        <f>VLOOKUP($K425,мандатка!$B:$I,3,FALSE)</f>
        <v>#N/A</v>
      </c>
      <c r="H425" s="380" t="e">
        <f>VLOOKUP($K425,мандатка!$B:$I,8,FALSE)</f>
        <v>#N/A</v>
      </c>
      <c r="I425" s="381"/>
      <c r="J425" s="370">
        <v>28</v>
      </c>
      <c r="K425" s="370" t="e">
        <f>VLOOKUP($J425,Жереб!$D:$I,6,FALSE)</f>
        <v>#N/A</v>
      </c>
      <c r="L425" s="370">
        <v>5</v>
      </c>
      <c r="M425" s="370">
        <f t="shared" si="6"/>
        <v>156</v>
      </c>
    </row>
    <row r="426" spans="1:13" hidden="1" x14ac:dyDescent="0.3">
      <c r="A426" s="376">
        <v>157</v>
      </c>
      <c r="B426" s="380" t="e">
        <f>VLOOKUP($K426,мандатка!$X:$AF,$L426+1,FALSE)</f>
        <v>#N/A</v>
      </c>
      <c r="C426" s="380"/>
      <c r="D426" s="377" t="e">
        <f>VLOOKUP($B426,мандатка!$B:$G,2,FALSE)</f>
        <v>#N/A</v>
      </c>
      <c r="E426" s="378" t="e">
        <f>VLOOKUP($B426,мандатка!$B:$G,3,FALSE)</f>
        <v>#N/A</v>
      </c>
      <c r="F426" s="379" t="e">
        <f>VLOOKUP($B426,мандатка!$B:$G,5,FALSE)</f>
        <v>#N/A</v>
      </c>
      <c r="G426" s="380" t="e">
        <f>VLOOKUP($K426,мандатка!$B:$I,3,FALSE)</f>
        <v>#N/A</v>
      </c>
      <c r="H426" s="380" t="e">
        <f>VLOOKUP($K426,мандатка!$B:$I,8,FALSE)</f>
        <v>#N/A</v>
      </c>
      <c r="I426" s="381"/>
      <c r="J426" s="370">
        <v>29</v>
      </c>
      <c r="K426" s="370" t="e">
        <f>VLOOKUP($J426,Жереб!$D:$I,6,FALSE)</f>
        <v>#N/A</v>
      </c>
      <c r="L426" s="370">
        <v>5</v>
      </c>
      <c r="M426" s="370">
        <f t="shared" si="6"/>
        <v>157</v>
      </c>
    </row>
    <row r="427" spans="1:13" hidden="1" x14ac:dyDescent="0.3">
      <c r="A427" s="376">
        <v>158</v>
      </c>
      <c r="B427" s="380" t="e">
        <f>VLOOKUP($K427,мандатка!$X:$AF,$L427+1,FALSE)</f>
        <v>#N/A</v>
      </c>
      <c r="C427" s="380"/>
      <c r="D427" s="377" t="e">
        <f>VLOOKUP($B427,мандатка!$B:$G,2,FALSE)</f>
        <v>#N/A</v>
      </c>
      <c r="E427" s="378" t="e">
        <f>VLOOKUP($B427,мандатка!$B:$G,3,FALSE)</f>
        <v>#N/A</v>
      </c>
      <c r="F427" s="379" t="e">
        <f>VLOOKUP($B427,мандатка!$B:$G,5,FALSE)</f>
        <v>#N/A</v>
      </c>
      <c r="G427" s="380" t="e">
        <f>VLOOKUP($K427,мандатка!$B:$I,3,FALSE)</f>
        <v>#N/A</v>
      </c>
      <c r="H427" s="380" t="e">
        <f>VLOOKUP($K427,мандатка!$B:$I,8,FALSE)</f>
        <v>#N/A</v>
      </c>
      <c r="I427" s="381"/>
      <c r="J427" s="370">
        <v>30</v>
      </c>
      <c r="K427" s="370" t="e">
        <f>VLOOKUP($J427,Жереб!$D:$I,6,FALSE)</f>
        <v>#N/A</v>
      </c>
      <c r="L427" s="370">
        <v>5</v>
      </c>
      <c r="M427" s="370">
        <f t="shared" si="6"/>
        <v>158</v>
      </c>
    </row>
    <row r="428" spans="1:13" hidden="1" x14ac:dyDescent="0.3">
      <c r="A428" s="376">
        <v>159</v>
      </c>
      <c r="B428" s="380" t="e">
        <f>VLOOKUP($K428,мандатка!$X:$AF,$L428+1,FALSE)</f>
        <v>#N/A</v>
      </c>
      <c r="C428" s="380"/>
      <c r="D428" s="377" t="e">
        <f>VLOOKUP($B428,мандатка!$B:$G,2,FALSE)</f>
        <v>#N/A</v>
      </c>
      <c r="E428" s="378" t="e">
        <f>VLOOKUP($B428,мандатка!$B:$G,3,FALSE)</f>
        <v>#N/A</v>
      </c>
      <c r="F428" s="379" t="e">
        <f>VLOOKUP($B428,мандатка!$B:$G,5,FALSE)</f>
        <v>#N/A</v>
      </c>
      <c r="G428" s="380" t="e">
        <f>VLOOKUP($K428,мандатка!$B:$I,3,FALSE)</f>
        <v>#N/A</v>
      </c>
      <c r="H428" s="380" t="e">
        <f>VLOOKUP($K428,мандатка!$B:$I,8,FALSE)</f>
        <v>#N/A</v>
      </c>
      <c r="I428" s="381"/>
      <c r="J428" s="370">
        <v>31</v>
      </c>
      <c r="K428" s="370" t="e">
        <f>VLOOKUP($J428,Жереб!$D:$I,6,FALSE)</f>
        <v>#N/A</v>
      </c>
      <c r="L428" s="370">
        <v>5</v>
      </c>
      <c r="M428" s="370">
        <f t="shared" si="6"/>
        <v>159</v>
      </c>
    </row>
    <row r="429" spans="1:13" hidden="1" x14ac:dyDescent="0.3">
      <c r="A429" s="376">
        <v>160</v>
      </c>
      <c r="B429" s="380" t="e">
        <f>VLOOKUP($K429,мандатка!$X:$AF,$L429+1,FALSE)</f>
        <v>#N/A</v>
      </c>
      <c r="C429" s="380"/>
      <c r="D429" s="377" t="e">
        <f>VLOOKUP($B429,мандатка!$B:$G,2,FALSE)</f>
        <v>#N/A</v>
      </c>
      <c r="E429" s="378" t="e">
        <f>VLOOKUP($B429,мандатка!$B:$G,3,FALSE)</f>
        <v>#N/A</v>
      </c>
      <c r="F429" s="379" t="e">
        <f>VLOOKUP($B429,мандатка!$B:$G,5,FALSE)</f>
        <v>#N/A</v>
      </c>
      <c r="G429" s="380" t="e">
        <f>VLOOKUP($K429,мандатка!$B:$I,3,FALSE)</f>
        <v>#N/A</v>
      </c>
      <c r="H429" s="380" t="e">
        <f>VLOOKUP($K429,мандатка!$B:$I,8,FALSE)</f>
        <v>#N/A</v>
      </c>
      <c r="I429" s="381"/>
      <c r="J429" s="370">
        <v>4</v>
      </c>
      <c r="K429" s="370" t="e">
        <f>VLOOKUP($J429,Жереб!$D:$I,6,FALSE)</f>
        <v>#N/A</v>
      </c>
      <c r="L429" s="370">
        <v>6</v>
      </c>
      <c r="M429" s="370">
        <f t="shared" si="6"/>
        <v>160</v>
      </c>
    </row>
    <row r="430" spans="1:13" hidden="1" x14ac:dyDescent="0.3">
      <c r="A430" s="376">
        <v>161</v>
      </c>
      <c r="B430" s="380" t="e">
        <f>VLOOKUP($K430,мандатка!$X:$AF,$L430+1,FALSE)</f>
        <v>#N/A</v>
      </c>
      <c r="C430" s="380"/>
      <c r="D430" s="377" t="e">
        <f>VLOOKUP($B430,мандатка!$B:$G,2,FALSE)</f>
        <v>#N/A</v>
      </c>
      <c r="E430" s="378" t="e">
        <f>VLOOKUP($B430,мандатка!$B:$G,3,FALSE)</f>
        <v>#N/A</v>
      </c>
      <c r="F430" s="379" t="e">
        <f>VLOOKUP($B430,мандатка!$B:$G,5,FALSE)</f>
        <v>#N/A</v>
      </c>
      <c r="G430" s="380" t="e">
        <f>VLOOKUP($K430,мандатка!$B:$I,3,FALSE)</f>
        <v>#N/A</v>
      </c>
      <c r="H430" s="380" t="e">
        <f>VLOOKUP($K430,мандатка!$B:$I,8,FALSE)</f>
        <v>#N/A</v>
      </c>
      <c r="I430" s="381"/>
      <c r="J430" s="370">
        <v>5</v>
      </c>
      <c r="K430" s="370" t="e">
        <f>VLOOKUP($J430,Жереб!$D:$I,6,FALSE)</f>
        <v>#N/A</v>
      </c>
      <c r="L430" s="370">
        <v>6</v>
      </c>
      <c r="M430" s="370">
        <f t="shared" si="6"/>
        <v>161</v>
      </c>
    </row>
    <row r="431" spans="1:13" hidden="1" x14ac:dyDescent="0.3">
      <c r="A431" s="376">
        <v>162</v>
      </c>
      <c r="B431" s="380" t="e">
        <f>VLOOKUP($K431,мандатка!$X:$AF,$L431+1,FALSE)</f>
        <v>#N/A</v>
      </c>
      <c r="C431" s="380"/>
      <c r="D431" s="377" t="e">
        <f>VLOOKUP($B431,мандатка!$B:$G,2,FALSE)</f>
        <v>#N/A</v>
      </c>
      <c r="E431" s="378" t="e">
        <f>VLOOKUP($B431,мандатка!$B:$G,3,FALSE)</f>
        <v>#N/A</v>
      </c>
      <c r="F431" s="379" t="e">
        <f>VLOOKUP($B431,мандатка!$B:$G,5,FALSE)</f>
        <v>#N/A</v>
      </c>
      <c r="G431" s="380" t="e">
        <f>VLOOKUP($K431,мандатка!$B:$I,3,FALSE)</f>
        <v>#N/A</v>
      </c>
      <c r="H431" s="380" t="e">
        <f>VLOOKUP($K431,мандатка!$B:$I,8,FALSE)</f>
        <v>#N/A</v>
      </c>
      <c r="I431" s="381"/>
      <c r="J431" s="370">
        <v>6</v>
      </c>
      <c r="K431" s="370" t="e">
        <f>VLOOKUP($J431,Жереб!$D:$I,6,FALSE)</f>
        <v>#N/A</v>
      </c>
      <c r="L431" s="370">
        <v>6</v>
      </c>
      <c r="M431" s="370">
        <f t="shared" si="6"/>
        <v>162</v>
      </c>
    </row>
    <row r="432" spans="1:13" hidden="1" x14ac:dyDescent="0.3">
      <c r="A432" s="376">
        <v>163</v>
      </c>
      <c r="B432" s="380" t="e">
        <f>VLOOKUP($K432,мандатка!$X:$AF,$L432+1,FALSE)</f>
        <v>#N/A</v>
      </c>
      <c r="C432" s="380"/>
      <c r="D432" s="377" t="e">
        <f>VLOOKUP($B432,мандатка!$B:$G,2,FALSE)</f>
        <v>#N/A</v>
      </c>
      <c r="E432" s="378" t="e">
        <f>VLOOKUP($B432,мандатка!$B:$G,3,FALSE)</f>
        <v>#N/A</v>
      </c>
      <c r="F432" s="379" t="e">
        <f>VLOOKUP($B432,мандатка!$B:$G,5,FALSE)</f>
        <v>#N/A</v>
      </c>
      <c r="G432" s="380" t="e">
        <f>VLOOKUP($K432,мандатка!$B:$I,3,FALSE)</f>
        <v>#N/A</v>
      </c>
      <c r="H432" s="380" t="e">
        <f>VLOOKUP($K432,мандатка!$B:$I,8,FALSE)</f>
        <v>#N/A</v>
      </c>
      <c r="I432" s="381"/>
      <c r="J432" s="370">
        <v>7</v>
      </c>
      <c r="K432" s="370" t="e">
        <f>VLOOKUP($J432,Жереб!$D:$I,6,FALSE)</f>
        <v>#N/A</v>
      </c>
      <c r="L432" s="370">
        <v>6</v>
      </c>
      <c r="M432" s="370">
        <f t="shared" si="6"/>
        <v>163</v>
      </c>
    </row>
    <row r="433" spans="1:13" hidden="1" x14ac:dyDescent="0.3">
      <c r="A433" s="376">
        <v>164</v>
      </c>
      <c r="B433" s="380" t="e">
        <f>VLOOKUP($K433,мандатка!$X:$AF,$L433+1,FALSE)</f>
        <v>#N/A</v>
      </c>
      <c r="C433" s="380"/>
      <c r="D433" s="377" t="e">
        <f>VLOOKUP($B433,мандатка!$B:$G,2,FALSE)</f>
        <v>#N/A</v>
      </c>
      <c r="E433" s="378" t="e">
        <f>VLOOKUP($B433,мандатка!$B:$G,3,FALSE)</f>
        <v>#N/A</v>
      </c>
      <c r="F433" s="379" t="e">
        <f>VLOOKUP($B433,мандатка!$B:$G,5,FALSE)</f>
        <v>#N/A</v>
      </c>
      <c r="G433" s="380" t="e">
        <f>VLOOKUP($K433,мандатка!$B:$I,3,FALSE)</f>
        <v>#N/A</v>
      </c>
      <c r="H433" s="380" t="e">
        <f>VLOOKUP($K433,мандатка!$B:$I,8,FALSE)</f>
        <v>#N/A</v>
      </c>
      <c r="I433" s="381"/>
      <c r="J433" s="370">
        <v>8</v>
      </c>
      <c r="K433" s="370" t="e">
        <f>VLOOKUP($J433,Жереб!$D:$I,6,FALSE)</f>
        <v>#N/A</v>
      </c>
      <c r="L433" s="370">
        <v>6</v>
      </c>
      <c r="M433" s="370">
        <f t="shared" si="6"/>
        <v>164</v>
      </c>
    </row>
    <row r="434" spans="1:13" hidden="1" x14ac:dyDescent="0.3">
      <c r="A434" s="376">
        <v>165</v>
      </c>
      <c r="B434" s="377" t="e">
        <f>VLOOKUP($K434,мандатка!$X:$AF,$L434+1,FALSE)</f>
        <v>#N/A</v>
      </c>
      <c r="C434" s="377"/>
      <c r="D434" s="377" t="e">
        <f>VLOOKUP($B434,мандатка!$B:$G,2,FALSE)</f>
        <v>#N/A</v>
      </c>
      <c r="E434" s="378" t="e">
        <f>VLOOKUP($B434,мандатка!$B:$G,3,FALSE)</f>
        <v>#N/A</v>
      </c>
      <c r="F434" s="379" t="e">
        <f>VLOOKUP($B434,мандатка!$B:$G,5,FALSE)</f>
        <v>#N/A</v>
      </c>
      <c r="G434" s="380" t="e">
        <f>VLOOKUP($K434,мандатка!$B:$I,3,FALSE)</f>
        <v>#N/A</v>
      </c>
      <c r="H434" s="380" t="e">
        <f>VLOOKUP($K434,мандатка!$B:$I,8,FALSE)</f>
        <v>#N/A</v>
      </c>
      <c r="I434" s="381"/>
      <c r="J434" s="370">
        <v>9</v>
      </c>
      <c r="K434" s="370" t="e">
        <f>VLOOKUP($J434,Жереб!$D:$I,6,FALSE)</f>
        <v>#N/A</v>
      </c>
      <c r="L434" s="370">
        <v>6</v>
      </c>
      <c r="M434" s="370">
        <f t="shared" si="6"/>
        <v>165</v>
      </c>
    </row>
    <row r="435" spans="1:13" hidden="1" x14ac:dyDescent="0.3">
      <c r="A435" s="376">
        <v>166</v>
      </c>
      <c r="B435" s="380" t="e">
        <f>VLOOKUP($K435,мандатка!$X:$AF,$L435+1,FALSE)</f>
        <v>#N/A</v>
      </c>
      <c r="C435" s="380"/>
      <c r="D435" s="377" t="e">
        <f>VLOOKUP($B435,мандатка!$B:$G,2,FALSE)</f>
        <v>#N/A</v>
      </c>
      <c r="E435" s="378" t="e">
        <f>VLOOKUP($B435,мандатка!$B:$G,3,FALSE)</f>
        <v>#N/A</v>
      </c>
      <c r="F435" s="379" t="e">
        <f>VLOOKUP($B435,мандатка!$B:$G,5,FALSE)</f>
        <v>#N/A</v>
      </c>
      <c r="G435" s="380" t="e">
        <f>VLOOKUP($K435,мандатка!$B:$I,3,FALSE)</f>
        <v>#N/A</v>
      </c>
      <c r="H435" s="380" t="e">
        <f>VLOOKUP($K435,мандатка!$B:$I,8,FALSE)</f>
        <v>#N/A</v>
      </c>
      <c r="I435" s="381"/>
      <c r="J435" s="370">
        <v>10</v>
      </c>
      <c r="K435" s="370" t="e">
        <f>VLOOKUP($J435,Жереб!$D:$I,6,FALSE)</f>
        <v>#N/A</v>
      </c>
      <c r="L435" s="370">
        <v>6</v>
      </c>
      <c r="M435" s="370">
        <f t="shared" si="6"/>
        <v>166</v>
      </c>
    </row>
    <row r="436" spans="1:13" hidden="1" x14ac:dyDescent="0.3">
      <c r="A436" s="376">
        <v>167</v>
      </c>
      <c r="B436" s="380" t="e">
        <f>VLOOKUP($K436,мандатка!$X:$AF,$L436+1,FALSE)</f>
        <v>#N/A</v>
      </c>
      <c r="C436" s="380"/>
      <c r="D436" s="377" t="e">
        <f>VLOOKUP($B436,мандатка!$B:$G,2,FALSE)</f>
        <v>#N/A</v>
      </c>
      <c r="E436" s="378" t="e">
        <f>VLOOKUP($B436,мандатка!$B:$G,3,FALSE)</f>
        <v>#N/A</v>
      </c>
      <c r="F436" s="379" t="e">
        <f>VLOOKUP($B436,мандатка!$B:$G,5,FALSE)</f>
        <v>#N/A</v>
      </c>
      <c r="G436" s="380" t="e">
        <f>VLOOKUP($K436,мандатка!$B:$I,3,FALSE)</f>
        <v>#N/A</v>
      </c>
      <c r="H436" s="380" t="e">
        <f>VLOOKUP($K436,мандатка!$B:$I,8,FALSE)</f>
        <v>#N/A</v>
      </c>
      <c r="I436" s="381"/>
      <c r="J436" s="370">
        <v>11</v>
      </c>
      <c r="K436" s="370" t="e">
        <f>VLOOKUP($J436,Жереб!$D:$I,6,FALSE)</f>
        <v>#N/A</v>
      </c>
      <c r="L436" s="370">
        <v>6</v>
      </c>
      <c r="M436" s="370">
        <f t="shared" si="6"/>
        <v>167</v>
      </c>
    </row>
    <row r="437" spans="1:13" hidden="1" x14ac:dyDescent="0.3">
      <c r="A437" s="376">
        <v>168</v>
      </c>
      <c r="B437" s="380" t="e">
        <f>VLOOKUP($K437,мандатка!$X:$AF,$L437+1,FALSE)</f>
        <v>#N/A</v>
      </c>
      <c r="C437" s="380"/>
      <c r="D437" s="377" t="e">
        <f>VLOOKUP($B437,мандатка!$B:$G,2,FALSE)</f>
        <v>#N/A</v>
      </c>
      <c r="E437" s="378" t="e">
        <f>VLOOKUP($B437,мандатка!$B:$G,3,FALSE)</f>
        <v>#N/A</v>
      </c>
      <c r="F437" s="379" t="e">
        <f>VLOOKUP($B437,мандатка!$B:$G,5,FALSE)</f>
        <v>#N/A</v>
      </c>
      <c r="G437" s="380" t="e">
        <f>VLOOKUP($K437,мандатка!$B:$I,3,FALSE)</f>
        <v>#N/A</v>
      </c>
      <c r="H437" s="380" t="e">
        <f>VLOOKUP($K437,мандатка!$B:$I,8,FALSE)</f>
        <v>#N/A</v>
      </c>
      <c r="I437" s="381"/>
      <c r="J437" s="370">
        <v>12</v>
      </c>
      <c r="K437" s="370" t="e">
        <f>VLOOKUP($J437,Жереб!$D:$I,6,FALSE)</f>
        <v>#N/A</v>
      </c>
      <c r="L437" s="370">
        <v>6</v>
      </c>
      <c r="M437" s="370">
        <f t="shared" si="6"/>
        <v>168</v>
      </c>
    </row>
    <row r="438" spans="1:13" hidden="1" x14ac:dyDescent="0.3">
      <c r="A438" s="376">
        <v>169</v>
      </c>
      <c r="B438" s="380" t="e">
        <f>VLOOKUP($K438,мандатка!$X:$AF,$L438+1,FALSE)</f>
        <v>#N/A</v>
      </c>
      <c r="C438" s="380"/>
      <c r="D438" s="377" t="e">
        <f>VLOOKUP($B438,мандатка!$B:$G,2,FALSE)</f>
        <v>#N/A</v>
      </c>
      <c r="E438" s="378" t="e">
        <f>VLOOKUP($B438,мандатка!$B:$G,3,FALSE)</f>
        <v>#N/A</v>
      </c>
      <c r="F438" s="379" t="e">
        <f>VLOOKUP($B438,мандатка!$B:$G,5,FALSE)</f>
        <v>#N/A</v>
      </c>
      <c r="G438" s="380" t="e">
        <f>VLOOKUP($K438,мандатка!$B:$I,3,FALSE)</f>
        <v>#N/A</v>
      </c>
      <c r="H438" s="380" t="e">
        <f>VLOOKUP($K438,мандатка!$B:$I,8,FALSE)</f>
        <v>#N/A</v>
      </c>
      <c r="I438" s="381"/>
      <c r="J438" s="370">
        <v>13</v>
      </c>
      <c r="K438" s="370" t="e">
        <f>VLOOKUP($J438,Жереб!$D:$I,6,FALSE)</f>
        <v>#N/A</v>
      </c>
      <c r="L438" s="370">
        <v>6</v>
      </c>
      <c r="M438" s="370">
        <f t="shared" si="6"/>
        <v>169</v>
      </c>
    </row>
    <row r="439" spans="1:13" hidden="1" x14ac:dyDescent="0.3">
      <c r="A439" s="376">
        <v>170</v>
      </c>
      <c r="B439" s="380" t="e">
        <f>VLOOKUP($K439,мандатка!$X:$AF,$L439+1,FALSE)</f>
        <v>#N/A</v>
      </c>
      <c r="C439" s="380"/>
      <c r="D439" s="377" t="e">
        <f>VLOOKUP($B439,мандатка!$B:$G,2,FALSE)</f>
        <v>#N/A</v>
      </c>
      <c r="E439" s="378" t="e">
        <f>VLOOKUP($B439,мандатка!$B:$G,3,FALSE)</f>
        <v>#N/A</v>
      </c>
      <c r="F439" s="379" t="e">
        <f>VLOOKUP($B439,мандатка!$B:$G,5,FALSE)</f>
        <v>#N/A</v>
      </c>
      <c r="G439" s="380" t="e">
        <f>VLOOKUP($K439,мандатка!$B:$I,3,FALSE)</f>
        <v>#N/A</v>
      </c>
      <c r="H439" s="380" t="e">
        <f>VLOOKUP($K439,мандатка!$B:$I,8,FALSE)</f>
        <v>#N/A</v>
      </c>
      <c r="I439" s="381"/>
      <c r="J439" s="370">
        <v>14</v>
      </c>
      <c r="K439" s="370" t="e">
        <f>VLOOKUP($J439,Жереб!$D:$I,6,FALSE)</f>
        <v>#N/A</v>
      </c>
      <c r="L439" s="370">
        <v>6</v>
      </c>
      <c r="M439" s="370">
        <f t="shared" si="6"/>
        <v>170</v>
      </c>
    </row>
    <row r="440" spans="1:13" hidden="1" x14ac:dyDescent="0.3">
      <c r="A440" s="376">
        <v>171</v>
      </c>
      <c r="B440" s="380" t="e">
        <f>VLOOKUP($K440,мандатка!$X:$AF,$L440+1,FALSE)</f>
        <v>#N/A</v>
      </c>
      <c r="C440" s="380"/>
      <c r="D440" s="377" t="e">
        <f>VLOOKUP($B440,мандатка!$B:$G,2,FALSE)</f>
        <v>#N/A</v>
      </c>
      <c r="E440" s="378" t="e">
        <f>VLOOKUP($B440,мандатка!$B:$G,3,FALSE)</f>
        <v>#N/A</v>
      </c>
      <c r="F440" s="379" t="e">
        <f>VLOOKUP($B440,мандатка!$B:$G,5,FALSE)</f>
        <v>#N/A</v>
      </c>
      <c r="G440" s="380" t="e">
        <f>VLOOKUP($K440,мандатка!$B:$I,3,FALSE)</f>
        <v>#N/A</v>
      </c>
      <c r="H440" s="380" t="e">
        <f>VLOOKUP($K440,мандатка!$B:$I,8,FALSE)</f>
        <v>#N/A</v>
      </c>
      <c r="I440" s="381"/>
      <c r="J440" s="370">
        <v>15</v>
      </c>
      <c r="K440" s="370" t="e">
        <f>VLOOKUP($J440,Жереб!$D:$I,6,FALSE)</f>
        <v>#N/A</v>
      </c>
      <c r="L440" s="370">
        <v>6</v>
      </c>
      <c r="M440" s="370">
        <f t="shared" si="6"/>
        <v>171</v>
      </c>
    </row>
    <row r="441" spans="1:13" hidden="1" x14ac:dyDescent="0.3">
      <c r="A441" s="376">
        <v>172</v>
      </c>
      <c r="B441" s="380" t="e">
        <f>VLOOKUP($K441,мандатка!$X:$AF,$L441+1,FALSE)</f>
        <v>#N/A</v>
      </c>
      <c r="C441" s="380"/>
      <c r="D441" s="377" t="e">
        <f>VLOOKUP($B441,мандатка!$B:$G,2,FALSE)</f>
        <v>#N/A</v>
      </c>
      <c r="E441" s="378" t="e">
        <f>VLOOKUP($B441,мандатка!$B:$G,3,FALSE)</f>
        <v>#N/A</v>
      </c>
      <c r="F441" s="379" t="e">
        <f>VLOOKUP($B441,мандатка!$B:$G,5,FALSE)</f>
        <v>#N/A</v>
      </c>
      <c r="G441" s="380" t="e">
        <f>VLOOKUP($K441,мандатка!$B:$I,3,FALSE)</f>
        <v>#N/A</v>
      </c>
      <c r="H441" s="380" t="e">
        <f>VLOOKUP($K441,мандатка!$B:$I,8,FALSE)</f>
        <v>#N/A</v>
      </c>
      <c r="I441" s="381"/>
      <c r="J441" s="370">
        <v>16</v>
      </c>
      <c r="K441" s="370" t="e">
        <f>VLOOKUP($J441,Жереб!$D:$I,6,FALSE)</f>
        <v>#N/A</v>
      </c>
      <c r="L441" s="370">
        <v>6</v>
      </c>
      <c r="M441" s="370">
        <f t="shared" si="6"/>
        <v>172</v>
      </c>
    </row>
    <row r="442" spans="1:13" hidden="1" x14ac:dyDescent="0.3">
      <c r="A442" s="376">
        <v>173</v>
      </c>
      <c r="B442" s="380" t="e">
        <f>VLOOKUP($K442,мандатка!$X:$AF,$L442+1,FALSE)</f>
        <v>#N/A</v>
      </c>
      <c r="C442" s="380"/>
      <c r="D442" s="377" t="e">
        <f>VLOOKUP($B442,мандатка!$B:$G,2,FALSE)</f>
        <v>#N/A</v>
      </c>
      <c r="E442" s="378" t="e">
        <f>VLOOKUP($B442,мандатка!$B:$G,3,FALSE)</f>
        <v>#N/A</v>
      </c>
      <c r="F442" s="379" t="e">
        <f>VLOOKUP($B442,мандатка!$B:$G,5,FALSE)</f>
        <v>#N/A</v>
      </c>
      <c r="G442" s="380" t="e">
        <f>VLOOKUP($K442,мандатка!$B:$I,3,FALSE)</f>
        <v>#N/A</v>
      </c>
      <c r="H442" s="380" t="e">
        <f>VLOOKUP($K442,мандатка!$B:$I,8,FALSE)</f>
        <v>#N/A</v>
      </c>
      <c r="I442" s="381"/>
      <c r="J442" s="370">
        <v>17</v>
      </c>
      <c r="K442" s="370" t="e">
        <f>VLOOKUP($J442,Жереб!$D:$I,6,FALSE)</f>
        <v>#N/A</v>
      </c>
      <c r="L442" s="370">
        <v>6</v>
      </c>
      <c r="M442" s="370">
        <f t="shared" si="6"/>
        <v>173</v>
      </c>
    </row>
    <row r="443" spans="1:13" hidden="1" x14ac:dyDescent="0.3">
      <c r="A443" s="376">
        <v>174</v>
      </c>
      <c r="B443" s="380" t="e">
        <f>VLOOKUP($K443,мандатка!$X:$AF,$L443+1,FALSE)</f>
        <v>#N/A</v>
      </c>
      <c r="C443" s="380"/>
      <c r="D443" s="377" t="e">
        <f>VLOOKUP($B443,мандатка!$B:$G,2,FALSE)</f>
        <v>#N/A</v>
      </c>
      <c r="E443" s="378" t="e">
        <f>VLOOKUP($B443,мандатка!$B:$G,3,FALSE)</f>
        <v>#N/A</v>
      </c>
      <c r="F443" s="379" t="e">
        <f>VLOOKUP($B443,мандатка!$B:$G,5,FALSE)</f>
        <v>#N/A</v>
      </c>
      <c r="G443" s="380" t="e">
        <f>VLOOKUP($K443,мандатка!$B:$I,3,FALSE)</f>
        <v>#N/A</v>
      </c>
      <c r="H443" s="380" t="e">
        <f>VLOOKUP($K443,мандатка!$B:$I,8,FALSE)</f>
        <v>#N/A</v>
      </c>
      <c r="I443" s="381"/>
      <c r="J443" s="370">
        <v>18</v>
      </c>
      <c r="K443" s="370" t="e">
        <f>VLOOKUP($J443,Жереб!$D:$I,6,FALSE)</f>
        <v>#N/A</v>
      </c>
      <c r="L443" s="370">
        <v>6</v>
      </c>
      <c r="M443" s="370">
        <f t="shared" si="6"/>
        <v>174</v>
      </c>
    </row>
    <row r="444" spans="1:13" hidden="1" x14ac:dyDescent="0.3">
      <c r="A444" s="376">
        <v>175</v>
      </c>
      <c r="B444" s="380" t="e">
        <f>VLOOKUP($K444,мандатка!$X:$AF,$L444+1,FALSE)</f>
        <v>#N/A</v>
      </c>
      <c r="C444" s="380"/>
      <c r="D444" s="377" t="e">
        <f>VLOOKUP($B444,мандатка!$B:$G,2,FALSE)</f>
        <v>#N/A</v>
      </c>
      <c r="E444" s="378" t="e">
        <f>VLOOKUP($B444,мандатка!$B:$G,3,FALSE)</f>
        <v>#N/A</v>
      </c>
      <c r="F444" s="379" t="e">
        <f>VLOOKUP($B444,мандатка!$B:$G,5,FALSE)</f>
        <v>#N/A</v>
      </c>
      <c r="G444" s="380" t="e">
        <f>VLOOKUP($K444,мандатка!$B:$I,3,FALSE)</f>
        <v>#N/A</v>
      </c>
      <c r="H444" s="380" t="e">
        <f>VLOOKUP($K444,мандатка!$B:$I,8,FALSE)</f>
        <v>#N/A</v>
      </c>
      <c r="I444" s="381"/>
      <c r="J444" s="370">
        <v>19</v>
      </c>
      <c r="K444" s="370" t="e">
        <f>VLOOKUP($J444,Жереб!$D:$I,6,FALSE)</f>
        <v>#N/A</v>
      </c>
      <c r="L444" s="370">
        <v>6</v>
      </c>
      <c r="M444" s="370">
        <f t="shared" si="6"/>
        <v>175</v>
      </c>
    </row>
    <row r="445" spans="1:13" hidden="1" x14ac:dyDescent="0.3">
      <c r="A445" s="376">
        <v>176</v>
      </c>
      <c r="B445" s="380" t="e">
        <f>VLOOKUP($K445,мандатка!$X:$AF,$L445+1,FALSE)</f>
        <v>#N/A</v>
      </c>
      <c r="C445" s="380"/>
      <c r="D445" s="377" t="e">
        <f>VLOOKUP($B445,мандатка!$B:$G,2,FALSE)</f>
        <v>#N/A</v>
      </c>
      <c r="E445" s="378" t="e">
        <f>VLOOKUP($B445,мандатка!$B:$G,3,FALSE)</f>
        <v>#N/A</v>
      </c>
      <c r="F445" s="379" t="e">
        <f>VLOOKUP($B445,мандатка!$B:$G,5,FALSE)</f>
        <v>#N/A</v>
      </c>
      <c r="G445" s="380" t="e">
        <f>VLOOKUP($K445,мандатка!$B:$I,3,FALSE)</f>
        <v>#N/A</v>
      </c>
      <c r="H445" s="380" t="e">
        <f>VLOOKUP($K445,мандатка!$B:$I,8,FALSE)</f>
        <v>#N/A</v>
      </c>
      <c r="I445" s="381"/>
      <c r="J445" s="370">
        <v>20</v>
      </c>
      <c r="K445" s="370" t="e">
        <f>VLOOKUP($J445,Жереб!$D:$I,6,FALSE)</f>
        <v>#N/A</v>
      </c>
      <c r="L445" s="370">
        <v>6</v>
      </c>
      <c r="M445" s="370">
        <f t="shared" si="6"/>
        <v>176</v>
      </c>
    </row>
    <row r="446" spans="1:13" hidden="1" x14ac:dyDescent="0.3">
      <c r="A446" s="376">
        <v>177</v>
      </c>
      <c r="B446" s="380" t="e">
        <f>VLOOKUP($K446,мандатка!$X:$AF,$L446+1,FALSE)</f>
        <v>#N/A</v>
      </c>
      <c r="C446" s="380"/>
      <c r="D446" s="377" t="e">
        <f>VLOOKUP($B446,мандатка!$B:$G,2,FALSE)</f>
        <v>#N/A</v>
      </c>
      <c r="E446" s="378" t="e">
        <f>VLOOKUP($B446,мандатка!$B:$G,3,FALSE)</f>
        <v>#N/A</v>
      </c>
      <c r="F446" s="379" t="e">
        <f>VLOOKUP($B446,мандатка!$B:$G,5,FALSE)</f>
        <v>#N/A</v>
      </c>
      <c r="G446" s="380" t="e">
        <f>VLOOKUP($K446,мандатка!$B:$I,3,FALSE)</f>
        <v>#N/A</v>
      </c>
      <c r="H446" s="380" t="e">
        <f>VLOOKUP($K446,мандатка!$B:$I,8,FALSE)</f>
        <v>#N/A</v>
      </c>
      <c r="I446" s="381"/>
      <c r="J446" s="370">
        <v>21</v>
      </c>
      <c r="K446" s="370" t="e">
        <f>VLOOKUP($J446,Жереб!$D:$I,6,FALSE)</f>
        <v>#N/A</v>
      </c>
      <c r="L446" s="370">
        <v>6</v>
      </c>
      <c r="M446" s="370">
        <f t="shared" si="6"/>
        <v>177</v>
      </c>
    </row>
    <row r="447" spans="1:13" hidden="1" x14ac:dyDescent="0.3">
      <c r="A447" s="376">
        <v>178</v>
      </c>
      <c r="B447" s="380" t="e">
        <f>VLOOKUP($K447,мандатка!$X:$AF,$L447+1,FALSE)</f>
        <v>#N/A</v>
      </c>
      <c r="C447" s="380"/>
      <c r="D447" s="377" t="e">
        <f>VLOOKUP($B447,мандатка!$B:$G,2,FALSE)</f>
        <v>#N/A</v>
      </c>
      <c r="E447" s="378" t="e">
        <f>VLOOKUP($B447,мандатка!$B:$G,3,FALSE)</f>
        <v>#N/A</v>
      </c>
      <c r="F447" s="379" t="e">
        <f>VLOOKUP($B447,мандатка!$B:$G,5,FALSE)</f>
        <v>#N/A</v>
      </c>
      <c r="G447" s="380" t="e">
        <f>VLOOKUP($K447,мандатка!$B:$I,3,FALSE)</f>
        <v>#N/A</v>
      </c>
      <c r="H447" s="380" t="e">
        <f>VLOOKUP($K447,мандатка!$B:$I,8,FALSE)</f>
        <v>#N/A</v>
      </c>
      <c r="I447" s="381"/>
      <c r="J447" s="370">
        <v>22</v>
      </c>
      <c r="K447" s="370" t="e">
        <f>VLOOKUP($J447,Жереб!$D:$I,6,FALSE)</f>
        <v>#N/A</v>
      </c>
      <c r="L447" s="370">
        <v>6</v>
      </c>
      <c r="M447" s="370">
        <f t="shared" si="6"/>
        <v>178</v>
      </c>
    </row>
    <row r="448" spans="1:13" hidden="1" x14ac:dyDescent="0.3">
      <c r="A448" s="376">
        <v>179</v>
      </c>
      <c r="B448" s="380" t="e">
        <f>VLOOKUP($K448,мандатка!$X:$AF,$L448+1,FALSE)</f>
        <v>#N/A</v>
      </c>
      <c r="C448" s="380"/>
      <c r="D448" s="377" t="e">
        <f>VLOOKUP($B448,мандатка!$B:$G,2,FALSE)</f>
        <v>#N/A</v>
      </c>
      <c r="E448" s="378" t="e">
        <f>VLOOKUP($B448,мандатка!$B:$G,3,FALSE)</f>
        <v>#N/A</v>
      </c>
      <c r="F448" s="379" t="e">
        <f>VLOOKUP($B448,мандатка!$B:$G,5,FALSE)</f>
        <v>#N/A</v>
      </c>
      <c r="G448" s="380" t="e">
        <f>VLOOKUP($K448,мандатка!$B:$I,3,FALSE)</f>
        <v>#N/A</v>
      </c>
      <c r="H448" s="380" t="e">
        <f>VLOOKUP($K448,мандатка!$B:$I,8,FALSE)</f>
        <v>#N/A</v>
      </c>
      <c r="I448" s="381"/>
      <c r="J448" s="370">
        <v>23</v>
      </c>
      <c r="K448" s="370" t="e">
        <f>VLOOKUP($J448,Жереб!$D:$I,6,FALSE)</f>
        <v>#N/A</v>
      </c>
      <c r="L448" s="370">
        <v>6</v>
      </c>
      <c r="M448" s="370">
        <f t="shared" si="6"/>
        <v>179</v>
      </c>
    </row>
    <row r="449" spans="1:13" hidden="1" x14ac:dyDescent="0.3">
      <c r="A449" s="376">
        <v>180</v>
      </c>
      <c r="B449" s="380" t="e">
        <f>VLOOKUP($K449,мандатка!$X:$AF,$L449+1,FALSE)</f>
        <v>#N/A</v>
      </c>
      <c r="C449" s="380"/>
      <c r="D449" s="377" t="e">
        <f>VLOOKUP($B449,мандатка!$B:$G,2,FALSE)</f>
        <v>#N/A</v>
      </c>
      <c r="E449" s="378" t="e">
        <f>VLOOKUP($B449,мандатка!$B:$G,3,FALSE)</f>
        <v>#N/A</v>
      </c>
      <c r="F449" s="379" t="e">
        <f>VLOOKUP($B449,мандатка!$B:$G,5,FALSE)</f>
        <v>#N/A</v>
      </c>
      <c r="G449" s="380" t="e">
        <f>VLOOKUP($K449,мандатка!$B:$I,3,FALSE)</f>
        <v>#N/A</v>
      </c>
      <c r="H449" s="380" t="e">
        <f>VLOOKUP($K449,мандатка!$B:$I,8,FALSE)</f>
        <v>#N/A</v>
      </c>
      <c r="I449" s="381"/>
      <c r="J449" s="370">
        <v>24</v>
      </c>
      <c r="K449" s="370" t="e">
        <f>VLOOKUP($J449,Жереб!$D:$I,6,FALSE)</f>
        <v>#N/A</v>
      </c>
      <c r="L449" s="370">
        <v>6</v>
      </c>
      <c r="M449" s="370">
        <f t="shared" si="6"/>
        <v>180</v>
      </c>
    </row>
    <row r="450" spans="1:13" hidden="1" x14ac:dyDescent="0.3">
      <c r="A450" s="376">
        <v>181</v>
      </c>
      <c r="B450" s="380" t="e">
        <f>VLOOKUP($K450,мандатка!$X:$AF,$L450+1,FALSE)</f>
        <v>#N/A</v>
      </c>
      <c r="C450" s="380"/>
      <c r="D450" s="377" t="e">
        <f>VLOOKUP($B450,мандатка!$B:$G,2,FALSE)</f>
        <v>#N/A</v>
      </c>
      <c r="E450" s="378" t="e">
        <f>VLOOKUP($B450,мандатка!$B:$G,3,FALSE)</f>
        <v>#N/A</v>
      </c>
      <c r="F450" s="379" t="e">
        <f>VLOOKUP($B450,мандатка!$B:$G,5,FALSE)</f>
        <v>#N/A</v>
      </c>
      <c r="G450" s="380" t="e">
        <f>VLOOKUP($K450,мандатка!$B:$I,3,FALSE)</f>
        <v>#N/A</v>
      </c>
      <c r="H450" s="380" t="e">
        <f>VLOOKUP($K450,мандатка!$B:$I,8,FALSE)</f>
        <v>#N/A</v>
      </c>
      <c r="I450" s="381"/>
      <c r="J450" s="370">
        <v>25</v>
      </c>
      <c r="K450" s="370" t="e">
        <f>VLOOKUP($J450,Жереб!$D:$I,6,FALSE)</f>
        <v>#N/A</v>
      </c>
      <c r="L450" s="370">
        <v>6</v>
      </c>
      <c r="M450" s="370">
        <f t="shared" si="6"/>
        <v>181</v>
      </c>
    </row>
    <row r="451" spans="1:13" hidden="1" x14ac:dyDescent="0.3">
      <c r="A451" s="376">
        <v>182</v>
      </c>
      <c r="B451" s="380" t="e">
        <f>VLOOKUP($K451,мандатка!$X:$AF,$L451+1,FALSE)</f>
        <v>#N/A</v>
      </c>
      <c r="C451" s="380"/>
      <c r="D451" s="377" t="e">
        <f>VLOOKUP($B451,мандатка!$B:$G,2,FALSE)</f>
        <v>#N/A</v>
      </c>
      <c r="E451" s="378" t="e">
        <f>VLOOKUP($B451,мандатка!$B:$G,3,FALSE)</f>
        <v>#N/A</v>
      </c>
      <c r="F451" s="379" t="e">
        <f>VLOOKUP($B451,мандатка!$B:$G,5,FALSE)</f>
        <v>#N/A</v>
      </c>
      <c r="G451" s="380" t="e">
        <f>VLOOKUP($K451,мандатка!$B:$I,3,FALSE)</f>
        <v>#N/A</v>
      </c>
      <c r="H451" s="380" t="e">
        <f>VLOOKUP($K451,мандатка!$B:$I,8,FALSE)</f>
        <v>#N/A</v>
      </c>
      <c r="I451" s="381"/>
      <c r="J451" s="370">
        <v>26</v>
      </c>
      <c r="K451" s="370" t="e">
        <f>VLOOKUP($J451,Жереб!$D:$I,6,FALSE)</f>
        <v>#N/A</v>
      </c>
      <c r="L451" s="370">
        <v>6</v>
      </c>
      <c r="M451" s="370">
        <f t="shared" si="6"/>
        <v>182</v>
      </c>
    </row>
    <row r="452" spans="1:13" hidden="1" x14ac:dyDescent="0.3">
      <c r="A452" s="376">
        <v>183</v>
      </c>
      <c r="B452" s="380" t="e">
        <f>VLOOKUP($K452,мандатка!$X:$AF,$L452+1,FALSE)</f>
        <v>#N/A</v>
      </c>
      <c r="C452" s="380"/>
      <c r="D452" s="377" t="e">
        <f>VLOOKUP($B452,мандатка!$B:$G,2,FALSE)</f>
        <v>#N/A</v>
      </c>
      <c r="E452" s="378" t="e">
        <f>VLOOKUP($B452,мандатка!$B:$G,3,FALSE)</f>
        <v>#N/A</v>
      </c>
      <c r="F452" s="379" t="e">
        <f>VLOOKUP($B452,мандатка!$B:$G,5,FALSE)</f>
        <v>#N/A</v>
      </c>
      <c r="G452" s="380" t="e">
        <f>VLOOKUP($K452,мандатка!$B:$I,3,FALSE)</f>
        <v>#N/A</v>
      </c>
      <c r="H452" s="380" t="e">
        <f>VLOOKUP($K452,мандатка!$B:$I,8,FALSE)</f>
        <v>#N/A</v>
      </c>
      <c r="I452" s="381"/>
      <c r="J452" s="370">
        <v>27</v>
      </c>
      <c r="K452" s="370" t="e">
        <f>VLOOKUP($J452,Жереб!$D:$I,6,FALSE)</f>
        <v>#N/A</v>
      </c>
      <c r="L452" s="370">
        <v>6</v>
      </c>
      <c r="M452" s="370">
        <f t="shared" si="6"/>
        <v>183</v>
      </c>
    </row>
    <row r="453" spans="1:13" hidden="1" x14ac:dyDescent="0.3">
      <c r="A453" s="376">
        <v>184</v>
      </c>
      <c r="B453" s="380" t="e">
        <f>VLOOKUP($K453,мандатка!$X:$AF,$L453+1,FALSE)</f>
        <v>#N/A</v>
      </c>
      <c r="C453" s="380"/>
      <c r="D453" s="377" t="e">
        <f>VLOOKUP($B453,мандатка!$B:$G,2,FALSE)</f>
        <v>#N/A</v>
      </c>
      <c r="E453" s="378" t="e">
        <f>VLOOKUP($B453,мандатка!$B:$G,3,FALSE)</f>
        <v>#N/A</v>
      </c>
      <c r="F453" s="379" t="e">
        <f>VLOOKUP($B453,мандатка!$B:$G,5,FALSE)</f>
        <v>#N/A</v>
      </c>
      <c r="G453" s="380" t="e">
        <f>VLOOKUP($K453,мандатка!$B:$I,3,FALSE)</f>
        <v>#N/A</v>
      </c>
      <c r="H453" s="380" t="e">
        <f>VLOOKUP($K453,мандатка!$B:$I,8,FALSE)</f>
        <v>#N/A</v>
      </c>
      <c r="I453" s="381"/>
      <c r="J453" s="370">
        <v>28</v>
      </c>
      <c r="K453" s="370" t="e">
        <f>VLOOKUP($J453,Жереб!$D:$I,6,FALSE)</f>
        <v>#N/A</v>
      </c>
      <c r="L453" s="370">
        <v>6</v>
      </c>
      <c r="M453" s="370">
        <f t="shared" si="6"/>
        <v>184</v>
      </c>
    </row>
    <row r="454" spans="1:13" hidden="1" x14ac:dyDescent="0.3">
      <c r="A454" s="376">
        <v>185</v>
      </c>
      <c r="B454" s="380" t="e">
        <f>VLOOKUP($K454,мандатка!$X:$AF,$L454+1,FALSE)</f>
        <v>#N/A</v>
      </c>
      <c r="C454" s="380"/>
      <c r="D454" s="377" t="e">
        <f>VLOOKUP($B454,мандатка!$B:$G,2,FALSE)</f>
        <v>#N/A</v>
      </c>
      <c r="E454" s="378" t="e">
        <f>VLOOKUP($B454,мандатка!$B:$G,3,FALSE)</f>
        <v>#N/A</v>
      </c>
      <c r="F454" s="379" t="e">
        <f>VLOOKUP($B454,мандатка!$B:$G,5,FALSE)</f>
        <v>#N/A</v>
      </c>
      <c r="G454" s="380" t="e">
        <f>VLOOKUP($K454,мандатка!$B:$I,3,FALSE)</f>
        <v>#N/A</v>
      </c>
      <c r="H454" s="380" t="e">
        <f>VLOOKUP($K454,мандатка!$B:$I,8,FALSE)</f>
        <v>#N/A</v>
      </c>
      <c r="I454" s="381"/>
      <c r="J454" s="370">
        <v>29</v>
      </c>
      <c r="K454" s="370" t="e">
        <f>VLOOKUP($J454,Жереб!$D:$I,6,FALSE)</f>
        <v>#N/A</v>
      </c>
      <c r="L454" s="370">
        <v>6</v>
      </c>
      <c r="M454" s="370">
        <f t="shared" si="6"/>
        <v>185</v>
      </c>
    </row>
    <row r="455" spans="1:13" hidden="1" x14ac:dyDescent="0.3">
      <c r="A455" s="376">
        <v>186</v>
      </c>
      <c r="B455" s="380" t="e">
        <f>VLOOKUP($K455,мандатка!$X:$AF,$L455+1,FALSE)</f>
        <v>#N/A</v>
      </c>
      <c r="C455" s="380"/>
      <c r="D455" s="377" t="e">
        <f>VLOOKUP($B455,мандатка!$B:$G,2,FALSE)</f>
        <v>#N/A</v>
      </c>
      <c r="E455" s="378" t="e">
        <f>VLOOKUP($B455,мандатка!$B:$G,3,FALSE)</f>
        <v>#N/A</v>
      </c>
      <c r="F455" s="379" t="e">
        <f>VLOOKUP($B455,мандатка!$B:$G,5,FALSE)</f>
        <v>#N/A</v>
      </c>
      <c r="G455" s="380" t="e">
        <f>VLOOKUP($K455,мандатка!$B:$I,3,FALSE)</f>
        <v>#N/A</v>
      </c>
      <c r="H455" s="380" t="e">
        <f>VLOOKUP($K455,мандатка!$B:$I,8,FALSE)</f>
        <v>#N/A</v>
      </c>
      <c r="I455" s="381"/>
      <c r="J455" s="370">
        <v>30</v>
      </c>
      <c r="K455" s="370" t="e">
        <f>VLOOKUP($J455,Жереб!$D:$I,6,FALSE)</f>
        <v>#N/A</v>
      </c>
      <c r="L455" s="370">
        <v>6</v>
      </c>
      <c r="M455" s="370">
        <f t="shared" si="6"/>
        <v>186</v>
      </c>
    </row>
    <row r="456" spans="1:13" hidden="1" x14ac:dyDescent="0.3">
      <c r="A456" s="376">
        <v>187</v>
      </c>
      <c r="B456" s="380" t="e">
        <f>VLOOKUP($K456,мандатка!$X:$AF,$L456+1,FALSE)</f>
        <v>#N/A</v>
      </c>
      <c r="C456" s="380"/>
      <c r="D456" s="377" t="e">
        <f>VLOOKUP($B456,мандатка!$B:$G,2,FALSE)</f>
        <v>#N/A</v>
      </c>
      <c r="E456" s="378" t="e">
        <f>VLOOKUP($B456,мандатка!$B:$G,3,FALSE)</f>
        <v>#N/A</v>
      </c>
      <c r="F456" s="379" t="e">
        <f>VLOOKUP($B456,мандатка!$B:$G,5,FALSE)</f>
        <v>#N/A</v>
      </c>
      <c r="G456" s="380" t="e">
        <f>VLOOKUP($K456,мандатка!$B:$I,3,FALSE)</f>
        <v>#N/A</v>
      </c>
      <c r="H456" s="380" t="e">
        <f>VLOOKUP($K456,мандатка!$B:$I,8,FALSE)</f>
        <v>#N/A</v>
      </c>
      <c r="I456" s="381"/>
      <c r="J456" s="370">
        <v>31</v>
      </c>
      <c r="K456" s="370" t="e">
        <f>VLOOKUP($J456,Жереб!$D:$I,6,FALSE)</f>
        <v>#N/A</v>
      </c>
      <c r="L456" s="370">
        <v>6</v>
      </c>
      <c r="M456" s="370">
        <f t="shared" si="6"/>
        <v>187</v>
      </c>
    </row>
    <row r="457" spans="1:13" hidden="1" x14ac:dyDescent="0.3">
      <c r="A457" s="376">
        <v>188</v>
      </c>
      <c r="B457" s="380">
        <f>VLOOKUP($K457,мандатка!$X:$AF,$L457+1,FALSE)</f>
        <v>0</v>
      </c>
      <c r="C457" s="380"/>
      <c r="D457" s="377" t="e">
        <f>VLOOKUP($B457,мандатка!$B:$G,2,FALSE)</f>
        <v>#N/A</v>
      </c>
      <c r="E457" s="378" t="e">
        <f>VLOOKUP($B457,мандатка!$B:$G,3,FALSE)</f>
        <v>#N/A</v>
      </c>
      <c r="F457" s="379" t="e">
        <f>VLOOKUP($B457,мандатка!$B:$G,5,FALSE)</f>
        <v>#N/A</v>
      </c>
      <c r="G457" s="380" t="str">
        <f>VLOOKUP($K457,мандатка!$B:$I,3,FALSE)</f>
        <v>КЗ " Центр туризму" ЗОР</v>
      </c>
      <c r="H457" s="380" t="str">
        <f>VLOOKUP($K457,мандатка!$B:$I,8,FALSE)</f>
        <v>Запорізька обл</v>
      </c>
      <c r="I457" s="381"/>
      <c r="J457" s="370">
        <v>1</v>
      </c>
      <c r="K457" s="370">
        <f>VLOOKUP($J457,Жереб!$D:$I,6,FALSE)</f>
        <v>120</v>
      </c>
      <c r="L457" s="370">
        <v>7</v>
      </c>
      <c r="M457" s="370">
        <f t="shared" si="6"/>
        <v>188</v>
      </c>
    </row>
    <row r="458" spans="1:13" hidden="1" x14ac:dyDescent="0.3">
      <c r="A458" s="376">
        <v>189</v>
      </c>
      <c r="B458" s="380">
        <f>VLOOKUP($K458,мандатка!$X:$AF,$L458+1,FALSE)</f>
        <v>0</v>
      </c>
      <c r="C458" s="380"/>
      <c r="D458" s="377" t="e">
        <f>VLOOKUP($B458,мандатка!$B:$G,2,FALSE)</f>
        <v>#N/A</v>
      </c>
      <c r="E458" s="378" t="e">
        <f>VLOOKUP($B458,мандатка!$B:$G,3,FALSE)</f>
        <v>#N/A</v>
      </c>
      <c r="F458" s="379" t="e">
        <f>VLOOKUP($B458,мандатка!$B:$G,5,FALSE)</f>
        <v>#N/A</v>
      </c>
      <c r="G458" s="380" t="str">
        <f>VLOOKUP($K458,мандатка!$B:$I,3,FALSE)</f>
        <v>Вертикаль ЦДЮТ</v>
      </c>
      <c r="H458" s="380" t="str">
        <f>VLOOKUP($K458,мандатка!$B:$I,8,FALSE)</f>
        <v>Донецька обл</v>
      </c>
      <c r="I458" s="381"/>
      <c r="J458" s="370">
        <v>3</v>
      </c>
      <c r="K458" s="370">
        <f>VLOOKUP($J458,Жереб!$D:$I,6,FALSE)</f>
        <v>110</v>
      </c>
      <c r="L458" s="370">
        <v>7</v>
      </c>
      <c r="M458" s="370">
        <f t="shared" si="6"/>
        <v>189</v>
      </c>
    </row>
    <row r="459" spans="1:13" hidden="1" x14ac:dyDescent="0.3">
      <c r="A459" s="376">
        <v>190</v>
      </c>
      <c r="B459" s="380" t="e">
        <f>VLOOKUP($K459,мандатка!$X:$AF,$L459+1,FALSE)</f>
        <v>#N/A</v>
      </c>
      <c r="C459" s="380"/>
      <c r="D459" s="377" t="e">
        <f>VLOOKUP($B459,мандатка!$B:$G,2,FALSE)</f>
        <v>#N/A</v>
      </c>
      <c r="E459" s="378" t="e">
        <f>VLOOKUP($B459,мандатка!$B:$G,3,FALSE)</f>
        <v>#N/A</v>
      </c>
      <c r="F459" s="379" t="e">
        <f>VLOOKUP($B459,мандатка!$B:$G,5,FALSE)</f>
        <v>#N/A</v>
      </c>
      <c r="G459" s="380" t="e">
        <f>VLOOKUP($K459,мандатка!$B:$I,3,FALSE)</f>
        <v>#N/A</v>
      </c>
      <c r="H459" s="380" t="e">
        <f>VLOOKUP($K459,мандатка!$B:$I,8,FALSE)</f>
        <v>#N/A</v>
      </c>
      <c r="I459" s="381"/>
      <c r="J459" s="370">
        <v>4</v>
      </c>
      <c r="K459" s="370" t="e">
        <f>VLOOKUP($J459,Жереб!$D:$I,6,FALSE)</f>
        <v>#N/A</v>
      </c>
      <c r="L459" s="370">
        <v>7</v>
      </c>
      <c r="M459" s="370">
        <f t="shared" si="6"/>
        <v>190</v>
      </c>
    </row>
    <row r="460" spans="1:13" hidden="1" x14ac:dyDescent="0.3">
      <c r="A460" s="376">
        <v>191</v>
      </c>
      <c r="B460" s="380" t="e">
        <f>VLOOKUP($K460,мандатка!$X:$AF,$L460+1,FALSE)</f>
        <v>#N/A</v>
      </c>
      <c r="C460" s="380"/>
      <c r="D460" s="377" t="e">
        <f>VLOOKUP($B460,мандатка!$B:$G,2,FALSE)</f>
        <v>#N/A</v>
      </c>
      <c r="E460" s="378" t="e">
        <f>VLOOKUP($B460,мандатка!$B:$G,3,FALSE)</f>
        <v>#N/A</v>
      </c>
      <c r="F460" s="379" t="e">
        <f>VLOOKUP($B460,мандатка!$B:$G,5,FALSE)</f>
        <v>#N/A</v>
      </c>
      <c r="G460" s="380" t="e">
        <f>VLOOKUP($K460,мандатка!$B:$I,3,FALSE)</f>
        <v>#N/A</v>
      </c>
      <c r="H460" s="380" t="e">
        <f>VLOOKUP($K460,мандатка!$B:$I,8,FALSE)</f>
        <v>#N/A</v>
      </c>
      <c r="I460" s="381"/>
      <c r="J460" s="370">
        <v>5</v>
      </c>
      <c r="K460" s="370" t="e">
        <f>VLOOKUP($J460,Жереб!$D:$I,6,FALSE)</f>
        <v>#N/A</v>
      </c>
      <c r="L460" s="370">
        <v>7</v>
      </c>
      <c r="M460" s="370">
        <f t="shared" si="6"/>
        <v>191</v>
      </c>
    </row>
    <row r="461" spans="1:13" hidden="1" x14ac:dyDescent="0.3">
      <c r="A461" s="376">
        <v>192</v>
      </c>
      <c r="B461" s="380" t="e">
        <f>VLOOKUP($K461,мандатка!$X:$AF,$L461+1,FALSE)</f>
        <v>#N/A</v>
      </c>
      <c r="C461" s="380"/>
      <c r="D461" s="377" t="e">
        <f>VLOOKUP($B461,мандатка!$B:$G,2,FALSE)</f>
        <v>#N/A</v>
      </c>
      <c r="E461" s="378" t="e">
        <f>VLOOKUP($B461,мандатка!$B:$G,3,FALSE)</f>
        <v>#N/A</v>
      </c>
      <c r="F461" s="379" t="e">
        <f>VLOOKUP($B461,мандатка!$B:$G,5,FALSE)</f>
        <v>#N/A</v>
      </c>
      <c r="G461" s="380" t="e">
        <f>VLOOKUP($K461,мандатка!$B:$I,3,FALSE)</f>
        <v>#N/A</v>
      </c>
      <c r="H461" s="380" t="e">
        <f>VLOOKUP($K461,мандатка!$B:$I,8,FALSE)</f>
        <v>#N/A</v>
      </c>
      <c r="I461" s="381"/>
      <c r="J461" s="370">
        <v>6</v>
      </c>
      <c r="K461" s="370" t="e">
        <f>VLOOKUP($J461,Жереб!$D:$I,6,FALSE)</f>
        <v>#N/A</v>
      </c>
      <c r="L461" s="370">
        <v>7</v>
      </c>
      <c r="M461" s="370">
        <f t="shared" si="6"/>
        <v>192</v>
      </c>
    </row>
    <row r="462" spans="1:13" hidden="1" x14ac:dyDescent="0.3">
      <c r="A462" s="376">
        <v>193</v>
      </c>
      <c r="B462" s="380" t="e">
        <f>VLOOKUP($K462,мандатка!$X:$AF,$L462+1,FALSE)</f>
        <v>#N/A</v>
      </c>
      <c r="C462" s="380"/>
      <c r="D462" s="377" t="e">
        <f>VLOOKUP($B462,мандатка!$B:$G,2,FALSE)</f>
        <v>#N/A</v>
      </c>
      <c r="E462" s="378" t="e">
        <f>VLOOKUP($B462,мандатка!$B:$G,3,FALSE)</f>
        <v>#N/A</v>
      </c>
      <c r="F462" s="379" t="e">
        <f>VLOOKUP($B462,мандатка!$B:$G,5,FALSE)</f>
        <v>#N/A</v>
      </c>
      <c r="G462" s="380" t="e">
        <f>VLOOKUP($K462,мандатка!$B:$I,3,FALSE)</f>
        <v>#N/A</v>
      </c>
      <c r="H462" s="380" t="e">
        <f>VLOOKUP($K462,мандатка!$B:$I,8,FALSE)</f>
        <v>#N/A</v>
      </c>
      <c r="I462" s="381"/>
      <c r="J462" s="370">
        <v>7</v>
      </c>
      <c r="K462" s="370" t="e">
        <f>VLOOKUP($J462,Жереб!$D:$I,6,FALSE)</f>
        <v>#N/A</v>
      </c>
      <c r="L462" s="370">
        <v>7</v>
      </c>
      <c r="M462" s="370">
        <f t="shared" si="6"/>
        <v>193</v>
      </c>
    </row>
    <row r="463" spans="1:13" hidden="1" x14ac:dyDescent="0.3">
      <c r="A463" s="376">
        <v>194</v>
      </c>
      <c r="B463" s="380" t="e">
        <f>VLOOKUP($K463,мандатка!$X:$AF,$L463+1,FALSE)</f>
        <v>#N/A</v>
      </c>
      <c r="C463" s="380"/>
      <c r="D463" s="377" t="e">
        <f>VLOOKUP($B463,мандатка!$B:$G,2,FALSE)</f>
        <v>#N/A</v>
      </c>
      <c r="E463" s="378" t="e">
        <f>VLOOKUP($B463,мандатка!$B:$G,3,FALSE)</f>
        <v>#N/A</v>
      </c>
      <c r="F463" s="379" t="e">
        <f>VLOOKUP($B463,мандатка!$B:$G,5,FALSE)</f>
        <v>#N/A</v>
      </c>
      <c r="G463" s="380" t="e">
        <f>VLOOKUP($K463,мандатка!$B:$I,3,FALSE)</f>
        <v>#N/A</v>
      </c>
      <c r="H463" s="380" t="e">
        <f>VLOOKUP($K463,мандатка!$B:$I,8,FALSE)</f>
        <v>#N/A</v>
      </c>
      <c r="I463" s="381"/>
      <c r="J463" s="370">
        <v>8</v>
      </c>
      <c r="K463" s="370" t="e">
        <f>VLOOKUP($J463,Жереб!$D:$I,6,FALSE)</f>
        <v>#N/A</v>
      </c>
      <c r="L463" s="370">
        <v>7</v>
      </c>
      <c r="M463" s="370">
        <f t="shared" ref="M463:M517" si="7">A463</f>
        <v>194</v>
      </c>
    </row>
    <row r="464" spans="1:13" hidden="1" x14ac:dyDescent="0.3">
      <c r="A464" s="376">
        <v>195</v>
      </c>
      <c r="B464" s="380" t="e">
        <f>VLOOKUP($K464,мандатка!$X:$AF,$L464+1,FALSE)</f>
        <v>#N/A</v>
      </c>
      <c r="C464" s="380"/>
      <c r="D464" s="377" t="e">
        <f>VLOOKUP($B464,мандатка!$B:$G,2,FALSE)</f>
        <v>#N/A</v>
      </c>
      <c r="E464" s="378" t="e">
        <f>VLOOKUP($B464,мандатка!$B:$G,3,FALSE)</f>
        <v>#N/A</v>
      </c>
      <c r="F464" s="379" t="e">
        <f>VLOOKUP($B464,мандатка!$B:$G,5,FALSE)</f>
        <v>#N/A</v>
      </c>
      <c r="G464" s="380" t="e">
        <f>VLOOKUP($K464,мандатка!$B:$I,3,FALSE)</f>
        <v>#N/A</v>
      </c>
      <c r="H464" s="380" t="e">
        <f>VLOOKUP($K464,мандатка!$B:$I,8,FALSE)</f>
        <v>#N/A</v>
      </c>
      <c r="I464" s="381"/>
      <c r="J464" s="370">
        <v>9</v>
      </c>
      <c r="K464" s="370" t="e">
        <f>VLOOKUP($J464,Жереб!$D:$I,6,FALSE)</f>
        <v>#N/A</v>
      </c>
      <c r="L464" s="370">
        <v>7</v>
      </c>
      <c r="M464" s="370">
        <f t="shared" si="7"/>
        <v>195</v>
      </c>
    </row>
    <row r="465" spans="1:13" hidden="1" x14ac:dyDescent="0.3">
      <c r="A465" s="376">
        <v>196</v>
      </c>
      <c r="B465" s="380" t="e">
        <f>VLOOKUP($K465,мандатка!$X:$AF,$L465+1,FALSE)</f>
        <v>#N/A</v>
      </c>
      <c r="C465" s="380"/>
      <c r="D465" s="377" t="e">
        <f>VLOOKUP($B465,мандатка!$B:$G,2,FALSE)</f>
        <v>#N/A</v>
      </c>
      <c r="E465" s="378" t="e">
        <f>VLOOKUP($B465,мандатка!$B:$G,3,FALSE)</f>
        <v>#N/A</v>
      </c>
      <c r="F465" s="379" t="e">
        <f>VLOOKUP($B465,мандатка!$B:$G,5,FALSE)</f>
        <v>#N/A</v>
      </c>
      <c r="G465" s="380" t="e">
        <f>VLOOKUP($K465,мандатка!$B:$I,3,FALSE)</f>
        <v>#N/A</v>
      </c>
      <c r="H465" s="380" t="e">
        <f>VLOOKUP($K465,мандатка!$B:$I,8,FALSE)</f>
        <v>#N/A</v>
      </c>
      <c r="I465" s="381"/>
      <c r="J465" s="370">
        <v>10</v>
      </c>
      <c r="K465" s="370" t="e">
        <f>VLOOKUP($J465,Жереб!$D:$I,6,FALSE)</f>
        <v>#N/A</v>
      </c>
      <c r="L465" s="370">
        <v>7</v>
      </c>
      <c r="M465" s="370">
        <f t="shared" si="7"/>
        <v>196</v>
      </c>
    </row>
    <row r="466" spans="1:13" hidden="1" x14ac:dyDescent="0.3">
      <c r="A466" s="376">
        <v>197</v>
      </c>
      <c r="B466" s="380" t="e">
        <f>VLOOKUP($K466,мандатка!$X:$AF,$L466+1,FALSE)</f>
        <v>#N/A</v>
      </c>
      <c r="C466" s="380"/>
      <c r="D466" s="377" t="e">
        <f>VLOOKUP($B466,мандатка!$B:$G,2,FALSE)</f>
        <v>#N/A</v>
      </c>
      <c r="E466" s="378" t="e">
        <f>VLOOKUP($B466,мандатка!$B:$G,3,FALSE)</f>
        <v>#N/A</v>
      </c>
      <c r="F466" s="379" t="e">
        <f>VLOOKUP($B466,мандатка!$B:$G,5,FALSE)</f>
        <v>#N/A</v>
      </c>
      <c r="G466" s="380" t="e">
        <f>VLOOKUP($K466,мандатка!$B:$I,3,FALSE)</f>
        <v>#N/A</v>
      </c>
      <c r="H466" s="380" t="e">
        <f>VLOOKUP($K466,мандатка!$B:$I,8,FALSE)</f>
        <v>#N/A</v>
      </c>
      <c r="I466" s="381"/>
      <c r="J466" s="370">
        <v>11</v>
      </c>
      <c r="K466" s="370" t="e">
        <f>VLOOKUP($J466,Жереб!$D:$I,6,FALSE)</f>
        <v>#N/A</v>
      </c>
      <c r="L466" s="370">
        <v>7</v>
      </c>
      <c r="M466" s="370">
        <f t="shared" si="7"/>
        <v>197</v>
      </c>
    </row>
    <row r="467" spans="1:13" hidden="1" x14ac:dyDescent="0.3">
      <c r="A467" s="376">
        <v>198</v>
      </c>
      <c r="B467" s="380" t="e">
        <f>VLOOKUP($K467,мандатка!$X:$AF,$L467+1,FALSE)</f>
        <v>#N/A</v>
      </c>
      <c r="C467" s="380"/>
      <c r="D467" s="377" t="e">
        <f>VLOOKUP($B467,мандатка!$B:$G,2,FALSE)</f>
        <v>#N/A</v>
      </c>
      <c r="E467" s="378" t="e">
        <f>VLOOKUP($B467,мандатка!$B:$G,3,FALSE)</f>
        <v>#N/A</v>
      </c>
      <c r="F467" s="379" t="e">
        <f>VLOOKUP($B467,мандатка!$B:$G,5,FALSE)</f>
        <v>#N/A</v>
      </c>
      <c r="G467" s="380" t="e">
        <f>VLOOKUP($K467,мандатка!$B:$I,3,FALSE)</f>
        <v>#N/A</v>
      </c>
      <c r="H467" s="380" t="e">
        <f>VLOOKUP($K467,мандатка!$B:$I,8,FALSE)</f>
        <v>#N/A</v>
      </c>
      <c r="I467" s="381"/>
      <c r="J467" s="370">
        <v>12</v>
      </c>
      <c r="K467" s="370" t="e">
        <f>VLOOKUP($J467,Жереб!$D:$I,6,FALSE)</f>
        <v>#N/A</v>
      </c>
      <c r="L467" s="370">
        <v>7</v>
      </c>
      <c r="M467" s="370">
        <f t="shared" si="7"/>
        <v>198</v>
      </c>
    </row>
    <row r="468" spans="1:13" hidden="1" x14ac:dyDescent="0.3">
      <c r="A468" s="376">
        <v>199</v>
      </c>
      <c r="B468" s="380" t="e">
        <f>VLOOKUP($K468,мандатка!$X:$AF,$L468+1,FALSE)</f>
        <v>#N/A</v>
      </c>
      <c r="C468" s="380"/>
      <c r="D468" s="377" t="e">
        <f>VLOOKUP($B468,мандатка!$B:$G,2,FALSE)</f>
        <v>#N/A</v>
      </c>
      <c r="E468" s="378" t="e">
        <f>VLOOKUP($B468,мандатка!$B:$G,3,FALSE)</f>
        <v>#N/A</v>
      </c>
      <c r="F468" s="379" t="e">
        <f>VLOOKUP($B468,мандатка!$B:$G,5,FALSE)</f>
        <v>#N/A</v>
      </c>
      <c r="G468" s="380" t="e">
        <f>VLOOKUP($K468,мандатка!$B:$I,3,FALSE)</f>
        <v>#N/A</v>
      </c>
      <c r="H468" s="380" t="e">
        <f>VLOOKUP($K468,мандатка!$B:$I,8,FALSE)</f>
        <v>#N/A</v>
      </c>
      <c r="I468" s="381"/>
      <c r="J468" s="370">
        <v>13</v>
      </c>
      <c r="K468" s="370" t="e">
        <f>VLOOKUP($J468,Жереб!$D:$I,6,FALSE)</f>
        <v>#N/A</v>
      </c>
      <c r="L468" s="370">
        <v>7</v>
      </c>
      <c r="M468" s="370">
        <f t="shared" si="7"/>
        <v>199</v>
      </c>
    </row>
    <row r="469" spans="1:13" hidden="1" x14ac:dyDescent="0.3">
      <c r="A469" s="376">
        <v>200</v>
      </c>
      <c r="B469" s="380" t="e">
        <f>VLOOKUP($K469,мандатка!$X:$AF,$L469+1,FALSE)</f>
        <v>#N/A</v>
      </c>
      <c r="C469" s="380"/>
      <c r="D469" s="377" t="e">
        <f>VLOOKUP($B469,мандатка!$B:$G,2,FALSE)</f>
        <v>#N/A</v>
      </c>
      <c r="E469" s="378" t="e">
        <f>VLOOKUP($B469,мандатка!$B:$G,3,FALSE)</f>
        <v>#N/A</v>
      </c>
      <c r="F469" s="379" t="e">
        <f>VLOOKUP($B469,мандатка!$B:$G,5,FALSE)</f>
        <v>#N/A</v>
      </c>
      <c r="G469" s="380" t="e">
        <f>VLOOKUP($K469,мандатка!$B:$I,3,FALSE)</f>
        <v>#N/A</v>
      </c>
      <c r="H469" s="380" t="e">
        <f>VLOOKUP($K469,мандатка!$B:$I,8,FALSE)</f>
        <v>#N/A</v>
      </c>
      <c r="I469" s="381"/>
      <c r="J469" s="370">
        <v>14</v>
      </c>
      <c r="K469" s="370" t="e">
        <f>VLOOKUP($J469,Жереб!$D:$I,6,FALSE)</f>
        <v>#N/A</v>
      </c>
      <c r="L469" s="370">
        <v>7</v>
      </c>
      <c r="M469" s="370">
        <f t="shared" si="7"/>
        <v>200</v>
      </c>
    </row>
    <row r="470" spans="1:13" hidden="1" x14ac:dyDescent="0.3">
      <c r="A470" s="376">
        <v>201</v>
      </c>
      <c r="B470" s="380" t="e">
        <f>VLOOKUP($K470,мандатка!$X:$AF,$L470+1,FALSE)</f>
        <v>#N/A</v>
      </c>
      <c r="C470" s="380"/>
      <c r="D470" s="377" t="e">
        <f>VLOOKUP($B470,мандатка!$B:$G,2,FALSE)</f>
        <v>#N/A</v>
      </c>
      <c r="E470" s="378" t="e">
        <f>VLOOKUP($B470,мандатка!$B:$G,3,FALSE)</f>
        <v>#N/A</v>
      </c>
      <c r="F470" s="379" t="e">
        <f>VLOOKUP($B470,мандатка!$B:$G,5,FALSE)</f>
        <v>#N/A</v>
      </c>
      <c r="G470" s="380" t="e">
        <f>VLOOKUP($K470,мандатка!$B:$I,3,FALSE)</f>
        <v>#N/A</v>
      </c>
      <c r="H470" s="380" t="e">
        <f>VLOOKUP($K470,мандатка!$B:$I,8,FALSE)</f>
        <v>#N/A</v>
      </c>
      <c r="I470" s="381"/>
      <c r="J470" s="370">
        <v>15</v>
      </c>
      <c r="K470" s="370" t="e">
        <f>VLOOKUP($J470,Жереб!$D:$I,6,FALSE)</f>
        <v>#N/A</v>
      </c>
      <c r="L470" s="370">
        <v>7</v>
      </c>
      <c r="M470" s="370">
        <f t="shared" si="7"/>
        <v>201</v>
      </c>
    </row>
    <row r="471" spans="1:13" hidden="1" x14ac:dyDescent="0.3">
      <c r="A471" s="376">
        <v>202</v>
      </c>
      <c r="B471" s="380" t="e">
        <f>VLOOKUP($K471,мандатка!$X:$AF,$L471+1,FALSE)</f>
        <v>#N/A</v>
      </c>
      <c r="C471" s="380"/>
      <c r="D471" s="377" t="e">
        <f>VLOOKUP($B471,мандатка!$B:$G,2,FALSE)</f>
        <v>#N/A</v>
      </c>
      <c r="E471" s="378" t="e">
        <f>VLOOKUP($B471,мандатка!$B:$G,3,FALSE)</f>
        <v>#N/A</v>
      </c>
      <c r="F471" s="379" t="e">
        <f>VLOOKUP($B471,мандатка!$B:$G,5,FALSE)</f>
        <v>#N/A</v>
      </c>
      <c r="G471" s="380" t="e">
        <f>VLOOKUP($K471,мандатка!$B:$I,3,FALSE)</f>
        <v>#N/A</v>
      </c>
      <c r="H471" s="380" t="e">
        <f>VLOOKUP($K471,мандатка!$B:$I,8,FALSE)</f>
        <v>#N/A</v>
      </c>
      <c r="I471" s="381"/>
      <c r="J471" s="370">
        <v>16</v>
      </c>
      <c r="K471" s="370" t="e">
        <f>VLOOKUP($J471,Жереб!$D:$I,6,FALSE)</f>
        <v>#N/A</v>
      </c>
      <c r="L471" s="370">
        <v>7</v>
      </c>
      <c r="M471" s="370">
        <f t="shared" si="7"/>
        <v>202</v>
      </c>
    </row>
    <row r="472" spans="1:13" hidden="1" x14ac:dyDescent="0.3">
      <c r="A472" s="376">
        <v>203</v>
      </c>
      <c r="B472" s="380" t="e">
        <f>VLOOKUP($K472,мандатка!$X:$AF,$L472+1,FALSE)</f>
        <v>#N/A</v>
      </c>
      <c r="C472" s="380"/>
      <c r="D472" s="377" t="e">
        <f>VLOOKUP($B472,мандатка!$B:$G,2,FALSE)</f>
        <v>#N/A</v>
      </c>
      <c r="E472" s="378" t="e">
        <f>VLOOKUP($B472,мандатка!$B:$G,3,FALSE)</f>
        <v>#N/A</v>
      </c>
      <c r="F472" s="379" t="e">
        <f>VLOOKUP($B472,мандатка!$B:$G,5,FALSE)</f>
        <v>#N/A</v>
      </c>
      <c r="G472" s="380" t="e">
        <f>VLOOKUP($K472,мандатка!$B:$I,3,FALSE)</f>
        <v>#N/A</v>
      </c>
      <c r="H472" s="380" t="e">
        <f>VLOOKUP($K472,мандатка!$B:$I,8,FALSE)</f>
        <v>#N/A</v>
      </c>
      <c r="I472" s="381"/>
      <c r="J472" s="370">
        <v>17</v>
      </c>
      <c r="K472" s="370" t="e">
        <f>VLOOKUP($J472,Жереб!$D:$I,6,FALSE)</f>
        <v>#N/A</v>
      </c>
      <c r="L472" s="370">
        <v>7</v>
      </c>
      <c r="M472" s="370">
        <f t="shared" si="7"/>
        <v>203</v>
      </c>
    </row>
    <row r="473" spans="1:13" hidden="1" x14ac:dyDescent="0.3">
      <c r="A473" s="376">
        <v>204</v>
      </c>
      <c r="B473" s="380" t="e">
        <f>VLOOKUP($K473,мандатка!$X:$AF,$L473+1,FALSE)</f>
        <v>#N/A</v>
      </c>
      <c r="C473" s="380"/>
      <c r="D473" s="377" t="e">
        <f>VLOOKUP($B473,мандатка!$B:$G,2,FALSE)</f>
        <v>#N/A</v>
      </c>
      <c r="E473" s="378" t="e">
        <f>VLOOKUP($B473,мандатка!$B:$G,3,FALSE)</f>
        <v>#N/A</v>
      </c>
      <c r="F473" s="379" t="e">
        <f>VLOOKUP($B473,мандатка!$B:$G,5,FALSE)</f>
        <v>#N/A</v>
      </c>
      <c r="G473" s="380" t="e">
        <f>VLOOKUP($K473,мандатка!$B:$I,3,FALSE)</f>
        <v>#N/A</v>
      </c>
      <c r="H473" s="380" t="e">
        <f>VLOOKUP($K473,мандатка!$B:$I,8,FALSE)</f>
        <v>#N/A</v>
      </c>
      <c r="I473" s="381"/>
      <c r="J473" s="370">
        <v>18</v>
      </c>
      <c r="K473" s="370" t="e">
        <f>VLOOKUP($J473,Жереб!$D:$I,6,FALSE)</f>
        <v>#N/A</v>
      </c>
      <c r="L473" s="370">
        <v>7</v>
      </c>
      <c r="M473" s="370">
        <f t="shared" si="7"/>
        <v>204</v>
      </c>
    </row>
    <row r="474" spans="1:13" hidden="1" x14ac:dyDescent="0.3">
      <c r="A474" s="376">
        <v>205</v>
      </c>
      <c r="B474" s="377" t="e">
        <f>VLOOKUP($K474,мандатка!$X:$AF,$L474+1,FALSE)</f>
        <v>#N/A</v>
      </c>
      <c r="C474" s="377"/>
      <c r="D474" s="377" t="e">
        <f>VLOOKUP($B474,мандатка!$B:$G,2,FALSE)</f>
        <v>#N/A</v>
      </c>
      <c r="E474" s="378" t="e">
        <f>VLOOKUP($B474,мандатка!$B:$G,3,FALSE)</f>
        <v>#N/A</v>
      </c>
      <c r="F474" s="379" t="e">
        <f>VLOOKUP($B474,мандатка!$B:$G,5,FALSE)</f>
        <v>#N/A</v>
      </c>
      <c r="G474" s="380" t="e">
        <f>VLOOKUP($K474,мандатка!$B:$I,3,FALSE)</f>
        <v>#N/A</v>
      </c>
      <c r="H474" s="380" t="e">
        <f>VLOOKUP($K474,мандатка!$B:$I,8,FALSE)</f>
        <v>#N/A</v>
      </c>
      <c r="I474" s="381"/>
      <c r="J474" s="370">
        <v>19</v>
      </c>
      <c r="K474" s="370" t="e">
        <f>VLOOKUP($J474,Жереб!$D:$I,6,FALSE)</f>
        <v>#N/A</v>
      </c>
      <c r="L474" s="370">
        <v>7</v>
      </c>
      <c r="M474" s="370">
        <f t="shared" si="7"/>
        <v>205</v>
      </c>
    </row>
    <row r="475" spans="1:13" hidden="1" x14ac:dyDescent="0.3">
      <c r="A475" s="376">
        <v>206</v>
      </c>
      <c r="B475" s="380" t="e">
        <f>VLOOKUP($K475,мандатка!$X:$AF,$L475+1,FALSE)</f>
        <v>#N/A</v>
      </c>
      <c r="C475" s="380"/>
      <c r="D475" s="377" t="e">
        <f>VLOOKUP($B475,мандатка!$B:$G,2,FALSE)</f>
        <v>#N/A</v>
      </c>
      <c r="E475" s="378" t="e">
        <f>VLOOKUP($B475,мандатка!$B:$G,3,FALSE)</f>
        <v>#N/A</v>
      </c>
      <c r="F475" s="379" t="e">
        <f>VLOOKUP($B475,мандатка!$B:$G,5,FALSE)</f>
        <v>#N/A</v>
      </c>
      <c r="G475" s="380" t="e">
        <f>VLOOKUP($K475,мандатка!$B:$I,3,FALSE)</f>
        <v>#N/A</v>
      </c>
      <c r="H475" s="380" t="e">
        <f>VLOOKUP($K475,мандатка!$B:$I,8,FALSE)</f>
        <v>#N/A</v>
      </c>
      <c r="I475" s="381"/>
      <c r="J475" s="370">
        <v>20</v>
      </c>
      <c r="K475" s="370" t="e">
        <f>VLOOKUP($J475,Жереб!$D:$I,6,FALSE)</f>
        <v>#N/A</v>
      </c>
      <c r="L475" s="370">
        <v>7</v>
      </c>
      <c r="M475" s="370">
        <f t="shared" si="7"/>
        <v>206</v>
      </c>
    </row>
    <row r="476" spans="1:13" hidden="1" x14ac:dyDescent="0.3">
      <c r="A476" s="376">
        <v>207</v>
      </c>
      <c r="B476" s="380" t="e">
        <f>VLOOKUP($K476,мандатка!$X:$AF,$L476+1,FALSE)</f>
        <v>#N/A</v>
      </c>
      <c r="C476" s="380"/>
      <c r="D476" s="377" t="e">
        <f>VLOOKUP($B476,мандатка!$B:$G,2,FALSE)</f>
        <v>#N/A</v>
      </c>
      <c r="E476" s="378" t="e">
        <f>VLOOKUP($B476,мандатка!$B:$G,3,FALSE)</f>
        <v>#N/A</v>
      </c>
      <c r="F476" s="379" t="e">
        <f>VLOOKUP($B476,мандатка!$B:$G,5,FALSE)</f>
        <v>#N/A</v>
      </c>
      <c r="G476" s="380" t="e">
        <f>VLOOKUP($K476,мандатка!$B:$I,3,FALSE)</f>
        <v>#N/A</v>
      </c>
      <c r="H476" s="380" t="e">
        <f>VLOOKUP($K476,мандатка!$B:$I,8,FALSE)</f>
        <v>#N/A</v>
      </c>
      <c r="I476" s="381"/>
      <c r="J476" s="370">
        <v>21</v>
      </c>
      <c r="K476" s="370" t="e">
        <f>VLOOKUP($J476,Жереб!$D:$I,6,FALSE)</f>
        <v>#N/A</v>
      </c>
      <c r="L476" s="370">
        <v>7</v>
      </c>
      <c r="M476" s="370">
        <f t="shared" si="7"/>
        <v>207</v>
      </c>
    </row>
    <row r="477" spans="1:13" hidden="1" x14ac:dyDescent="0.3">
      <c r="A477" s="376">
        <v>208</v>
      </c>
      <c r="B477" s="380" t="e">
        <f>VLOOKUP($K477,мандатка!$X:$AF,$L477+1,FALSE)</f>
        <v>#N/A</v>
      </c>
      <c r="C477" s="380"/>
      <c r="D477" s="377" t="e">
        <f>VLOOKUP($B477,мандатка!$B:$G,2,FALSE)</f>
        <v>#N/A</v>
      </c>
      <c r="E477" s="378" t="e">
        <f>VLOOKUP($B477,мандатка!$B:$G,3,FALSE)</f>
        <v>#N/A</v>
      </c>
      <c r="F477" s="379" t="e">
        <f>VLOOKUP($B477,мандатка!$B:$G,5,FALSE)</f>
        <v>#N/A</v>
      </c>
      <c r="G477" s="380" t="e">
        <f>VLOOKUP($K477,мандатка!$B:$I,3,FALSE)</f>
        <v>#N/A</v>
      </c>
      <c r="H477" s="380" t="e">
        <f>VLOOKUP($K477,мандатка!$B:$I,8,FALSE)</f>
        <v>#N/A</v>
      </c>
      <c r="I477" s="381"/>
      <c r="J477" s="370">
        <v>22</v>
      </c>
      <c r="K477" s="370" t="e">
        <f>VLOOKUP($J477,Жереб!$D:$I,6,FALSE)</f>
        <v>#N/A</v>
      </c>
      <c r="L477" s="370">
        <v>7</v>
      </c>
      <c r="M477" s="370">
        <f t="shared" si="7"/>
        <v>208</v>
      </c>
    </row>
    <row r="478" spans="1:13" hidden="1" x14ac:dyDescent="0.3">
      <c r="A478" s="376">
        <v>209</v>
      </c>
      <c r="B478" s="380" t="e">
        <f>VLOOKUP($K478,мандатка!$X:$AF,$L478+1,FALSE)</f>
        <v>#N/A</v>
      </c>
      <c r="C478" s="380"/>
      <c r="D478" s="377" t="e">
        <f>VLOOKUP($B478,мандатка!$B:$G,2,FALSE)</f>
        <v>#N/A</v>
      </c>
      <c r="E478" s="378" t="e">
        <f>VLOOKUP($B478,мандатка!$B:$G,3,FALSE)</f>
        <v>#N/A</v>
      </c>
      <c r="F478" s="379" t="e">
        <f>VLOOKUP($B478,мандатка!$B:$G,5,FALSE)</f>
        <v>#N/A</v>
      </c>
      <c r="G478" s="380" t="e">
        <f>VLOOKUP($K478,мандатка!$B:$I,3,FALSE)</f>
        <v>#N/A</v>
      </c>
      <c r="H478" s="380" t="e">
        <f>VLOOKUP($K478,мандатка!$B:$I,8,FALSE)</f>
        <v>#N/A</v>
      </c>
      <c r="I478" s="381"/>
      <c r="J478" s="370">
        <v>23</v>
      </c>
      <c r="K478" s="370" t="e">
        <f>VLOOKUP($J478,Жереб!$D:$I,6,FALSE)</f>
        <v>#N/A</v>
      </c>
      <c r="L478" s="370">
        <v>7</v>
      </c>
      <c r="M478" s="370">
        <f t="shared" si="7"/>
        <v>209</v>
      </c>
    </row>
    <row r="479" spans="1:13" hidden="1" x14ac:dyDescent="0.3">
      <c r="A479" s="376">
        <v>210</v>
      </c>
      <c r="B479" s="380" t="e">
        <f>VLOOKUP($K479,мандатка!$X:$AF,$L479+1,FALSE)</f>
        <v>#N/A</v>
      </c>
      <c r="C479" s="380"/>
      <c r="D479" s="377" t="e">
        <f>VLOOKUP($B479,мандатка!$B:$G,2,FALSE)</f>
        <v>#N/A</v>
      </c>
      <c r="E479" s="378" t="e">
        <f>VLOOKUP($B479,мандатка!$B:$G,3,FALSE)</f>
        <v>#N/A</v>
      </c>
      <c r="F479" s="379" t="e">
        <f>VLOOKUP($B479,мандатка!$B:$G,5,FALSE)</f>
        <v>#N/A</v>
      </c>
      <c r="G479" s="380" t="e">
        <f>VLOOKUP($K479,мандатка!$B:$I,3,FALSE)</f>
        <v>#N/A</v>
      </c>
      <c r="H479" s="380" t="e">
        <f>VLOOKUP($K479,мандатка!$B:$I,8,FALSE)</f>
        <v>#N/A</v>
      </c>
      <c r="I479" s="381"/>
      <c r="J479" s="370">
        <v>24</v>
      </c>
      <c r="K479" s="370" t="e">
        <f>VLOOKUP($J479,Жереб!$D:$I,6,FALSE)</f>
        <v>#N/A</v>
      </c>
      <c r="L479" s="370">
        <v>7</v>
      </c>
      <c r="M479" s="370">
        <f t="shared" si="7"/>
        <v>210</v>
      </c>
    </row>
    <row r="480" spans="1:13" hidden="1" x14ac:dyDescent="0.3">
      <c r="A480" s="376">
        <v>211</v>
      </c>
      <c r="B480" s="380" t="e">
        <f>VLOOKUP($K480,мандатка!$X:$AF,$L480+1,FALSE)</f>
        <v>#N/A</v>
      </c>
      <c r="C480" s="380"/>
      <c r="D480" s="377" t="e">
        <f>VLOOKUP($B480,мандатка!$B:$G,2,FALSE)</f>
        <v>#N/A</v>
      </c>
      <c r="E480" s="378" t="e">
        <f>VLOOKUP($B480,мандатка!$B:$G,3,FALSE)</f>
        <v>#N/A</v>
      </c>
      <c r="F480" s="379" t="e">
        <f>VLOOKUP($B480,мандатка!$B:$G,5,FALSE)</f>
        <v>#N/A</v>
      </c>
      <c r="G480" s="380" t="e">
        <f>VLOOKUP($K480,мандатка!$B:$I,3,FALSE)</f>
        <v>#N/A</v>
      </c>
      <c r="H480" s="380" t="e">
        <f>VLOOKUP($K480,мандатка!$B:$I,8,FALSE)</f>
        <v>#N/A</v>
      </c>
      <c r="I480" s="381"/>
      <c r="J480" s="370">
        <v>25</v>
      </c>
      <c r="K480" s="370" t="e">
        <f>VLOOKUP($J480,Жереб!$D:$I,6,FALSE)</f>
        <v>#N/A</v>
      </c>
      <c r="L480" s="370">
        <v>7</v>
      </c>
      <c r="M480" s="370">
        <f t="shared" si="7"/>
        <v>211</v>
      </c>
    </row>
    <row r="481" spans="1:13" hidden="1" x14ac:dyDescent="0.3">
      <c r="A481" s="376">
        <v>212</v>
      </c>
      <c r="B481" s="380" t="e">
        <f>VLOOKUP($K481,мандатка!$X:$AF,$L481+1,FALSE)</f>
        <v>#N/A</v>
      </c>
      <c r="C481" s="380"/>
      <c r="D481" s="377" t="e">
        <f>VLOOKUP($B481,мандатка!$B:$G,2,FALSE)</f>
        <v>#N/A</v>
      </c>
      <c r="E481" s="378" t="e">
        <f>VLOOKUP($B481,мандатка!$B:$G,3,FALSE)</f>
        <v>#N/A</v>
      </c>
      <c r="F481" s="379" t="e">
        <f>VLOOKUP($B481,мандатка!$B:$G,5,FALSE)</f>
        <v>#N/A</v>
      </c>
      <c r="G481" s="380" t="e">
        <f>VLOOKUP($K481,мандатка!$B:$I,3,FALSE)</f>
        <v>#N/A</v>
      </c>
      <c r="H481" s="380" t="e">
        <f>VLOOKUP($K481,мандатка!$B:$I,8,FALSE)</f>
        <v>#N/A</v>
      </c>
      <c r="I481" s="381"/>
      <c r="J481" s="370">
        <v>26</v>
      </c>
      <c r="K481" s="370" t="e">
        <f>VLOOKUP($J481,Жереб!$D:$I,6,FALSE)</f>
        <v>#N/A</v>
      </c>
      <c r="L481" s="370">
        <v>7</v>
      </c>
      <c r="M481" s="370">
        <f t="shared" si="7"/>
        <v>212</v>
      </c>
    </row>
    <row r="482" spans="1:13" hidden="1" x14ac:dyDescent="0.3">
      <c r="A482" s="376">
        <v>213</v>
      </c>
      <c r="B482" s="380" t="e">
        <f>VLOOKUP($K482,мандатка!$X:$AF,$L482+1,FALSE)</f>
        <v>#N/A</v>
      </c>
      <c r="C482" s="380"/>
      <c r="D482" s="377" t="e">
        <f>VLOOKUP($B482,мандатка!$B:$G,2,FALSE)</f>
        <v>#N/A</v>
      </c>
      <c r="E482" s="378" t="e">
        <f>VLOOKUP($B482,мандатка!$B:$G,3,FALSE)</f>
        <v>#N/A</v>
      </c>
      <c r="F482" s="379" t="e">
        <f>VLOOKUP($B482,мандатка!$B:$G,5,FALSE)</f>
        <v>#N/A</v>
      </c>
      <c r="G482" s="380" t="e">
        <f>VLOOKUP($K482,мандатка!$B:$I,3,FALSE)</f>
        <v>#N/A</v>
      </c>
      <c r="H482" s="380" t="e">
        <f>VLOOKUP($K482,мандатка!$B:$I,8,FALSE)</f>
        <v>#N/A</v>
      </c>
      <c r="I482" s="381"/>
      <c r="J482" s="370">
        <v>27</v>
      </c>
      <c r="K482" s="370" t="e">
        <f>VLOOKUP($J482,Жереб!$D:$I,6,FALSE)</f>
        <v>#N/A</v>
      </c>
      <c r="L482" s="370">
        <v>7</v>
      </c>
      <c r="M482" s="370">
        <f t="shared" si="7"/>
        <v>213</v>
      </c>
    </row>
    <row r="483" spans="1:13" hidden="1" x14ac:dyDescent="0.3">
      <c r="A483" s="376">
        <v>214</v>
      </c>
      <c r="B483" s="380" t="e">
        <f>VLOOKUP($K483,мандатка!$X:$AF,$L483+1,FALSE)</f>
        <v>#N/A</v>
      </c>
      <c r="C483" s="380"/>
      <c r="D483" s="377" t="e">
        <f>VLOOKUP($B483,мандатка!$B:$G,2,FALSE)</f>
        <v>#N/A</v>
      </c>
      <c r="E483" s="378" t="e">
        <f>VLOOKUP($B483,мандатка!$B:$G,3,FALSE)</f>
        <v>#N/A</v>
      </c>
      <c r="F483" s="379" t="e">
        <f>VLOOKUP($B483,мандатка!$B:$G,5,FALSE)</f>
        <v>#N/A</v>
      </c>
      <c r="G483" s="380" t="e">
        <f>VLOOKUP($K483,мандатка!$B:$I,3,FALSE)</f>
        <v>#N/A</v>
      </c>
      <c r="H483" s="380" t="e">
        <f>VLOOKUP($K483,мандатка!$B:$I,8,FALSE)</f>
        <v>#N/A</v>
      </c>
      <c r="I483" s="381"/>
      <c r="J483" s="370">
        <v>28</v>
      </c>
      <c r="K483" s="370" t="e">
        <f>VLOOKUP($J483,Жереб!$D:$I,6,FALSE)</f>
        <v>#N/A</v>
      </c>
      <c r="L483" s="370">
        <v>7</v>
      </c>
      <c r="M483" s="370">
        <f t="shared" si="7"/>
        <v>214</v>
      </c>
    </row>
    <row r="484" spans="1:13" hidden="1" x14ac:dyDescent="0.3">
      <c r="A484" s="376">
        <v>215</v>
      </c>
      <c r="B484" s="380" t="e">
        <f>VLOOKUP($K484,мандатка!$X:$AF,$L484+1,FALSE)</f>
        <v>#N/A</v>
      </c>
      <c r="C484" s="380"/>
      <c r="D484" s="377" t="e">
        <f>VLOOKUP($B484,мандатка!$B:$G,2,FALSE)</f>
        <v>#N/A</v>
      </c>
      <c r="E484" s="378" t="e">
        <f>VLOOKUP($B484,мандатка!$B:$G,3,FALSE)</f>
        <v>#N/A</v>
      </c>
      <c r="F484" s="379" t="e">
        <f>VLOOKUP($B484,мандатка!$B:$G,5,FALSE)</f>
        <v>#N/A</v>
      </c>
      <c r="G484" s="380" t="e">
        <f>VLOOKUP($K484,мандатка!$B:$I,3,FALSE)</f>
        <v>#N/A</v>
      </c>
      <c r="H484" s="380" t="e">
        <f>VLOOKUP($K484,мандатка!$B:$I,8,FALSE)</f>
        <v>#N/A</v>
      </c>
      <c r="I484" s="381"/>
      <c r="J484" s="370">
        <v>29</v>
      </c>
      <c r="K484" s="370" t="e">
        <f>VLOOKUP($J484,Жереб!$D:$I,6,FALSE)</f>
        <v>#N/A</v>
      </c>
      <c r="L484" s="370">
        <v>7</v>
      </c>
      <c r="M484" s="370">
        <f t="shared" si="7"/>
        <v>215</v>
      </c>
    </row>
    <row r="485" spans="1:13" hidden="1" x14ac:dyDescent="0.3">
      <c r="A485" s="376">
        <v>216</v>
      </c>
      <c r="B485" s="380" t="e">
        <f>VLOOKUP($K485,мандатка!$X:$AF,$L485+1,FALSE)</f>
        <v>#N/A</v>
      </c>
      <c r="C485" s="380"/>
      <c r="D485" s="377" t="e">
        <f>VLOOKUP($B485,мандатка!$B:$G,2,FALSE)</f>
        <v>#N/A</v>
      </c>
      <c r="E485" s="378" t="e">
        <f>VLOOKUP($B485,мандатка!$B:$G,3,FALSE)</f>
        <v>#N/A</v>
      </c>
      <c r="F485" s="379" t="e">
        <f>VLOOKUP($B485,мандатка!$B:$G,5,FALSE)</f>
        <v>#N/A</v>
      </c>
      <c r="G485" s="380" t="e">
        <f>VLOOKUP($K485,мандатка!$B:$I,3,FALSE)</f>
        <v>#N/A</v>
      </c>
      <c r="H485" s="380" t="e">
        <f>VLOOKUP($K485,мандатка!$B:$I,8,FALSE)</f>
        <v>#N/A</v>
      </c>
      <c r="I485" s="381"/>
      <c r="J485" s="370">
        <v>30</v>
      </c>
      <c r="K485" s="370" t="e">
        <f>VLOOKUP($J485,Жереб!$D:$I,6,FALSE)</f>
        <v>#N/A</v>
      </c>
      <c r="L485" s="370">
        <v>7</v>
      </c>
      <c r="M485" s="370">
        <f t="shared" si="7"/>
        <v>216</v>
      </c>
    </row>
    <row r="486" spans="1:13" hidden="1" x14ac:dyDescent="0.3">
      <c r="A486" s="376">
        <v>217</v>
      </c>
      <c r="B486" s="380" t="e">
        <f>VLOOKUP($K486,мандатка!$X:$AF,$L486+1,FALSE)</f>
        <v>#N/A</v>
      </c>
      <c r="C486" s="380"/>
      <c r="D486" s="377" t="e">
        <f>VLOOKUP($B486,мандатка!$B:$G,2,FALSE)</f>
        <v>#N/A</v>
      </c>
      <c r="E486" s="378" t="e">
        <f>VLOOKUP($B486,мандатка!$B:$G,3,FALSE)</f>
        <v>#N/A</v>
      </c>
      <c r="F486" s="379" t="e">
        <f>VLOOKUP($B486,мандатка!$B:$G,5,FALSE)</f>
        <v>#N/A</v>
      </c>
      <c r="G486" s="380" t="e">
        <f>VLOOKUP($K486,мандатка!$B:$I,3,FALSE)</f>
        <v>#N/A</v>
      </c>
      <c r="H486" s="380" t="e">
        <f>VLOOKUP($K486,мандатка!$B:$I,8,FALSE)</f>
        <v>#N/A</v>
      </c>
      <c r="I486" s="381"/>
      <c r="J486" s="370">
        <v>31</v>
      </c>
      <c r="K486" s="370" t="e">
        <f>VLOOKUP($J486,Жереб!$D:$I,6,FALSE)</f>
        <v>#N/A</v>
      </c>
      <c r="L486" s="370">
        <v>7</v>
      </c>
      <c r="M486" s="370">
        <f t="shared" si="7"/>
        <v>217</v>
      </c>
    </row>
    <row r="487" spans="1:13" hidden="1" x14ac:dyDescent="0.3">
      <c r="A487" s="376">
        <v>218</v>
      </c>
      <c r="B487" s="380">
        <f>VLOOKUP($K487,мандатка!$X:$AF,$L487+1,FALSE)</f>
        <v>0</v>
      </c>
      <c r="C487" s="380"/>
      <c r="D487" s="377" t="e">
        <f>VLOOKUP($B487,мандатка!$B:$G,2,FALSE)</f>
        <v>#N/A</v>
      </c>
      <c r="E487" s="378" t="e">
        <f>VLOOKUP($B487,мандатка!$B:$G,3,FALSE)</f>
        <v>#N/A</v>
      </c>
      <c r="F487" s="379" t="e">
        <f>VLOOKUP($B487,мандатка!$B:$G,5,FALSE)</f>
        <v>#N/A</v>
      </c>
      <c r="G487" s="380" t="str">
        <f>VLOOKUP($K487,мандатка!$B:$I,3,FALSE)</f>
        <v>КЗ " Центр туризму" ЗОР</v>
      </c>
      <c r="H487" s="380" t="str">
        <f>VLOOKUP($K487,мандатка!$B:$I,8,FALSE)</f>
        <v>Запорізька обл</v>
      </c>
      <c r="I487" s="381"/>
      <c r="J487" s="370">
        <v>1</v>
      </c>
      <c r="K487" s="370">
        <f>VLOOKUP($J487,Жереб!$D:$I,6,FALSE)</f>
        <v>120</v>
      </c>
      <c r="L487" s="370">
        <v>8</v>
      </c>
      <c r="M487" s="370">
        <f t="shared" si="7"/>
        <v>218</v>
      </c>
    </row>
    <row r="488" spans="1:13" hidden="1" x14ac:dyDescent="0.3">
      <c r="A488" s="376">
        <v>219</v>
      </c>
      <c r="B488" s="380">
        <f>VLOOKUP($K488,мандатка!$X:$AF,$L488+1,FALSE)</f>
        <v>0</v>
      </c>
      <c r="C488" s="380"/>
      <c r="D488" s="377" t="e">
        <f>VLOOKUP($B488,мандатка!$B:$G,2,FALSE)</f>
        <v>#N/A</v>
      </c>
      <c r="E488" s="378" t="e">
        <f>VLOOKUP($B488,мандатка!$B:$G,3,FALSE)</f>
        <v>#N/A</v>
      </c>
      <c r="F488" s="379" t="e">
        <f>VLOOKUP($B488,мандатка!$B:$G,5,FALSE)</f>
        <v>#N/A</v>
      </c>
      <c r="G488" s="380" t="str">
        <f>VLOOKUP($K488,мандатка!$B:$I,3,FALSE)</f>
        <v>« Освіторіум»</v>
      </c>
      <c r="H488" s="380" t="str">
        <f>VLOOKUP($K488,мандатка!$B:$I,8,FALSE)</f>
        <v>Дніпропетровська обл</v>
      </c>
      <c r="I488" s="381"/>
      <c r="J488" s="370">
        <v>2</v>
      </c>
      <c r="K488" s="370">
        <f>VLOOKUP($J488,Жереб!$D:$I,6,FALSE)</f>
        <v>100</v>
      </c>
      <c r="L488" s="370">
        <v>8</v>
      </c>
      <c r="M488" s="370">
        <f t="shared" si="7"/>
        <v>219</v>
      </c>
    </row>
    <row r="489" spans="1:13" hidden="1" x14ac:dyDescent="0.3">
      <c r="A489" s="376">
        <v>220</v>
      </c>
      <c r="B489" s="380">
        <f>VLOOKUP($K489,мандатка!$X:$AF,$L489+1,FALSE)</f>
        <v>0</v>
      </c>
      <c r="C489" s="380"/>
      <c r="D489" s="377" t="e">
        <f>VLOOKUP($B489,мандатка!$B:$G,2,FALSE)</f>
        <v>#N/A</v>
      </c>
      <c r="E489" s="378" t="e">
        <f>VLOOKUP($B489,мандатка!$B:$G,3,FALSE)</f>
        <v>#N/A</v>
      </c>
      <c r="F489" s="379" t="e">
        <f>VLOOKUP($B489,мандатка!$B:$G,5,FALSE)</f>
        <v>#N/A</v>
      </c>
      <c r="G489" s="380" t="str">
        <f>VLOOKUP($K489,мандатка!$B:$I,3,FALSE)</f>
        <v>Вертикаль ЦДЮТ</v>
      </c>
      <c r="H489" s="380" t="str">
        <f>VLOOKUP($K489,мандатка!$B:$I,8,FALSE)</f>
        <v>Донецька обл</v>
      </c>
      <c r="I489" s="381"/>
      <c r="J489" s="370">
        <v>3</v>
      </c>
      <c r="K489" s="370">
        <f>VLOOKUP($J489,Жереб!$D:$I,6,FALSE)</f>
        <v>110</v>
      </c>
      <c r="L489" s="370">
        <v>8</v>
      </c>
      <c r="M489" s="370">
        <f t="shared" si="7"/>
        <v>220</v>
      </c>
    </row>
    <row r="490" spans="1:13" hidden="1" x14ac:dyDescent="0.3">
      <c r="A490" s="376">
        <v>221</v>
      </c>
      <c r="B490" s="380" t="e">
        <f>VLOOKUP($K490,мандатка!$X:$AF,$L490+1,FALSE)</f>
        <v>#N/A</v>
      </c>
      <c r="C490" s="380"/>
      <c r="D490" s="377" t="e">
        <f>VLOOKUP($B490,мандатка!$B:$G,2,FALSE)</f>
        <v>#N/A</v>
      </c>
      <c r="E490" s="378" t="e">
        <f>VLOOKUP($B490,мандатка!$B:$G,3,FALSE)</f>
        <v>#N/A</v>
      </c>
      <c r="F490" s="379" t="e">
        <f>VLOOKUP($B490,мандатка!$B:$G,5,FALSE)</f>
        <v>#N/A</v>
      </c>
      <c r="G490" s="380" t="e">
        <f>VLOOKUP($K490,мандатка!$B:$I,3,FALSE)</f>
        <v>#N/A</v>
      </c>
      <c r="H490" s="380" t="e">
        <f>VLOOKUP($K490,мандатка!$B:$I,8,FALSE)</f>
        <v>#N/A</v>
      </c>
      <c r="I490" s="381"/>
      <c r="J490" s="370">
        <v>4</v>
      </c>
      <c r="K490" s="370" t="e">
        <f>VLOOKUP($J490,Жереб!$D:$I,6,FALSE)</f>
        <v>#N/A</v>
      </c>
      <c r="L490" s="370">
        <v>8</v>
      </c>
      <c r="M490" s="370">
        <f t="shared" si="7"/>
        <v>221</v>
      </c>
    </row>
    <row r="491" spans="1:13" hidden="1" x14ac:dyDescent="0.3">
      <c r="A491" s="376">
        <v>222</v>
      </c>
      <c r="B491" s="380" t="e">
        <f>VLOOKUP($K491,мандатка!$X:$AF,$L491+1,FALSE)</f>
        <v>#N/A</v>
      </c>
      <c r="C491" s="380"/>
      <c r="D491" s="377" t="e">
        <f>VLOOKUP($B491,мандатка!$B:$G,2,FALSE)</f>
        <v>#N/A</v>
      </c>
      <c r="E491" s="378" t="e">
        <f>VLOOKUP($B491,мандатка!$B:$G,3,FALSE)</f>
        <v>#N/A</v>
      </c>
      <c r="F491" s="379" t="e">
        <f>VLOOKUP($B491,мандатка!$B:$G,5,FALSE)</f>
        <v>#N/A</v>
      </c>
      <c r="G491" s="380" t="e">
        <f>VLOOKUP($K491,мандатка!$B:$I,3,FALSE)</f>
        <v>#N/A</v>
      </c>
      <c r="H491" s="380" t="e">
        <f>VLOOKUP($K491,мандатка!$B:$I,8,FALSE)</f>
        <v>#N/A</v>
      </c>
      <c r="I491" s="381"/>
      <c r="J491" s="370">
        <v>5</v>
      </c>
      <c r="K491" s="370" t="e">
        <f>VLOOKUP($J491,Жереб!$D:$I,6,FALSE)</f>
        <v>#N/A</v>
      </c>
      <c r="L491" s="370">
        <v>8</v>
      </c>
      <c r="M491" s="370">
        <f t="shared" si="7"/>
        <v>222</v>
      </c>
    </row>
    <row r="492" spans="1:13" hidden="1" x14ac:dyDescent="0.3">
      <c r="A492" s="376">
        <v>223</v>
      </c>
      <c r="B492" s="380" t="e">
        <f>VLOOKUP($K492,мандатка!$X:$AF,$L492+1,FALSE)</f>
        <v>#N/A</v>
      </c>
      <c r="C492" s="380"/>
      <c r="D492" s="377" t="e">
        <f>VLOOKUP($B492,мандатка!$B:$G,2,FALSE)</f>
        <v>#N/A</v>
      </c>
      <c r="E492" s="378" t="e">
        <f>VLOOKUP($B492,мандатка!$B:$G,3,FALSE)</f>
        <v>#N/A</v>
      </c>
      <c r="F492" s="379" t="e">
        <f>VLOOKUP($B492,мандатка!$B:$G,5,FALSE)</f>
        <v>#N/A</v>
      </c>
      <c r="G492" s="380" t="e">
        <f>VLOOKUP($K492,мандатка!$B:$I,3,FALSE)</f>
        <v>#N/A</v>
      </c>
      <c r="H492" s="380" t="e">
        <f>VLOOKUP($K492,мандатка!$B:$I,8,FALSE)</f>
        <v>#N/A</v>
      </c>
      <c r="I492" s="381"/>
      <c r="J492" s="370">
        <v>6</v>
      </c>
      <c r="K492" s="370" t="e">
        <f>VLOOKUP($J492,Жереб!$D:$I,6,FALSE)</f>
        <v>#N/A</v>
      </c>
      <c r="L492" s="370">
        <v>8</v>
      </c>
      <c r="M492" s="370">
        <f t="shared" si="7"/>
        <v>223</v>
      </c>
    </row>
    <row r="493" spans="1:13" hidden="1" x14ac:dyDescent="0.3">
      <c r="A493" s="376">
        <v>224</v>
      </c>
      <c r="B493" s="380" t="e">
        <f>VLOOKUP($K493,мандатка!$X:$AF,$L493+1,FALSE)</f>
        <v>#N/A</v>
      </c>
      <c r="C493" s="380"/>
      <c r="D493" s="377" t="e">
        <f>VLOOKUP($B493,мандатка!$B:$G,2,FALSE)</f>
        <v>#N/A</v>
      </c>
      <c r="E493" s="378" t="e">
        <f>VLOOKUP($B493,мандатка!$B:$G,3,FALSE)</f>
        <v>#N/A</v>
      </c>
      <c r="F493" s="379" t="e">
        <f>VLOOKUP($B493,мандатка!$B:$G,5,FALSE)</f>
        <v>#N/A</v>
      </c>
      <c r="G493" s="380" t="e">
        <f>VLOOKUP($K493,мандатка!$B:$I,3,FALSE)</f>
        <v>#N/A</v>
      </c>
      <c r="H493" s="380" t="e">
        <f>VLOOKUP($K493,мандатка!$B:$I,8,FALSE)</f>
        <v>#N/A</v>
      </c>
      <c r="I493" s="381"/>
      <c r="J493" s="370">
        <v>7</v>
      </c>
      <c r="K493" s="370" t="e">
        <f>VLOOKUP($J493,Жереб!$D:$I,6,FALSE)</f>
        <v>#N/A</v>
      </c>
      <c r="L493" s="370">
        <v>8</v>
      </c>
      <c r="M493" s="370">
        <f t="shared" si="7"/>
        <v>224</v>
      </c>
    </row>
    <row r="494" spans="1:13" hidden="1" x14ac:dyDescent="0.3">
      <c r="A494" s="376">
        <v>225</v>
      </c>
      <c r="B494" s="380" t="e">
        <f>VLOOKUP($K494,мандатка!$X:$AF,$L494+1,FALSE)</f>
        <v>#N/A</v>
      </c>
      <c r="C494" s="380"/>
      <c r="D494" s="377" t="e">
        <f>VLOOKUP($B494,мандатка!$B:$G,2,FALSE)</f>
        <v>#N/A</v>
      </c>
      <c r="E494" s="378" t="e">
        <f>VLOOKUP($B494,мандатка!$B:$G,3,FALSE)</f>
        <v>#N/A</v>
      </c>
      <c r="F494" s="379" t="e">
        <f>VLOOKUP($B494,мандатка!$B:$G,5,FALSE)</f>
        <v>#N/A</v>
      </c>
      <c r="G494" s="380" t="e">
        <f>VLOOKUP($K494,мандатка!$B:$I,3,FALSE)</f>
        <v>#N/A</v>
      </c>
      <c r="H494" s="380" t="e">
        <f>VLOOKUP($K494,мандатка!$B:$I,8,FALSE)</f>
        <v>#N/A</v>
      </c>
      <c r="I494" s="381"/>
      <c r="J494" s="370">
        <v>8</v>
      </c>
      <c r="K494" s="370" t="e">
        <f>VLOOKUP($J494,Жереб!$D:$I,6,FALSE)</f>
        <v>#N/A</v>
      </c>
      <c r="L494" s="370">
        <v>8</v>
      </c>
      <c r="M494" s="370">
        <f t="shared" si="7"/>
        <v>225</v>
      </c>
    </row>
    <row r="495" spans="1:13" hidden="1" x14ac:dyDescent="0.3">
      <c r="A495" s="376">
        <v>226</v>
      </c>
      <c r="B495" s="380" t="e">
        <f>VLOOKUP($K495,мандатка!$X:$AF,$L495+1,FALSE)</f>
        <v>#N/A</v>
      </c>
      <c r="C495" s="380"/>
      <c r="D495" s="377" t="e">
        <f>VLOOKUP($B495,мандатка!$B:$G,2,FALSE)</f>
        <v>#N/A</v>
      </c>
      <c r="E495" s="378" t="e">
        <f>VLOOKUP($B495,мандатка!$B:$G,3,FALSE)</f>
        <v>#N/A</v>
      </c>
      <c r="F495" s="379" t="e">
        <f>VLOOKUP($B495,мандатка!$B:$G,5,FALSE)</f>
        <v>#N/A</v>
      </c>
      <c r="G495" s="380" t="e">
        <f>VLOOKUP($K495,мандатка!$B:$I,3,FALSE)</f>
        <v>#N/A</v>
      </c>
      <c r="H495" s="380" t="e">
        <f>VLOOKUP($K495,мандатка!$B:$I,8,FALSE)</f>
        <v>#N/A</v>
      </c>
      <c r="I495" s="381"/>
      <c r="J495" s="370">
        <v>9</v>
      </c>
      <c r="K495" s="370" t="e">
        <f>VLOOKUP($J495,Жереб!$D:$I,6,FALSE)</f>
        <v>#N/A</v>
      </c>
      <c r="L495" s="370">
        <v>8</v>
      </c>
      <c r="M495" s="370">
        <f t="shared" si="7"/>
        <v>226</v>
      </c>
    </row>
    <row r="496" spans="1:13" hidden="1" x14ac:dyDescent="0.3">
      <c r="A496" s="376">
        <v>227</v>
      </c>
      <c r="B496" s="380" t="e">
        <f>VLOOKUP($K496,мандатка!$X:$AF,$L496+1,FALSE)</f>
        <v>#N/A</v>
      </c>
      <c r="C496" s="380"/>
      <c r="D496" s="377" t="e">
        <f>VLOOKUP($B496,мандатка!$B:$G,2,FALSE)</f>
        <v>#N/A</v>
      </c>
      <c r="E496" s="378" t="e">
        <f>VLOOKUP($B496,мандатка!$B:$G,3,FALSE)</f>
        <v>#N/A</v>
      </c>
      <c r="F496" s="379" t="e">
        <f>VLOOKUP($B496,мандатка!$B:$G,5,FALSE)</f>
        <v>#N/A</v>
      </c>
      <c r="G496" s="380" t="e">
        <f>VLOOKUP($K496,мандатка!$B:$I,3,FALSE)</f>
        <v>#N/A</v>
      </c>
      <c r="H496" s="380" t="e">
        <f>VLOOKUP($K496,мандатка!$B:$I,8,FALSE)</f>
        <v>#N/A</v>
      </c>
      <c r="I496" s="381"/>
      <c r="J496" s="370">
        <v>10</v>
      </c>
      <c r="K496" s="370" t="e">
        <f>VLOOKUP($J496,Жереб!$D:$I,6,FALSE)</f>
        <v>#N/A</v>
      </c>
      <c r="L496" s="370">
        <v>8</v>
      </c>
      <c r="M496" s="370">
        <f t="shared" si="7"/>
        <v>227</v>
      </c>
    </row>
    <row r="497" spans="1:13" hidden="1" x14ac:dyDescent="0.3">
      <c r="A497" s="376">
        <v>228</v>
      </c>
      <c r="B497" s="380" t="e">
        <f>VLOOKUP($K497,мандатка!$X:$AF,$L497+1,FALSE)</f>
        <v>#N/A</v>
      </c>
      <c r="C497" s="380"/>
      <c r="D497" s="377" t="e">
        <f>VLOOKUP($B497,мандатка!$B:$G,2,FALSE)</f>
        <v>#N/A</v>
      </c>
      <c r="E497" s="378" t="e">
        <f>VLOOKUP($B497,мандатка!$B:$G,3,FALSE)</f>
        <v>#N/A</v>
      </c>
      <c r="F497" s="379" t="e">
        <f>VLOOKUP($B497,мандатка!$B:$G,5,FALSE)</f>
        <v>#N/A</v>
      </c>
      <c r="G497" s="380" t="e">
        <f>VLOOKUP($K497,мандатка!$B:$I,3,FALSE)</f>
        <v>#N/A</v>
      </c>
      <c r="H497" s="380" t="e">
        <f>VLOOKUP($K497,мандатка!$B:$I,8,FALSE)</f>
        <v>#N/A</v>
      </c>
      <c r="I497" s="381"/>
      <c r="J497" s="370">
        <v>11</v>
      </c>
      <c r="K497" s="370" t="e">
        <f>VLOOKUP($J497,Жереб!$D:$I,6,FALSE)</f>
        <v>#N/A</v>
      </c>
      <c r="L497" s="370">
        <v>8</v>
      </c>
      <c r="M497" s="370">
        <f t="shared" si="7"/>
        <v>228</v>
      </c>
    </row>
    <row r="498" spans="1:13" hidden="1" x14ac:dyDescent="0.3">
      <c r="A498" s="376">
        <v>229</v>
      </c>
      <c r="B498" s="380" t="e">
        <f>VLOOKUP($K498,мандатка!$X:$AF,$L498+1,FALSE)</f>
        <v>#N/A</v>
      </c>
      <c r="C498" s="380"/>
      <c r="D498" s="377" t="e">
        <f>VLOOKUP($B498,мандатка!$B:$G,2,FALSE)</f>
        <v>#N/A</v>
      </c>
      <c r="E498" s="378" t="e">
        <f>VLOOKUP($B498,мандатка!$B:$G,3,FALSE)</f>
        <v>#N/A</v>
      </c>
      <c r="F498" s="379" t="e">
        <f>VLOOKUP($B498,мандатка!$B:$G,5,FALSE)</f>
        <v>#N/A</v>
      </c>
      <c r="G498" s="380" t="e">
        <f>VLOOKUP($K498,мандатка!$B:$I,3,FALSE)</f>
        <v>#N/A</v>
      </c>
      <c r="H498" s="380" t="e">
        <f>VLOOKUP($K498,мандатка!$B:$I,8,FALSE)</f>
        <v>#N/A</v>
      </c>
      <c r="I498" s="381"/>
      <c r="J498" s="370">
        <v>12</v>
      </c>
      <c r="K498" s="370" t="e">
        <f>VLOOKUP($J498,Жереб!$D:$I,6,FALSE)</f>
        <v>#N/A</v>
      </c>
      <c r="L498" s="370">
        <v>8</v>
      </c>
      <c r="M498" s="370">
        <f t="shared" si="7"/>
        <v>229</v>
      </c>
    </row>
    <row r="499" spans="1:13" hidden="1" x14ac:dyDescent="0.3">
      <c r="A499" s="376">
        <v>230</v>
      </c>
      <c r="B499" s="380" t="e">
        <f>VLOOKUP($K499,мандатка!$X:$AF,$L499+1,FALSE)</f>
        <v>#N/A</v>
      </c>
      <c r="C499" s="380"/>
      <c r="D499" s="377" t="e">
        <f>VLOOKUP($B499,мандатка!$B:$G,2,FALSE)</f>
        <v>#N/A</v>
      </c>
      <c r="E499" s="378" t="e">
        <f>VLOOKUP($B499,мандатка!$B:$G,3,FALSE)</f>
        <v>#N/A</v>
      </c>
      <c r="F499" s="379" t="e">
        <f>VLOOKUP($B499,мандатка!$B:$G,5,FALSE)</f>
        <v>#N/A</v>
      </c>
      <c r="G499" s="380" t="e">
        <f>VLOOKUP($K499,мандатка!$B:$I,3,FALSE)</f>
        <v>#N/A</v>
      </c>
      <c r="H499" s="380" t="e">
        <f>VLOOKUP($K499,мандатка!$B:$I,8,FALSE)</f>
        <v>#N/A</v>
      </c>
      <c r="I499" s="381"/>
      <c r="J499" s="370">
        <v>13</v>
      </c>
      <c r="K499" s="370" t="e">
        <f>VLOOKUP($J499,Жереб!$D:$I,6,FALSE)</f>
        <v>#N/A</v>
      </c>
      <c r="L499" s="370">
        <v>8</v>
      </c>
      <c r="M499" s="370">
        <f t="shared" si="7"/>
        <v>230</v>
      </c>
    </row>
    <row r="500" spans="1:13" hidden="1" x14ac:dyDescent="0.3">
      <c r="A500" s="376">
        <v>231</v>
      </c>
      <c r="B500" s="380" t="e">
        <f>VLOOKUP($K500,мандатка!$X:$AF,$L500+1,FALSE)</f>
        <v>#N/A</v>
      </c>
      <c r="C500" s="380"/>
      <c r="D500" s="377" t="e">
        <f>VLOOKUP($B500,мандатка!$B:$G,2,FALSE)</f>
        <v>#N/A</v>
      </c>
      <c r="E500" s="378" t="e">
        <f>VLOOKUP($B500,мандатка!$B:$G,3,FALSE)</f>
        <v>#N/A</v>
      </c>
      <c r="F500" s="379" t="e">
        <f>VLOOKUP($B500,мандатка!$B:$G,5,FALSE)</f>
        <v>#N/A</v>
      </c>
      <c r="G500" s="380" t="e">
        <f>VLOOKUP($K500,мандатка!$B:$I,3,FALSE)</f>
        <v>#N/A</v>
      </c>
      <c r="H500" s="380" t="e">
        <f>VLOOKUP($K500,мандатка!$B:$I,8,FALSE)</f>
        <v>#N/A</v>
      </c>
      <c r="I500" s="381"/>
      <c r="J500" s="370">
        <v>14</v>
      </c>
      <c r="K500" s="370" t="e">
        <f>VLOOKUP($J500,Жереб!$D:$I,6,FALSE)</f>
        <v>#N/A</v>
      </c>
      <c r="L500" s="370">
        <v>8</v>
      </c>
      <c r="M500" s="370">
        <f t="shared" si="7"/>
        <v>231</v>
      </c>
    </row>
    <row r="501" spans="1:13" hidden="1" x14ac:dyDescent="0.3">
      <c r="A501" s="376">
        <v>232</v>
      </c>
      <c r="B501" s="380" t="e">
        <f>VLOOKUP($K501,мандатка!$X:$AF,$L501+1,FALSE)</f>
        <v>#N/A</v>
      </c>
      <c r="C501" s="380"/>
      <c r="D501" s="377" t="e">
        <f>VLOOKUP($B501,мандатка!$B:$G,2,FALSE)</f>
        <v>#N/A</v>
      </c>
      <c r="E501" s="378" t="e">
        <f>VLOOKUP($B501,мандатка!$B:$G,3,FALSE)</f>
        <v>#N/A</v>
      </c>
      <c r="F501" s="379" t="e">
        <f>VLOOKUP($B501,мандатка!$B:$G,5,FALSE)</f>
        <v>#N/A</v>
      </c>
      <c r="G501" s="380" t="e">
        <f>VLOOKUP($K501,мандатка!$B:$I,3,FALSE)</f>
        <v>#N/A</v>
      </c>
      <c r="H501" s="380" t="e">
        <f>VLOOKUP($K501,мандатка!$B:$I,8,FALSE)</f>
        <v>#N/A</v>
      </c>
      <c r="I501" s="381"/>
      <c r="J501" s="370">
        <v>15</v>
      </c>
      <c r="K501" s="370" t="e">
        <f>VLOOKUP($J501,Жереб!$D:$I,6,FALSE)</f>
        <v>#N/A</v>
      </c>
      <c r="L501" s="370">
        <v>8</v>
      </c>
      <c r="M501" s="370">
        <f t="shared" si="7"/>
        <v>232</v>
      </c>
    </row>
    <row r="502" spans="1:13" hidden="1" x14ac:dyDescent="0.3">
      <c r="A502" s="376">
        <v>233</v>
      </c>
      <c r="B502" s="380" t="e">
        <f>VLOOKUP($K502,мандатка!$X:$AF,$L502+1,FALSE)</f>
        <v>#N/A</v>
      </c>
      <c r="C502" s="380"/>
      <c r="D502" s="377" t="e">
        <f>VLOOKUP($B502,мандатка!$B:$G,2,FALSE)</f>
        <v>#N/A</v>
      </c>
      <c r="E502" s="378" t="e">
        <f>VLOOKUP($B502,мандатка!$B:$G,3,FALSE)</f>
        <v>#N/A</v>
      </c>
      <c r="F502" s="379" t="e">
        <f>VLOOKUP($B502,мандатка!$B:$G,5,FALSE)</f>
        <v>#N/A</v>
      </c>
      <c r="G502" s="380" t="e">
        <f>VLOOKUP($K502,мандатка!$B:$I,3,FALSE)</f>
        <v>#N/A</v>
      </c>
      <c r="H502" s="380" t="e">
        <f>VLOOKUP($K502,мандатка!$B:$I,8,FALSE)</f>
        <v>#N/A</v>
      </c>
      <c r="I502" s="381"/>
      <c r="J502" s="370">
        <v>16</v>
      </c>
      <c r="K502" s="370" t="e">
        <f>VLOOKUP($J502,Жереб!$D:$I,6,FALSE)</f>
        <v>#N/A</v>
      </c>
      <c r="L502" s="370">
        <v>8</v>
      </c>
      <c r="M502" s="370">
        <f t="shared" si="7"/>
        <v>233</v>
      </c>
    </row>
    <row r="503" spans="1:13" hidden="1" x14ac:dyDescent="0.3">
      <c r="A503" s="376">
        <v>234</v>
      </c>
      <c r="B503" s="380" t="e">
        <f>VLOOKUP($K503,мандатка!$X:$AF,$L503+1,FALSE)</f>
        <v>#N/A</v>
      </c>
      <c r="C503" s="380"/>
      <c r="D503" s="377" t="e">
        <f>VLOOKUP($B503,мандатка!$B:$G,2,FALSE)</f>
        <v>#N/A</v>
      </c>
      <c r="E503" s="378" t="e">
        <f>VLOOKUP($B503,мандатка!$B:$G,3,FALSE)</f>
        <v>#N/A</v>
      </c>
      <c r="F503" s="379" t="e">
        <f>VLOOKUP($B503,мандатка!$B:$G,5,FALSE)</f>
        <v>#N/A</v>
      </c>
      <c r="G503" s="380" t="e">
        <f>VLOOKUP($K503,мандатка!$B:$I,3,FALSE)</f>
        <v>#N/A</v>
      </c>
      <c r="H503" s="380" t="e">
        <f>VLOOKUP($K503,мандатка!$B:$I,8,FALSE)</f>
        <v>#N/A</v>
      </c>
      <c r="I503" s="381"/>
      <c r="J503" s="370">
        <v>17</v>
      </c>
      <c r="K503" s="370" t="e">
        <f>VLOOKUP($J503,Жереб!$D:$I,6,FALSE)</f>
        <v>#N/A</v>
      </c>
      <c r="L503" s="370">
        <v>8</v>
      </c>
      <c r="M503" s="370">
        <f t="shared" si="7"/>
        <v>234</v>
      </c>
    </row>
    <row r="504" spans="1:13" hidden="1" x14ac:dyDescent="0.3">
      <c r="A504" s="376">
        <v>235</v>
      </c>
      <c r="B504" s="380" t="e">
        <f>VLOOKUP($K504,мандатка!$X:$AF,$L504+1,FALSE)</f>
        <v>#N/A</v>
      </c>
      <c r="C504" s="380"/>
      <c r="D504" s="377" t="e">
        <f>VLOOKUP($B504,мандатка!$B:$G,2,FALSE)</f>
        <v>#N/A</v>
      </c>
      <c r="E504" s="378" t="e">
        <f>VLOOKUP($B504,мандатка!$B:$G,3,FALSE)</f>
        <v>#N/A</v>
      </c>
      <c r="F504" s="379" t="e">
        <f>VLOOKUP($B504,мандатка!$B:$G,5,FALSE)</f>
        <v>#N/A</v>
      </c>
      <c r="G504" s="380" t="e">
        <f>VLOOKUP($K504,мандатка!$B:$I,3,FALSE)</f>
        <v>#N/A</v>
      </c>
      <c r="H504" s="380" t="e">
        <f>VLOOKUP($K504,мандатка!$B:$I,8,FALSE)</f>
        <v>#N/A</v>
      </c>
      <c r="I504" s="381"/>
      <c r="J504" s="370">
        <v>18</v>
      </c>
      <c r="K504" s="370" t="e">
        <f>VLOOKUP($J504,Жереб!$D:$I,6,FALSE)</f>
        <v>#N/A</v>
      </c>
      <c r="L504" s="370">
        <v>8</v>
      </c>
      <c r="M504" s="370">
        <f t="shared" si="7"/>
        <v>235</v>
      </c>
    </row>
    <row r="505" spans="1:13" hidden="1" x14ac:dyDescent="0.3">
      <c r="A505" s="376">
        <v>236</v>
      </c>
      <c r="B505" s="380" t="e">
        <f>VLOOKUP($K505,мандатка!$X:$AF,$L505+1,FALSE)</f>
        <v>#N/A</v>
      </c>
      <c r="C505" s="380"/>
      <c r="D505" s="377" t="e">
        <f>VLOOKUP($B505,мандатка!$B:$G,2,FALSE)</f>
        <v>#N/A</v>
      </c>
      <c r="E505" s="378" t="e">
        <f>VLOOKUP($B505,мандатка!$B:$G,3,FALSE)</f>
        <v>#N/A</v>
      </c>
      <c r="F505" s="379" t="e">
        <f>VLOOKUP($B505,мандатка!$B:$G,5,FALSE)</f>
        <v>#N/A</v>
      </c>
      <c r="G505" s="380" t="e">
        <f>VLOOKUP($K505,мандатка!$B:$I,3,FALSE)</f>
        <v>#N/A</v>
      </c>
      <c r="H505" s="380" t="e">
        <f>VLOOKUP($K505,мандатка!$B:$I,8,FALSE)</f>
        <v>#N/A</v>
      </c>
      <c r="I505" s="381"/>
      <c r="J505" s="370">
        <v>19</v>
      </c>
      <c r="K505" s="370" t="e">
        <f>VLOOKUP($J505,Жереб!$D:$I,6,FALSE)</f>
        <v>#N/A</v>
      </c>
      <c r="L505" s="370">
        <v>8</v>
      </c>
      <c r="M505" s="370">
        <f t="shared" si="7"/>
        <v>236</v>
      </c>
    </row>
    <row r="506" spans="1:13" hidden="1" x14ac:dyDescent="0.3">
      <c r="A506" s="376">
        <v>237</v>
      </c>
      <c r="B506" s="380" t="e">
        <f>VLOOKUP($K506,мандатка!$X:$AF,$L506+1,FALSE)</f>
        <v>#N/A</v>
      </c>
      <c r="C506" s="380"/>
      <c r="D506" s="377" t="e">
        <f>VLOOKUP($B506,мандатка!$B:$G,2,FALSE)</f>
        <v>#N/A</v>
      </c>
      <c r="E506" s="378" t="e">
        <f>VLOOKUP($B506,мандатка!$B:$G,3,FALSE)</f>
        <v>#N/A</v>
      </c>
      <c r="F506" s="379" t="e">
        <f>VLOOKUP($B506,мандатка!$B:$G,5,FALSE)</f>
        <v>#N/A</v>
      </c>
      <c r="G506" s="380" t="e">
        <f>VLOOKUP($K506,мандатка!$B:$I,3,FALSE)</f>
        <v>#N/A</v>
      </c>
      <c r="H506" s="380" t="e">
        <f>VLOOKUP($K506,мандатка!$B:$I,8,FALSE)</f>
        <v>#N/A</v>
      </c>
      <c r="I506" s="381"/>
      <c r="J506" s="370">
        <v>20</v>
      </c>
      <c r="K506" s="370" t="e">
        <f>VLOOKUP($J506,Жереб!$D:$I,6,FALSE)</f>
        <v>#N/A</v>
      </c>
      <c r="L506" s="370">
        <v>8</v>
      </c>
      <c r="M506" s="370">
        <f t="shared" si="7"/>
        <v>237</v>
      </c>
    </row>
    <row r="507" spans="1:13" hidden="1" x14ac:dyDescent="0.3">
      <c r="A507" s="376">
        <v>238</v>
      </c>
      <c r="B507" s="380" t="e">
        <f>VLOOKUP($K507,мандатка!$X:$AF,$L507+1,FALSE)</f>
        <v>#N/A</v>
      </c>
      <c r="C507" s="380"/>
      <c r="D507" s="377" t="e">
        <f>VLOOKUP($B507,мандатка!$B:$G,2,FALSE)</f>
        <v>#N/A</v>
      </c>
      <c r="E507" s="378" t="e">
        <f>VLOOKUP($B507,мандатка!$B:$G,3,FALSE)</f>
        <v>#N/A</v>
      </c>
      <c r="F507" s="379" t="e">
        <f>VLOOKUP($B507,мандатка!$B:$G,5,FALSE)</f>
        <v>#N/A</v>
      </c>
      <c r="G507" s="380" t="e">
        <f>VLOOKUP($K507,мандатка!$B:$I,3,FALSE)</f>
        <v>#N/A</v>
      </c>
      <c r="H507" s="380" t="e">
        <f>VLOOKUP($K507,мандатка!$B:$I,8,FALSE)</f>
        <v>#N/A</v>
      </c>
      <c r="I507" s="381"/>
      <c r="J507" s="370">
        <v>21</v>
      </c>
      <c r="K507" s="370" t="e">
        <f>VLOOKUP($J507,Жереб!$D:$I,6,FALSE)</f>
        <v>#N/A</v>
      </c>
      <c r="L507" s="370">
        <v>8</v>
      </c>
      <c r="M507" s="370">
        <f t="shared" si="7"/>
        <v>238</v>
      </c>
    </row>
    <row r="508" spans="1:13" hidden="1" x14ac:dyDescent="0.3">
      <c r="A508" s="376">
        <v>239</v>
      </c>
      <c r="B508" s="380" t="e">
        <f>VLOOKUP($K508,мандатка!$X:$AF,$L508+1,FALSE)</f>
        <v>#N/A</v>
      </c>
      <c r="C508" s="380"/>
      <c r="D508" s="377" t="e">
        <f>VLOOKUP($B508,мандатка!$B:$G,2,FALSE)</f>
        <v>#N/A</v>
      </c>
      <c r="E508" s="378" t="e">
        <f>VLOOKUP($B508,мандатка!$B:$G,3,FALSE)</f>
        <v>#N/A</v>
      </c>
      <c r="F508" s="379" t="e">
        <f>VLOOKUP($B508,мандатка!$B:$G,5,FALSE)</f>
        <v>#N/A</v>
      </c>
      <c r="G508" s="380" t="e">
        <f>VLOOKUP($K508,мандатка!$B:$I,3,FALSE)</f>
        <v>#N/A</v>
      </c>
      <c r="H508" s="380" t="e">
        <f>VLOOKUP($K508,мандатка!$B:$I,8,FALSE)</f>
        <v>#N/A</v>
      </c>
      <c r="I508" s="381"/>
      <c r="J508" s="370">
        <v>22</v>
      </c>
      <c r="K508" s="370" t="e">
        <f>VLOOKUP($J508,Жереб!$D:$I,6,FALSE)</f>
        <v>#N/A</v>
      </c>
      <c r="L508" s="370">
        <v>8</v>
      </c>
      <c r="M508" s="370">
        <f t="shared" si="7"/>
        <v>239</v>
      </c>
    </row>
    <row r="509" spans="1:13" hidden="1" x14ac:dyDescent="0.3">
      <c r="A509" s="376">
        <v>240</v>
      </c>
      <c r="B509" s="380" t="e">
        <f>VLOOKUP($K509,мандатка!$X:$AF,$L509+1,FALSE)</f>
        <v>#N/A</v>
      </c>
      <c r="C509" s="380"/>
      <c r="D509" s="377" t="e">
        <f>VLOOKUP($B509,мандатка!$B:$G,2,FALSE)</f>
        <v>#N/A</v>
      </c>
      <c r="E509" s="378" t="e">
        <f>VLOOKUP($B509,мандатка!$B:$G,3,FALSE)</f>
        <v>#N/A</v>
      </c>
      <c r="F509" s="379" t="e">
        <f>VLOOKUP($B509,мандатка!$B:$G,5,FALSE)</f>
        <v>#N/A</v>
      </c>
      <c r="G509" s="380" t="e">
        <f>VLOOKUP($K509,мандатка!$B:$I,3,FALSE)</f>
        <v>#N/A</v>
      </c>
      <c r="H509" s="380" t="e">
        <f>VLOOKUP($K509,мандатка!$B:$I,8,FALSE)</f>
        <v>#N/A</v>
      </c>
      <c r="I509" s="381"/>
      <c r="J509" s="370">
        <v>23</v>
      </c>
      <c r="K509" s="370" t="e">
        <f>VLOOKUP($J509,Жереб!$D:$I,6,FALSE)</f>
        <v>#N/A</v>
      </c>
      <c r="L509" s="370">
        <v>8</v>
      </c>
      <c r="M509" s="370">
        <f t="shared" si="7"/>
        <v>240</v>
      </c>
    </row>
    <row r="510" spans="1:13" hidden="1" x14ac:dyDescent="0.3">
      <c r="A510" s="376">
        <v>241</v>
      </c>
      <c r="B510" s="380" t="e">
        <f>VLOOKUP($K510,мандатка!$X:$AF,$L510+1,FALSE)</f>
        <v>#N/A</v>
      </c>
      <c r="C510" s="380"/>
      <c r="D510" s="377" t="e">
        <f>VLOOKUP($B510,мандатка!$B:$G,2,FALSE)</f>
        <v>#N/A</v>
      </c>
      <c r="E510" s="378" t="e">
        <f>VLOOKUP($B510,мандатка!$B:$G,3,FALSE)</f>
        <v>#N/A</v>
      </c>
      <c r="F510" s="379" t="e">
        <f>VLOOKUP($B510,мандатка!$B:$G,5,FALSE)</f>
        <v>#N/A</v>
      </c>
      <c r="G510" s="380" t="e">
        <f>VLOOKUP($K510,мандатка!$B:$I,3,FALSE)</f>
        <v>#N/A</v>
      </c>
      <c r="H510" s="380" t="e">
        <f>VLOOKUP($K510,мандатка!$B:$I,8,FALSE)</f>
        <v>#N/A</v>
      </c>
      <c r="I510" s="381"/>
      <c r="J510" s="370">
        <v>24</v>
      </c>
      <c r="K510" s="370" t="e">
        <f>VLOOKUP($J510,Жереб!$D:$I,6,FALSE)</f>
        <v>#N/A</v>
      </c>
      <c r="L510" s="370">
        <v>8</v>
      </c>
      <c r="M510" s="370">
        <f t="shared" si="7"/>
        <v>241</v>
      </c>
    </row>
    <row r="511" spans="1:13" hidden="1" x14ac:dyDescent="0.3">
      <c r="A511" s="376">
        <v>242</v>
      </c>
      <c r="B511" s="380" t="e">
        <f>VLOOKUP($K511,мандатка!$X:$AF,$L511+1,FALSE)</f>
        <v>#N/A</v>
      </c>
      <c r="C511" s="380"/>
      <c r="D511" s="377" t="e">
        <f>VLOOKUP($B511,мандатка!$B:$G,2,FALSE)</f>
        <v>#N/A</v>
      </c>
      <c r="E511" s="378" t="e">
        <f>VLOOKUP($B511,мандатка!$B:$G,3,FALSE)</f>
        <v>#N/A</v>
      </c>
      <c r="F511" s="379" t="e">
        <f>VLOOKUP($B511,мандатка!$B:$G,5,FALSE)</f>
        <v>#N/A</v>
      </c>
      <c r="G511" s="380" t="e">
        <f>VLOOKUP($K511,мандатка!$B:$I,3,FALSE)</f>
        <v>#N/A</v>
      </c>
      <c r="H511" s="380" t="e">
        <f>VLOOKUP($K511,мандатка!$B:$I,8,FALSE)</f>
        <v>#N/A</v>
      </c>
      <c r="I511" s="381"/>
      <c r="J511" s="370">
        <v>25</v>
      </c>
      <c r="K511" s="370" t="e">
        <f>VLOOKUP($J511,Жереб!$D:$I,6,FALSE)</f>
        <v>#N/A</v>
      </c>
      <c r="L511" s="370">
        <v>8</v>
      </c>
      <c r="M511" s="370">
        <f t="shared" si="7"/>
        <v>242</v>
      </c>
    </row>
    <row r="512" spans="1:13" hidden="1" x14ac:dyDescent="0.3">
      <c r="A512" s="376">
        <v>243</v>
      </c>
      <c r="B512" s="380" t="e">
        <f>VLOOKUP($K512,мандатка!$X:$AF,$L512+1,FALSE)</f>
        <v>#N/A</v>
      </c>
      <c r="C512" s="380"/>
      <c r="D512" s="377" t="e">
        <f>VLOOKUP($B512,мандатка!$B:$G,2,FALSE)</f>
        <v>#N/A</v>
      </c>
      <c r="E512" s="378" t="e">
        <f>VLOOKUP($B512,мандатка!$B:$G,3,FALSE)</f>
        <v>#N/A</v>
      </c>
      <c r="F512" s="379" t="e">
        <f>VLOOKUP($B512,мандатка!$B:$G,5,FALSE)</f>
        <v>#N/A</v>
      </c>
      <c r="G512" s="380" t="e">
        <f>VLOOKUP($K512,мандатка!$B:$I,3,FALSE)</f>
        <v>#N/A</v>
      </c>
      <c r="H512" s="380" t="e">
        <f>VLOOKUP($K512,мандатка!$B:$I,8,FALSE)</f>
        <v>#N/A</v>
      </c>
      <c r="I512" s="381"/>
      <c r="J512" s="370">
        <v>26</v>
      </c>
      <c r="K512" s="370" t="e">
        <f>VLOOKUP($J512,Жереб!$D:$I,6,FALSE)</f>
        <v>#N/A</v>
      </c>
      <c r="L512" s="370">
        <v>8</v>
      </c>
      <c r="M512" s="370">
        <f t="shared" si="7"/>
        <v>243</v>
      </c>
    </row>
    <row r="513" spans="1:13" hidden="1" x14ac:dyDescent="0.3">
      <c r="A513" s="376">
        <v>244</v>
      </c>
      <c r="B513" s="380" t="e">
        <f>VLOOKUP($K513,мандатка!$X:$AF,$L513+1,FALSE)</f>
        <v>#N/A</v>
      </c>
      <c r="C513" s="380"/>
      <c r="D513" s="377" t="e">
        <f>VLOOKUP($B513,мандатка!$B:$G,2,FALSE)</f>
        <v>#N/A</v>
      </c>
      <c r="E513" s="378" t="e">
        <f>VLOOKUP($B513,мандатка!$B:$G,3,FALSE)</f>
        <v>#N/A</v>
      </c>
      <c r="F513" s="379" t="e">
        <f>VLOOKUP($B513,мандатка!$B:$G,5,FALSE)</f>
        <v>#N/A</v>
      </c>
      <c r="G513" s="380" t="e">
        <f>VLOOKUP($K513,мандатка!$B:$I,3,FALSE)</f>
        <v>#N/A</v>
      </c>
      <c r="H513" s="380" t="e">
        <f>VLOOKUP($K513,мандатка!$B:$I,8,FALSE)</f>
        <v>#N/A</v>
      </c>
      <c r="I513" s="381"/>
      <c r="J513" s="370">
        <v>27</v>
      </c>
      <c r="K513" s="370" t="e">
        <f>VLOOKUP($J513,Жереб!$D:$I,6,FALSE)</f>
        <v>#N/A</v>
      </c>
      <c r="L513" s="370">
        <v>8</v>
      </c>
      <c r="M513" s="370">
        <f t="shared" si="7"/>
        <v>244</v>
      </c>
    </row>
    <row r="514" spans="1:13" hidden="1" x14ac:dyDescent="0.3">
      <c r="A514" s="376">
        <v>245</v>
      </c>
      <c r="B514" s="380" t="e">
        <f>VLOOKUP($K514,мандатка!$X:$AF,$L514+1,FALSE)</f>
        <v>#N/A</v>
      </c>
      <c r="C514" s="380"/>
      <c r="D514" s="377" t="e">
        <f>VLOOKUP($B514,мандатка!$B:$G,2,FALSE)</f>
        <v>#N/A</v>
      </c>
      <c r="E514" s="378" t="e">
        <f>VLOOKUP($B514,мандатка!$B:$G,3,FALSE)</f>
        <v>#N/A</v>
      </c>
      <c r="F514" s="379" t="e">
        <f>VLOOKUP($B514,мандатка!$B:$G,5,FALSE)</f>
        <v>#N/A</v>
      </c>
      <c r="G514" s="380" t="e">
        <f>VLOOKUP($K514,мандатка!$B:$I,3,FALSE)</f>
        <v>#N/A</v>
      </c>
      <c r="H514" s="380" t="e">
        <f>VLOOKUP($K514,мандатка!$B:$I,8,FALSE)</f>
        <v>#N/A</v>
      </c>
      <c r="I514" s="381"/>
      <c r="J514" s="370">
        <v>28</v>
      </c>
      <c r="K514" s="370" t="e">
        <f>VLOOKUP($J514,Жереб!$D:$I,6,FALSE)</f>
        <v>#N/A</v>
      </c>
      <c r="L514" s="370">
        <v>8</v>
      </c>
      <c r="M514" s="370">
        <f t="shared" si="7"/>
        <v>245</v>
      </c>
    </row>
    <row r="515" spans="1:13" hidden="1" x14ac:dyDescent="0.3">
      <c r="A515" s="376">
        <v>246</v>
      </c>
      <c r="B515" s="377" t="e">
        <f>VLOOKUP($K515,мандатка!$X:$AF,$L515+1,FALSE)</f>
        <v>#N/A</v>
      </c>
      <c r="C515" s="377"/>
      <c r="D515" s="377" t="e">
        <f>VLOOKUP($B515,мандатка!$B:$G,2,FALSE)</f>
        <v>#N/A</v>
      </c>
      <c r="E515" s="378" t="e">
        <f>VLOOKUP($B515,мандатка!$B:$G,3,FALSE)</f>
        <v>#N/A</v>
      </c>
      <c r="F515" s="379" t="e">
        <f>VLOOKUP($B515,мандатка!$B:$G,5,FALSE)</f>
        <v>#N/A</v>
      </c>
      <c r="G515" s="380" t="e">
        <f>VLOOKUP($K515,мандатка!$B:$I,3,FALSE)</f>
        <v>#N/A</v>
      </c>
      <c r="H515" s="380" t="e">
        <f>VLOOKUP($K515,мандатка!$B:$I,8,FALSE)</f>
        <v>#N/A</v>
      </c>
      <c r="I515" s="381"/>
      <c r="J515" s="370">
        <v>29</v>
      </c>
      <c r="K515" s="370" t="e">
        <f>VLOOKUP($J515,Жереб!$D:$I,6,FALSE)</f>
        <v>#N/A</v>
      </c>
      <c r="L515" s="370">
        <v>8</v>
      </c>
      <c r="M515" s="370">
        <f t="shared" si="7"/>
        <v>246</v>
      </c>
    </row>
    <row r="516" spans="1:13" hidden="1" x14ac:dyDescent="0.3">
      <c r="A516" s="376">
        <v>247</v>
      </c>
      <c r="B516" s="380" t="e">
        <f>VLOOKUP($K516,мандатка!$X:$AF,$L516+1,FALSE)</f>
        <v>#N/A</v>
      </c>
      <c r="C516" s="380"/>
      <c r="D516" s="377" t="e">
        <f>VLOOKUP($B516,мандатка!$B:$G,2,FALSE)</f>
        <v>#N/A</v>
      </c>
      <c r="E516" s="378" t="e">
        <f>VLOOKUP($B516,мандатка!$B:$G,3,FALSE)</f>
        <v>#N/A</v>
      </c>
      <c r="F516" s="379" t="e">
        <f>VLOOKUP($B516,мандатка!$B:$G,5,FALSE)</f>
        <v>#N/A</v>
      </c>
      <c r="G516" s="380" t="e">
        <f>VLOOKUP($K516,мандатка!$B:$I,3,FALSE)</f>
        <v>#N/A</v>
      </c>
      <c r="H516" s="380" t="e">
        <f>VLOOKUP($K516,мандатка!$B:$I,8,FALSE)</f>
        <v>#N/A</v>
      </c>
      <c r="I516" s="381"/>
      <c r="J516" s="370">
        <v>30</v>
      </c>
      <c r="K516" s="370" t="e">
        <f>VLOOKUP($J516,Жереб!$D:$I,6,FALSE)</f>
        <v>#N/A</v>
      </c>
      <c r="L516" s="370">
        <v>8</v>
      </c>
      <c r="M516" s="370">
        <f t="shared" si="7"/>
        <v>247</v>
      </c>
    </row>
    <row r="517" spans="1:13" hidden="1" x14ac:dyDescent="0.3">
      <c r="A517" s="376">
        <v>248</v>
      </c>
      <c r="B517" s="380" t="e">
        <f>VLOOKUP($K517,мандатка!$X:$AF,$L517+1,FALSE)</f>
        <v>#N/A</v>
      </c>
      <c r="C517" s="380"/>
      <c r="D517" s="377" t="e">
        <f>VLOOKUP($B517,мандатка!$B:$G,2,FALSE)</f>
        <v>#N/A</v>
      </c>
      <c r="E517" s="378" t="e">
        <f>VLOOKUP($B517,мандатка!$B:$G,3,FALSE)</f>
        <v>#N/A</v>
      </c>
      <c r="F517" s="379" t="e">
        <f>VLOOKUP($B517,мандатка!$B:$G,5,FALSE)</f>
        <v>#N/A</v>
      </c>
      <c r="G517" s="380" t="e">
        <f>VLOOKUP($K517,мандатка!$B:$I,3,FALSE)</f>
        <v>#N/A</v>
      </c>
      <c r="H517" s="380" t="e">
        <f>VLOOKUP($K517,мандатка!$B:$I,8,FALSE)</f>
        <v>#N/A</v>
      </c>
      <c r="I517" s="381"/>
      <c r="J517" s="370">
        <v>31</v>
      </c>
      <c r="K517" s="370" t="e">
        <f>VLOOKUP($J517,Жереб!$D:$I,6,FALSE)</f>
        <v>#N/A</v>
      </c>
      <c r="L517" s="370">
        <v>8</v>
      </c>
      <c r="M517" s="370">
        <f t="shared" si="7"/>
        <v>248</v>
      </c>
    </row>
  </sheetData>
  <sortState ref="B270:L288">
    <sortCondition ref="D270:D517"/>
  </sortState>
  <mergeCells count="22">
    <mergeCell ref="A263:H263"/>
    <mergeCell ref="A265:H265"/>
    <mergeCell ref="B267:D267"/>
    <mergeCell ref="F267:H267"/>
    <mergeCell ref="A1:H1"/>
    <mergeCell ref="A3:H3"/>
    <mergeCell ref="A5:H5"/>
    <mergeCell ref="B7:D7"/>
    <mergeCell ref="F7:H7"/>
    <mergeCell ref="A261:H261"/>
    <mergeCell ref="O9:T9"/>
    <mergeCell ref="O7:T7"/>
    <mergeCell ref="O5:T5"/>
    <mergeCell ref="O3:T3"/>
    <mergeCell ref="O1:T1"/>
    <mergeCell ref="O269:T269"/>
    <mergeCell ref="O271:T272"/>
    <mergeCell ref="O11:T12"/>
    <mergeCell ref="O261:T261"/>
    <mergeCell ref="O263:T263"/>
    <mergeCell ref="O265:T265"/>
    <mergeCell ref="O267:T267"/>
  </mergeCells>
  <conditionalFormatting sqref="B10:H257">
    <cfRule type="expression" dxfId="12" priority="5" stopIfTrue="1">
      <formula>$D10="чол"</formula>
    </cfRule>
    <cfRule type="expression" dxfId="11" priority="6" stopIfTrue="1">
      <formula>$D10="жін"</formula>
    </cfRule>
    <cfRule type="expression" dxfId="10" priority="7" stopIfTrue="1">
      <formula>$D10=0</formula>
    </cfRule>
  </conditionalFormatting>
  <conditionalFormatting sqref="B270:G517">
    <cfRule type="expression" dxfId="9" priority="4" stopIfTrue="1">
      <formula>$D270="жін"</formula>
    </cfRule>
  </conditionalFormatting>
  <conditionalFormatting sqref="B270:H517">
    <cfRule type="expression" dxfId="8" priority="2" stopIfTrue="1">
      <formula>$D270="чол"</formula>
    </cfRule>
    <cfRule type="expression" dxfId="7" priority="3" stopIfTrue="1">
      <formula>$D270=0</formula>
    </cfRule>
  </conditionalFormatting>
  <conditionalFormatting sqref="H270:H517">
    <cfRule type="expression" dxfId="6" priority="1" stopIfTrue="1">
      <formula>$D270="жін"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1" fitToHeight="2" orientation="portrait" blackAndWhite="1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2"/>
  </sheetPr>
  <dimension ref="A1:B372"/>
  <sheetViews>
    <sheetView view="pageBreakPreview" zoomScale="70" zoomScaleNormal="75" zoomScaleSheetLayoutView="70" workbookViewId="0">
      <selection activeCell="B1" sqref="B1"/>
    </sheetView>
  </sheetViews>
  <sheetFormatPr defaultRowHeight="13.2" x14ac:dyDescent="0.25"/>
  <cols>
    <col min="1" max="1" width="51.5546875" style="3" customWidth="1"/>
    <col min="2" max="2" width="51.6640625" style="3" customWidth="1"/>
    <col min="4" max="4" width="19.109375" customWidth="1"/>
    <col min="5" max="5" width="23.109375" customWidth="1"/>
    <col min="257" max="257" width="50.6640625" customWidth="1"/>
    <col min="258" max="258" width="50.88671875" customWidth="1"/>
    <col min="513" max="513" width="50.6640625" customWidth="1"/>
    <col min="514" max="514" width="50.88671875" customWidth="1"/>
    <col min="769" max="769" width="50.6640625" customWidth="1"/>
    <col min="770" max="770" width="50.88671875" customWidth="1"/>
    <col min="1025" max="1025" width="50.6640625" customWidth="1"/>
    <col min="1026" max="1026" width="50.88671875" customWidth="1"/>
    <col min="1281" max="1281" width="50.6640625" customWidth="1"/>
    <col min="1282" max="1282" width="50.88671875" customWidth="1"/>
    <col min="1537" max="1537" width="50.6640625" customWidth="1"/>
    <col min="1538" max="1538" width="50.88671875" customWidth="1"/>
    <col min="1793" max="1793" width="50.6640625" customWidth="1"/>
    <col min="1794" max="1794" width="50.88671875" customWidth="1"/>
    <col min="2049" max="2049" width="50.6640625" customWidth="1"/>
    <col min="2050" max="2050" width="50.88671875" customWidth="1"/>
    <col min="2305" max="2305" width="50.6640625" customWidth="1"/>
    <col min="2306" max="2306" width="50.88671875" customWidth="1"/>
    <col min="2561" max="2561" width="50.6640625" customWidth="1"/>
    <col min="2562" max="2562" width="50.88671875" customWidth="1"/>
    <col min="2817" max="2817" width="50.6640625" customWidth="1"/>
    <col min="2818" max="2818" width="50.88671875" customWidth="1"/>
    <col min="3073" max="3073" width="50.6640625" customWidth="1"/>
    <col min="3074" max="3074" width="50.88671875" customWidth="1"/>
    <col min="3329" max="3329" width="50.6640625" customWidth="1"/>
    <col min="3330" max="3330" width="50.88671875" customWidth="1"/>
    <col min="3585" max="3585" width="50.6640625" customWidth="1"/>
    <col min="3586" max="3586" width="50.88671875" customWidth="1"/>
    <col min="3841" max="3841" width="50.6640625" customWidth="1"/>
    <col min="3842" max="3842" width="50.88671875" customWidth="1"/>
    <col min="4097" max="4097" width="50.6640625" customWidth="1"/>
    <col min="4098" max="4098" width="50.88671875" customWidth="1"/>
    <col min="4353" max="4353" width="50.6640625" customWidth="1"/>
    <col min="4354" max="4354" width="50.88671875" customWidth="1"/>
    <col min="4609" max="4609" width="50.6640625" customWidth="1"/>
    <col min="4610" max="4610" width="50.88671875" customWidth="1"/>
    <col min="4865" max="4865" width="50.6640625" customWidth="1"/>
    <col min="4866" max="4866" width="50.88671875" customWidth="1"/>
    <col min="5121" max="5121" width="50.6640625" customWidth="1"/>
    <col min="5122" max="5122" width="50.88671875" customWidth="1"/>
    <col min="5377" max="5377" width="50.6640625" customWidth="1"/>
    <col min="5378" max="5378" width="50.88671875" customWidth="1"/>
    <col min="5633" max="5633" width="50.6640625" customWidth="1"/>
    <col min="5634" max="5634" width="50.88671875" customWidth="1"/>
    <col min="5889" max="5889" width="50.6640625" customWidth="1"/>
    <col min="5890" max="5890" width="50.88671875" customWidth="1"/>
    <col min="6145" max="6145" width="50.6640625" customWidth="1"/>
    <col min="6146" max="6146" width="50.88671875" customWidth="1"/>
    <col min="6401" max="6401" width="50.6640625" customWidth="1"/>
    <col min="6402" max="6402" width="50.88671875" customWidth="1"/>
    <col min="6657" max="6657" width="50.6640625" customWidth="1"/>
    <col min="6658" max="6658" width="50.88671875" customWidth="1"/>
    <col min="6913" max="6913" width="50.6640625" customWidth="1"/>
    <col min="6914" max="6914" width="50.88671875" customWidth="1"/>
    <col min="7169" max="7169" width="50.6640625" customWidth="1"/>
    <col min="7170" max="7170" width="50.88671875" customWidth="1"/>
    <col min="7425" max="7425" width="50.6640625" customWidth="1"/>
    <col min="7426" max="7426" width="50.88671875" customWidth="1"/>
    <col min="7681" max="7681" width="50.6640625" customWidth="1"/>
    <col min="7682" max="7682" width="50.88671875" customWidth="1"/>
    <col min="7937" max="7937" width="50.6640625" customWidth="1"/>
    <col min="7938" max="7938" width="50.88671875" customWidth="1"/>
    <col min="8193" max="8193" width="50.6640625" customWidth="1"/>
    <col min="8194" max="8194" width="50.88671875" customWidth="1"/>
    <col min="8449" max="8449" width="50.6640625" customWidth="1"/>
    <col min="8450" max="8450" width="50.88671875" customWidth="1"/>
    <col min="8705" max="8705" width="50.6640625" customWidth="1"/>
    <col min="8706" max="8706" width="50.88671875" customWidth="1"/>
    <col min="8961" max="8961" width="50.6640625" customWidth="1"/>
    <col min="8962" max="8962" width="50.88671875" customWidth="1"/>
    <col min="9217" max="9217" width="50.6640625" customWidth="1"/>
    <col min="9218" max="9218" width="50.88671875" customWidth="1"/>
    <col min="9473" max="9473" width="50.6640625" customWidth="1"/>
    <col min="9474" max="9474" width="50.88671875" customWidth="1"/>
    <col min="9729" max="9729" width="50.6640625" customWidth="1"/>
    <col min="9730" max="9730" width="50.88671875" customWidth="1"/>
    <col min="9985" max="9985" width="50.6640625" customWidth="1"/>
    <col min="9986" max="9986" width="50.88671875" customWidth="1"/>
    <col min="10241" max="10241" width="50.6640625" customWidth="1"/>
    <col min="10242" max="10242" width="50.88671875" customWidth="1"/>
    <col min="10497" max="10497" width="50.6640625" customWidth="1"/>
    <col min="10498" max="10498" width="50.88671875" customWidth="1"/>
    <col min="10753" max="10753" width="50.6640625" customWidth="1"/>
    <col min="10754" max="10754" width="50.88671875" customWidth="1"/>
    <col min="11009" max="11009" width="50.6640625" customWidth="1"/>
    <col min="11010" max="11010" width="50.88671875" customWidth="1"/>
    <col min="11265" max="11265" width="50.6640625" customWidth="1"/>
    <col min="11266" max="11266" width="50.88671875" customWidth="1"/>
    <col min="11521" max="11521" width="50.6640625" customWidth="1"/>
    <col min="11522" max="11522" width="50.88671875" customWidth="1"/>
    <col min="11777" max="11777" width="50.6640625" customWidth="1"/>
    <col min="11778" max="11778" width="50.88671875" customWidth="1"/>
    <col min="12033" max="12033" width="50.6640625" customWidth="1"/>
    <col min="12034" max="12034" width="50.88671875" customWidth="1"/>
    <col min="12289" max="12289" width="50.6640625" customWidth="1"/>
    <col min="12290" max="12290" width="50.88671875" customWidth="1"/>
    <col min="12545" max="12545" width="50.6640625" customWidth="1"/>
    <col min="12546" max="12546" width="50.88671875" customWidth="1"/>
    <col min="12801" max="12801" width="50.6640625" customWidth="1"/>
    <col min="12802" max="12802" width="50.88671875" customWidth="1"/>
    <col min="13057" max="13057" width="50.6640625" customWidth="1"/>
    <col min="13058" max="13058" width="50.88671875" customWidth="1"/>
    <col min="13313" max="13313" width="50.6640625" customWidth="1"/>
    <col min="13314" max="13314" width="50.88671875" customWidth="1"/>
    <col min="13569" max="13569" width="50.6640625" customWidth="1"/>
    <col min="13570" max="13570" width="50.88671875" customWidth="1"/>
    <col min="13825" max="13825" width="50.6640625" customWidth="1"/>
    <col min="13826" max="13826" width="50.88671875" customWidth="1"/>
    <col min="14081" max="14081" width="50.6640625" customWidth="1"/>
    <col min="14082" max="14082" width="50.88671875" customWidth="1"/>
    <col min="14337" max="14337" width="50.6640625" customWidth="1"/>
    <col min="14338" max="14338" width="50.88671875" customWidth="1"/>
    <col min="14593" max="14593" width="50.6640625" customWidth="1"/>
    <col min="14594" max="14594" width="50.88671875" customWidth="1"/>
    <col min="14849" max="14849" width="50.6640625" customWidth="1"/>
    <col min="14850" max="14850" width="50.88671875" customWidth="1"/>
    <col min="15105" max="15105" width="50.6640625" customWidth="1"/>
    <col min="15106" max="15106" width="50.88671875" customWidth="1"/>
    <col min="15361" max="15361" width="50.6640625" customWidth="1"/>
    <col min="15362" max="15362" width="50.88671875" customWidth="1"/>
    <col min="15617" max="15617" width="50.6640625" customWidth="1"/>
    <col min="15618" max="15618" width="50.88671875" customWidth="1"/>
    <col min="15873" max="15873" width="50.6640625" customWidth="1"/>
    <col min="15874" max="15874" width="50.88671875" customWidth="1"/>
    <col min="16129" max="16129" width="50.6640625" customWidth="1"/>
    <col min="16130" max="16130" width="50.88671875" customWidth="1"/>
  </cols>
  <sheetData>
    <row r="1" spans="1:2" ht="25.5" customHeight="1" x14ac:dyDescent="0.25">
      <c r="A1" s="384" t="str">
        <f>VLOOKUP(A2,мандатка!$B:$L,7,FALSE)</f>
        <v>« Освіторіум»</v>
      </c>
      <c r="B1" s="384" t="str">
        <f>VLOOKUP(B2,мандатка!$B:$L,7,FALSE)</f>
        <v>« Освіторіум»</v>
      </c>
    </row>
    <row r="2" spans="1:2" ht="136.19999999999999" x14ac:dyDescent="0.25">
      <c r="A2" s="385">
        <v>101</v>
      </c>
      <c r="B2" s="385">
        <v>102</v>
      </c>
    </row>
    <row r="3" spans="1:2" ht="24.6" x14ac:dyDescent="0.25">
      <c r="A3" s="386" t="str">
        <f>VLOOKUP(A2,мандатка!$B:$L,3,FALSE)</f>
        <v xml:space="preserve">Щербина Олексій </v>
      </c>
      <c r="B3" s="386" t="str">
        <f>VLOOKUP(B2,мандатка!$B:$L,3,FALSE)</f>
        <v>Дядюра Єлизавета Особисто</v>
      </c>
    </row>
    <row r="4" spans="1:2" ht="30" x14ac:dyDescent="0.25">
      <c r="A4" s="384" t="str">
        <f>VLOOKUP(A5,мандатка!$B:$L,7,FALSE)</f>
        <v>« Освіторіум»</v>
      </c>
      <c r="B4" s="384" t="str">
        <f>VLOOKUP(B5,мандатка!$B:$L,7,FALSE)</f>
        <v>« Освіторіум»</v>
      </c>
    </row>
    <row r="5" spans="1:2" ht="136.19999999999999" x14ac:dyDescent="0.25">
      <c r="A5" s="385">
        <v>103</v>
      </c>
      <c r="B5" s="385">
        <v>104</v>
      </c>
    </row>
    <row r="6" spans="1:2" ht="24.6" x14ac:dyDescent="0.25">
      <c r="A6" s="386" t="str">
        <f>VLOOKUP(A5,мандатка!$B:$L,3,FALSE)</f>
        <v>Ємець Єлизавета</v>
      </c>
      <c r="B6" s="386" t="str">
        <f>VLOOKUP(B5,мандатка!$B:$L,3,FALSE)</f>
        <v>Яланський Ігор</v>
      </c>
    </row>
    <row r="7" spans="1:2" ht="30" x14ac:dyDescent="0.25">
      <c r="A7" s="384" t="str">
        <f>VLOOKUP(A8,мандатка!$B:$L,7,FALSE)</f>
        <v>« Освіторіум»</v>
      </c>
      <c r="B7" s="384" t="str">
        <f>VLOOKUP(B8,мандатка!$B:$L,7,FALSE)</f>
        <v>« Освіторіум»</v>
      </c>
    </row>
    <row r="8" spans="1:2" ht="136.19999999999999" x14ac:dyDescent="0.25">
      <c r="A8" s="385">
        <v>105</v>
      </c>
      <c r="B8" s="385">
        <v>106</v>
      </c>
    </row>
    <row r="9" spans="1:2" ht="25.5" customHeight="1" x14ac:dyDescent="0.25">
      <c r="A9" s="386" t="str">
        <f>VLOOKUP(A8,мандатка!$B:$L,3,FALSE)</f>
        <v>Зібірова Олександра</v>
      </c>
      <c r="B9" s="386" t="str">
        <f>VLOOKUP(B8,мандатка!$B:$L,3,FALSE)</f>
        <v xml:space="preserve">Ігнатенко Михайло </v>
      </c>
    </row>
    <row r="10" spans="1:2" ht="25.5" customHeight="1" x14ac:dyDescent="0.25">
      <c r="A10" s="384" t="str">
        <f>VLOOKUP(A11,мандатка!$B:$L,7,FALSE)</f>
        <v>« Освіторіум»</v>
      </c>
      <c r="B10" s="384" t="e">
        <f>VLOOKUP(B11,мандатка!$B:$L,7,FALSE)</f>
        <v>#N/A</v>
      </c>
    </row>
    <row r="11" spans="1:2" ht="138.75" customHeight="1" x14ac:dyDescent="0.25">
      <c r="A11" s="385">
        <v>107</v>
      </c>
      <c r="B11" s="385">
        <v>108</v>
      </c>
    </row>
    <row r="12" spans="1:2" ht="25.5" customHeight="1" x14ac:dyDescent="0.25">
      <c r="A12" s="386" t="str">
        <f>VLOOKUP(A11,мандатка!$B:$L,3,FALSE)</f>
        <v>Ковратенко Артем</v>
      </c>
      <c r="B12" s="386" t="e">
        <f>VLOOKUP(B11,мандатка!$B:$L,3,FALSE)</f>
        <v>#N/A</v>
      </c>
    </row>
    <row r="13" spans="1:2" ht="30" x14ac:dyDescent="0.25">
      <c r="A13" s="384" t="str">
        <f>VLOOKUP(A14,мандатка!$B:$L,7,FALSE)</f>
        <v>Вертикаль ЦДЮТ</v>
      </c>
      <c r="B13" s="384" t="str">
        <f>VLOOKUP(B14,мандатка!$B:$L,7,FALSE)</f>
        <v>Вертикаль ЦДЮТ</v>
      </c>
    </row>
    <row r="14" spans="1:2" ht="136.19999999999999" x14ac:dyDescent="0.25">
      <c r="A14" s="385">
        <v>111</v>
      </c>
      <c r="B14" s="385">
        <v>112</v>
      </c>
    </row>
    <row r="15" spans="1:2" ht="24.6" x14ac:dyDescent="0.25">
      <c r="A15" s="386" t="str">
        <f>VLOOKUP(A14,мандатка!$B:$L,3,FALSE)</f>
        <v>Буряк Віталій</v>
      </c>
      <c r="B15" s="386" t="str">
        <f>VLOOKUP(B14,мандатка!$B:$L,3,FALSE)</f>
        <v>Штейнерт Дар'я</v>
      </c>
    </row>
    <row r="16" spans="1:2" ht="30" x14ac:dyDescent="0.25">
      <c r="A16" s="384" t="str">
        <f>VLOOKUP(A17,мандатка!$B:$L,7,FALSE)</f>
        <v>Вертикаль ЦДЮТ</v>
      </c>
      <c r="B16" s="384" t="str">
        <f>VLOOKUP(B17,мандатка!$B:$L,7,FALSE)</f>
        <v>Вертикаль ЦДЮТ</v>
      </c>
    </row>
    <row r="17" spans="1:2" ht="136.19999999999999" x14ac:dyDescent="0.25">
      <c r="A17" s="385">
        <v>113</v>
      </c>
      <c r="B17" s="385">
        <v>114</v>
      </c>
    </row>
    <row r="18" spans="1:2" ht="24.6" x14ac:dyDescent="0.25">
      <c r="A18" s="386" t="str">
        <f>VLOOKUP(A17,мандатка!$B:$L,3,FALSE)</f>
        <v>Миронов Олексій</v>
      </c>
      <c r="B18" s="386" t="str">
        <f>VLOOKUP(B17,мандатка!$B:$L,3,FALSE)</f>
        <v>Потримай Назар</v>
      </c>
    </row>
    <row r="19" spans="1:2" ht="30" x14ac:dyDescent="0.25">
      <c r="A19" s="384" t="str">
        <f>VLOOKUP(A20,мандатка!$B:$L,7,FALSE)</f>
        <v>Вертикаль ЦДЮТ</v>
      </c>
      <c r="B19" s="384" t="str">
        <f>VLOOKUP(B20,мандатка!$B:$L,7,FALSE)</f>
        <v>Вертикаль ЦДЮТ</v>
      </c>
    </row>
    <row r="20" spans="1:2" ht="136.19999999999999" x14ac:dyDescent="0.25">
      <c r="A20" s="385">
        <v>115</v>
      </c>
      <c r="B20" s="385">
        <v>116</v>
      </c>
    </row>
    <row r="21" spans="1:2" ht="24.6" x14ac:dyDescent="0.25">
      <c r="A21" s="386" t="str">
        <f>VLOOKUP(A20,мандатка!$B:$L,3,FALSE)</f>
        <v>Коровяковський Денис</v>
      </c>
      <c r="B21" s="386" t="str">
        <f>VLOOKUP(B20,мандатка!$B:$L,3,FALSE)</f>
        <v>Тютюник Олександра</v>
      </c>
    </row>
    <row r="22" spans="1:2" ht="30" x14ac:dyDescent="0.25">
      <c r="A22" s="384" t="e">
        <f>VLOOKUP(A23,мандатка!$B:$L,7,FALSE)</f>
        <v>#N/A</v>
      </c>
      <c r="B22" s="384" t="e">
        <f>VLOOKUP(B23,мандатка!$B:$L,7,FALSE)</f>
        <v>#N/A</v>
      </c>
    </row>
    <row r="23" spans="1:2" ht="136.19999999999999" x14ac:dyDescent="0.25">
      <c r="A23" s="385">
        <v>117</v>
      </c>
      <c r="B23" s="385">
        <v>118</v>
      </c>
    </row>
    <row r="24" spans="1:2" ht="24.6" x14ac:dyDescent="0.25">
      <c r="A24" s="386" t="e">
        <f>VLOOKUP(A23,мандатка!$B:$L,3,FALSE)</f>
        <v>#N/A</v>
      </c>
      <c r="B24" s="386" t="e">
        <f>VLOOKUP(B23,мандатка!$B:$L,3,FALSE)</f>
        <v>#N/A</v>
      </c>
    </row>
    <row r="25" spans="1:2" ht="30" x14ac:dyDescent="0.25">
      <c r="A25" s="384" t="str">
        <f>VLOOKUP(A26,мандатка!$B:$L,7,FALSE)</f>
        <v>КЗ " Центр туризму" ЗОР</v>
      </c>
      <c r="B25" s="384" t="str">
        <f>VLOOKUP(B26,мандатка!$B:$L,7,FALSE)</f>
        <v>КЗ " Центр туризму" ЗОР</v>
      </c>
    </row>
    <row r="26" spans="1:2" ht="136.19999999999999" x14ac:dyDescent="0.25">
      <c r="A26" s="385">
        <v>121</v>
      </c>
      <c r="B26" s="385">
        <v>122</v>
      </c>
    </row>
    <row r="27" spans="1:2" ht="24.6" x14ac:dyDescent="0.25">
      <c r="A27" s="386" t="str">
        <f>VLOOKUP(A26,мандатка!$B:$L,3,FALSE)</f>
        <v>Шейгус Марк</v>
      </c>
      <c r="B27" s="386" t="str">
        <f>VLOOKUP(B26,мандатка!$B:$L,3,FALSE)</f>
        <v>Мадудін Нікіта</v>
      </c>
    </row>
    <row r="28" spans="1:2" ht="30" x14ac:dyDescent="0.25">
      <c r="A28" s="384" t="str">
        <f>VLOOKUP(A29,мандатка!$B:$L,7,FALSE)</f>
        <v>КЗ " Центр туризму" ЗОР</v>
      </c>
      <c r="B28" s="384" t="str">
        <f>VLOOKUP(B29,мандатка!$B:$L,7,FALSE)</f>
        <v>КЗ " Центр туризму" ЗОР</v>
      </c>
    </row>
    <row r="29" spans="1:2" ht="136.19999999999999" x14ac:dyDescent="0.25">
      <c r="A29" s="385">
        <v>123</v>
      </c>
      <c r="B29" s="385">
        <v>124</v>
      </c>
    </row>
    <row r="30" spans="1:2" ht="24.6" x14ac:dyDescent="0.25">
      <c r="A30" s="386" t="str">
        <f>VLOOKUP(A29,мандатка!$B:$L,3,FALSE)</f>
        <v>Влезька Аріна</v>
      </c>
      <c r="B30" s="386" t="str">
        <f>VLOOKUP(B29,мандатка!$B:$L,3,FALSE)</f>
        <v>Доля Анастасія</v>
      </c>
    </row>
    <row r="31" spans="1:2" ht="30" x14ac:dyDescent="0.25">
      <c r="A31" s="384" t="str">
        <f>VLOOKUP(A32,мандатка!$B:$L,7,FALSE)</f>
        <v>КЗ " Центр туризму" ЗОР</v>
      </c>
      <c r="B31" s="384" t="str">
        <f>VLOOKUP(B32,мандатка!$B:$L,7,FALSE)</f>
        <v>КЗ " Центр туризму" ЗОР</v>
      </c>
    </row>
    <row r="32" spans="1:2" ht="136.19999999999999" x14ac:dyDescent="0.25">
      <c r="A32" s="385">
        <v>125</v>
      </c>
      <c r="B32" s="385">
        <v>126</v>
      </c>
    </row>
    <row r="33" spans="1:2" ht="24.6" x14ac:dyDescent="0.25">
      <c r="A33" s="386" t="str">
        <f>VLOOKUP(A32,мандатка!$B:$L,3,FALSE)</f>
        <v>Буляткін Артем</v>
      </c>
      <c r="B33" s="386" t="str">
        <f>VLOOKUP(B32,мандатка!$B:$L,3,FALSE)</f>
        <v>Гордієнко Артем</v>
      </c>
    </row>
    <row r="34" spans="1:2" ht="30" x14ac:dyDescent="0.25">
      <c r="A34" s="384" t="e">
        <f>VLOOKUP(A35,мандатка!$B:$L,7,FALSE)</f>
        <v>#N/A</v>
      </c>
      <c r="B34" s="384" t="e">
        <f>VLOOKUP(B35,мандатка!$B:$L,7,FALSE)</f>
        <v>#N/A</v>
      </c>
    </row>
    <row r="35" spans="1:2" ht="136.19999999999999" x14ac:dyDescent="0.25">
      <c r="A35" s="385">
        <v>127</v>
      </c>
      <c r="B35" s="385">
        <v>128</v>
      </c>
    </row>
    <row r="36" spans="1:2" ht="24.6" x14ac:dyDescent="0.25">
      <c r="A36" s="386" t="e">
        <f>VLOOKUP(A35,мандатка!$B:$L,3,FALSE)</f>
        <v>#N/A</v>
      </c>
      <c r="B36" s="386" t="e">
        <f>VLOOKUP(B35,мандатка!$B:$L,3,FALSE)</f>
        <v>#N/A</v>
      </c>
    </row>
    <row r="37" spans="1:2" ht="30" x14ac:dyDescent="0.25">
      <c r="A37" s="384" t="e">
        <f>VLOOKUP(A38,мандатка!$B:$L,7,FALSE)</f>
        <v>#N/A</v>
      </c>
      <c r="B37" s="384" t="e">
        <f>VLOOKUP(B38,мандатка!$B:$L,7,FALSE)</f>
        <v>#N/A</v>
      </c>
    </row>
    <row r="38" spans="1:2" ht="136.19999999999999" x14ac:dyDescent="0.25">
      <c r="A38" s="385">
        <v>131</v>
      </c>
      <c r="B38" s="385">
        <v>132</v>
      </c>
    </row>
    <row r="39" spans="1:2" ht="24.6" x14ac:dyDescent="0.25">
      <c r="A39" s="386" t="e">
        <f>VLOOKUP(A38,мандатка!$B:$L,3,FALSE)</f>
        <v>#N/A</v>
      </c>
      <c r="B39" s="386" t="e">
        <f>VLOOKUP(B38,мандатка!$B:$L,3,FALSE)</f>
        <v>#N/A</v>
      </c>
    </row>
    <row r="40" spans="1:2" ht="30" x14ac:dyDescent="0.25">
      <c r="A40" s="384" t="e">
        <f>VLOOKUP(A41,мандатка!$B:$L,7,FALSE)</f>
        <v>#N/A</v>
      </c>
      <c r="B40" s="384" t="e">
        <f>VLOOKUP(B41,мандатка!$B:$L,7,FALSE)</f>
        <v>#N/A</v>
      </c>
    </row>
    <row r="41" spans="1:2" ht="136.19999999999999" x14ac:dyDescent="0.25">
      <c r="A41" s="385">
        <v>133</v>
      </c>
      <c r="B41" s="385">
        <v>134</v>
      </c>
    </row>
    <row r="42" spans="1:2" ht="24.6" x14ac:dyDescent="0.25">
      <c r="A42" s="386" t="e">
        <f>VLOOKUP(A41,мандатка!$B:$L,3,FALSE)</f>
        <v>#N/A</v>
      </c>
      <c r="B42" s="386" t="e">
        <f>VLOOKUP(B41,мандатка!$B:$L,3,FALSE)</f>
        <v>#N/A</v>
      </c>
    </row>
    <row r="43" spans="1:2" ht="30" x14ac:dyDescent="0.25">
      <c r="A43" s="384" t="e">
        <f>VLOOKUP(A44,мандатка!$B:$L,7,FALSE)</f>
        <v>#N/A</v>
      </c>
      <c r="B43" s="384" t="e">
        <f>VLOOKUP(B44,мандатка!$B:$L,7,FALSE)</f>
        <v>#N/A</v>
      </c>
    </row>
    <row r="44" spans="1:2" ht="136.19999999999999" x14ac:dyDescent="0.25">
      <c r="A44" s="385">
        <v>135</v>
      </c>
      <c r="B44" s="385">
        <v>136</v>
      </c>
    </row>
    <row r="45" spans="1:2" ht="24.6" x14ac:dyDescent="0.25">
      <c r="A45" s="386" t="e">
        <f>VLOOKUP(A44,мандатка!$B:$L,3,FALSE)</f>
        <v>#N/A</v>
      </c>
      <c r="B45" s="386" t="e">
        <f>VLOOKUP(B44,мандатка!$B:$L,3,FALSE)</f>
        <v>#N/A</v>
      </c>
    </row>
    <row r="46" spans="1:2" ht="30" x14ac:dyDescent="0.25">
      <c r="A46" s="384" t="e">
        <f>VLOOKUP(A47,мандатка!$B:$L,7,FALSE)</f>
        <v>#N/A</v>
      </c>
      <c r="B46" s="384" t="e">
        <f>VLOOKUP(B47,мандатка!$B:$L,7,FALSE)</f>
        <v>#N/A</v>
      </c>
    </row>
    <row r="47" spans="1:2" ht="136.19999999999999" x14ac:dyDescent="0.25">
      <c r="A47" s="385">
        <v>137</v>
      </c>
      <c r="B47" s="385">
        <v>138</v>
      </c>
    </row>
    <row r="48" spans="1:2" ht="24.6" x14ac:dyDescent="0.25">
      <c r="A48" s="386" t="e">
        <f>VLOOKUP(A47,мандатка!$B:$L,3,FALSE)</f>
        <v>#N/A</v>
      </c>
      <c r="B48" s="386" t="e">
        <f>VLOOKUP(B47,мандатка!$B:$L,3,FALSE)</f>
        <v>#N/A</v>
      </c>
    </row>
    <row r="49" spans="1:2" ht="30" x14ac:dyDescent="0.25">
      <c r="A49" s="384" t="e">
        <f>VLOOKUP(A50,мандатка!$B:$L,7,FALSE)</f>
        <v>#N/A</v>
      </c>
      <c r="B49" s="384" t="e">
        <f>VLOOKUP(B50,мандатка!$B:$L,7,FALSE)</f>
        <v>#N/A</v>
      </c>
    </row>
    <row r="50" spans="1:2" ht="136.19999999999999" x14ac:dyDescent="0.25">
      <c r="A50" s="385">
        <v>141</v>
      </c>
      <c r="B50" s="385">
        <v>142</v>
      </c>
    </row>
    <row r="51" spans="1:2" ht="24.6" x14ac:dyDescent="0.25">
      <c r="A51" s="386" t="e">
        <f>VLOOKUP(A50,мандатка!$B:$L,3,FALSE)</f>
        <v>#N/A</v>
      </c>
      <c r="B51" s="386" t="e">
        <f>VLOOKUP(B50,мандатка!$B:$L,3,FALSE)</f>
        <v>#N/A</v>
      </c>
    </row>
    <row r="52" spans="1:2" ht="30" x14ac:dyDescent="0.25">
      <c r="A52" s="384" t="e">
        <f>VLOOKUP(A53,мандатка!$B:$L,7,FALSE)</f>
        <v>#N/A</v>
      </c>
      <c r="B52" s="384" t="e">
        <f>VLOOKUP(B53,мандатка!$B:$L,7,FALSE)</f>
        <v>#N/A</v>
      </c>
    </row>
    <row r="53" spans="1:2" ht="136.19999999999999" x14ac:dyDescent="0.25">
      <c r="A53" s="385">
        <v>143</v>
      </c>
      <c r="B53" s="385">
        <v>144</v>
      </c>
    </row>
    <row r="54" spans="1:2" ht="24.6" x14ac:dyDescent="0.25">
      <c r="A54" s="386" t="e">
        <f>VLOOKUP(A53,мандатка!$B:$L,3,FALSE)</f>
        <v>#N/A</v>
      </c>
      <c r="B54" s="386" t="e">
        <f>VLOOKUP(B53,мандатка!$B:$L,3,FALSE)</f>
        <v>#N/A</v>
      </c>
    </row>
    <row r="55" spans="1:2" ht="30" x14ac:dyDescent="0.25">
      <c r="A55" s="384" t="e">
        <f>VLOOKUP(A56,мандатка!$B:$L,7,FALSE)</f>
        <v>#N/A</v>
      </c>
      <c r="B55" s="384" t="e">
        <f>VLOOKUP(B56,мандатка!$B:$L,7,FALSE)</f>
        <v>#N/A</v>
      </c>
    </row>
    <row r="56" spans="1:2" ht="136.19999999999999" x14ac:dyDescent="0.25">
      <c r="A56" s="385">
        <v>145</v>
      </c>
      <c r="B56" s="385">
        <v>146</v>
      </c>
    </row>
    <row r="57" spans="1:2" ht="24.6" x14ac:dyDescent="0.25">
      <c r="A57" s="386" t="e">
        <f>VLOOKUP(A56,мандатка!$B:$L,3,FALSE)</f>
        <v>#N/A</v>
      </c>
      <c r="B57" s="386" t="e">
        <f>VLOOKUP(B56,мандатка!$B:$L,3,FALSE)</f>
        <v>#N/A</v>
      </c>
    </row>
    <row r="58" spans="1:2" ht="30" x14ac:dyDescent="0.25">
      <c r="A58" s="384" t="e">
        <f>VLOOKUP(A59,мандатка!$B:$L,7,FALSE)</f>
        <v>#N/A</v>
      </c>
      <c r="B58" s="384" t="e">
        <f>VLOOKUP(B59,мандатка!$B:$L,7,FALSE)</f>
        <v>#N/A</v>
      </c>
    </row>
    <row r="59" spans="1:2" ht="136.19999999999999" x14ac:dyDescent="0.25">
      <c r="A59" s="385">
        <v>147</v>
      </c>
      <c r="B59" s="385">
        <v>148</v>
      </c>
    </row>
    <row r="60" spans="1:2" ht="24.6" x14ac:dyDescent="0.25">
      <c r="A60" s="386" t="e">
        <f>VLOOKUP(A59,мандатка!$B:$L,3,FALSE)</f>
        <v>#N/A</v>
      </c>
      <c r="B60" s="386" t="e">
        <f>VLOOKUP(B59,мандатка!$B:$L,3,FALSE)</f>
        <v>#N/A</v>
      </c>
    </row>
    <row r="61" spans="1:2" ht="30" x14ac:dyDescent="0.25">
      <c r="A61" s="384" t="e">
        <f>VLOOKUP(A62,мандатка!$B:$L,7,FALSE)</f>
        <v>#N/A</v>
      </c>
      <c r="B61" s="384" t="e">
        <f>VLOOKUP(B62,мандатка!$B:$L,7,FALSE)</f>
        <v>#N/A</v>
      </c>
    </row>
    <row r="62" spans="1:2" ht="136.19999999999999" x14ac:dyDescent="0.25">
      <c r="A62" s="385">
        <v>151</v>
      </c>
      <c r="B62" s="385">
        <v>152</v>
      </c>
    </row>
    <row r="63" spans="1:2" ht="24.6" x14ac:dyDescent="0.25">
      <c r="A63" s="386" t="e">
        <f>VLOOKUP(A62,мандатка!$B:$L,3,FALSE)</f>
        <v>#N/A</v>
      </c>
      <c r="B63" s="386" t="e">
        <f>VLOOKUP(B62,мандатка!$B:$L,3,FALSE)</f>
        <v>#N/A</v>
      </c>
    </row>
    <row r="64" spans="1:2" ht="30" x14ac:dyDescent="0.25">
      <c r="A64" s="384" t="e">
        <f>VLOOKUP(A65,мандатка!$B:$L,7,FALSE)</f>
        <v>#N/A</v>
      </c>
      <c r="B64" s="384" t="e">
        <f>VLOOKUP(B65,мандатка!$B:$L,7,FALSE)</f>
        <v>#N/A</v>
      </c>
    </row>
    <row r="65" spans="1:2" ht="136.19999999999999" x14ac:dyDescent="0.25">
      <c r="A65" s="385">
        <v>153</v>
      </c>
      <c r="B65" s="385">
        <v>154</v>
      </c>
    </row>
    <row r="66" spans="1:2" ht="24.6" x14ac:dyDescent="0.25">
      <c r="A66" s="386" t="e">
        <f>VLOOKUP(A65,мандатка!$B:$L,3,FALSE)</f>
        <v>#N/A</v>
      </c>
      <c r="B66" s="386" t="e">
        <f>VLOOKUP(B65,мандатка!$B:$L,3,FALSE)</f>
        <v>#N/A</v>
      </c>
    </row>
    <row r="67" spans="1:2" ht="30" x14ac:dyDescent="0.25">
      <c r="A67" s="384" t="e">
        <f>VLOOKUP(A68,мандатка!$B:$L,7,FALSE)</f>
        <v>#N/A</v>
      </c>
      <c r="B67" s="384" t="e">
        <f>VLOOKUP(B68,мандатка!$B:$L,7,FALSE)</f>
        <v>#N/A</v>
      </c>
    </row>
    <row r="68" spans="1:2" ht="136.19999999999999" x14ac:dyDescent="0.25">
      <c r="A68" s="385">
        <v>155</v>
      </c>
      <c r="B68" s="385">
        <v>156</v>
      </c>
    </row>
    <row r="69" spans="1:2" ht="24.6" x14ac:dyDescent="0.25">
      <c r="A69" s="386" t="e">
        <f>VLOOKUP(A68,мандатка!$B:$L,3,FALSE)</f>
        <v>#N/A</v>
      </c>
      <c r="B69" s="386" t="e">
        <f>VLOOKUP(B68,мандатка!$B:$L,3,FALSE)</f>
        <v>#N/A</v>
      </c>
    </row>
    <row r="70" spans="1:2" ht="30" x14ac:dyDescent="0.25">
      <c r="A70" s="384" t="e">
        <f>VLOOKUP(A71,мандатка!$B:$L,7,FALSE)</f>
        <v>#N/A</v>
      </c>
      <c r="B70" s="384" t="e">
        <f>VLOOKUP(B71,мандатка!$B:$L,7,FALSE)</f>
        <v>#N/A</v>
      </c>
    </row>
    <row r="71" spans="1:2" ht="136.19999999999999" x14ac:dyDescent="0.25">
      <c r="A71" s="385">
        <v>157</v>
      </c>
      <c r="B71" s="385">
        <v>158</v>
      </c>
    </row>
    <row r="72" spans="1:2" ht="24.6" x14ac:dyDescent="0.25">
      <c r="A72" s="386" t="e">
        <f>VLOOKUP(A71,мандатка!$B:$L,3,FALSE)</f>
        <v>#N/A</v>
      </c>
      <c r="B72" s="386" t="e">
        <f>VLOOKUP(B71,мандатка!$B:$L,3,FALSE)</f>
        <v>#N/A</v>
      </c>
    </row>
    <row r="73" spans="1:2" ht="30" x14ac:dyDescent="0.25">
      <c r="A73" s="384" t="e">
        <f>VLOOKUP(A74,мандатка!$B:$L,7,FALSE)</f>
        <v>#N/A</v>
      </c>
      <c r="B73" s="384" t="e">
        <f>VLOOKUP(B74,мандатка!$B:$L,7,FALSE)</f>
        <v>#N/A</v>
      </c>
    </row>
    <row r="74" spans="1:2" ht="136.19999999999999" x14ac:dyDescent="0.25">
      <c r="A74" s="385">
        <v>161</v>
      </c>
      <c r="B74" s="385">
        <v>162</v>
      </c>
    </row>
    <row r="75" spans="1:2" ht="24.6" x14ac:dyDescent="0.25">
      <c r="A75" s="386" t="e">
        <f>VLOOKUP(A74,мандатка!$B:$L,3,FALSE)</f>
        <v>#N/A</v>
      </c>
      <c r="B75" s="386" t="e">
        <f>VLOOKUP(B74,мандатка!$B:$L,3,FALSE)</f>
        <v>#N/A</v>
      </c>
    </row>
    <row r="76" spans="1:2" ht="30" x14ac:dyDescent="0.25">
      <c r="A76" s="384" t="e">
        <f>VLOOKUP(A77,мандатка!$B:$L,7,FALSE)</f>
        <v>#N/A</v>
      </c>
      <c r="B76" s="384" t="e">
        <f>VLOOKUP(B77,мандатка!$B:$L,7,FALSE)</f>
        <v>#N/A</v>
      </c>
    </row>
    <row r="77" spans="1:2" ht="136.19999999999999" x14ac:dyDescent="0.25">
      <c r="A77" s="385">
        <v>163</v>
      </c>
      <c r="B77" s="385">
        <v>164</v>
      </c>
    </row>
    <row r="78" spans="1:2" ht="24.6" x14ac:dyDescent="0.25">
      <c r="A78" s="386" t="e">
        <f>VLOOKUP(A77,мандатка!$B:$L,3,FALSE)</f>
        <v>#N/A</v>
      </c>
      <c r="B78" s="386" t="e">
        <f>VLOOKUP(B77,мандатка!$B:$L,3,FALSE)</f>
        <v>#N/A</v>
      </c>
    </row>
    <row r="79" spans="1:2" ht="30" x14ac:dyDescent="0.25">
      <c r="A79" s="384" t="e">
        <f>VLOOKUP(A80,мандатка!$B:$L,7,FALSE)</f>
        <v>#N/A</v>
      </c>
      <c r="B79" s="384" t="e">
        <f>VLOOKUP(B80,мандатка!$B:$L,7,FALSE)</f>
        <v>#N/A</v>
      </c>
    </row>
    <row r="80" spans="1:2" ht="136.19999999999999" x14ac:dyDescent="0.25">
      <c r="A80" s="385">
        <v>165</v>
      </c>
      <c r="B80" s="385">
        <v>166</v>
      </c>
    </row>
    <row r="81" spans="1:2" ht="24.6" x14ac:dyDescent="0.25">
      <c r="A81" s="386" t="e">
        <f>VLOOKUP(A80,мандатка!$B:$L,3,FALSE)</f>
        <v>#N/A</v>
      </c>
      <c r="B81" s="386" t="e">
        <f>VLOOKUP(B80,мандатка!$B:$L,3,FALSE)</f>
        <v>#N/A</v>
      </c>
    </row>
    <row r="82" spans="1:2" ht="30" x14ac:dyDescent="0.25">
      <c r="A82" s="384" t="e">
        <f>VLOOKUP(A83,мандатка!$B:$L,7,FALSE)</f>
        <v>#N/A</v>
      </c>
      <c r="B82" s="384" t="e">
        <f>VLOOKUP(B83,мандатка!$B:$L,7,FALSE)</f>
        <v>#N/A</v>
      </c>
    </row>
    <row r="83" spans="1:2" ht="136.19999999999999" x14ac:dyDescent="0.25">
      <c r="A83" s="385">
        <v>167</v>
      </c>
      <c r="B83" s="385">
        <v>168</v>
      </c>
    </row>
    <row r="84" spans="1:2" ht="24.6" x14ac:dyDescent="0.25">
      <c r="A84" s="386" t="e">
        <f>VLOOKUP(A83,мандатка!$B:$L,3,FALSE)</f>
        <v>#N/A</v>
      </c>
      <c r="B84" s="386" t="e">
        <f>VLOOKUP(B83,мандатка!$B:$L,3,FALSE)</f>
        <v>#N/A</v>
      </c>
    </row>
    <row r="85" spans="1:2" ht="30" x14ac:dyDescent="0.25">
      <c r="A85" s="384" t="e">
        <f>VLOOKUP(A86,мандатка!$B:$L,7,FALSE)</f>
        <v>#N/A</v>
      </c>
      <c r="B85" s="384" t="e">
        <f>VLOOKUP(B86,мандатка!$B:$L,7,FALSE)</f>
        <v>#N/A</v>
      </c>
    </row>
    <row r="86" spans="1:2" ht="136.19999999999999" x14ac:dyDescent="0.25">
      <c r="A86" s="385">
        <v>171</v>
      </c>
      <c r="B86" s="385">
        <v>172</v>
      </c>
    </row>
    <row r="87" spans="1:2" ht="24.6" x14ac:dyDescent="0.25">
      <c r="A87" s="386" t="e">
        <f>VLOOKUP(A86,мандатка!$B:$L,3,FALSE)</f>
        <v>#N/A</v>
      </c>
      <c r="B87" s="386" t="e">
        <f>VLOOKUP(B86,мандатка!$B:$L,3,FALSE)</f>
        <v>#N/A</v>
      </c>
    </row>
    <row r="88" spans="1:2" ht="30" x14ac:dyDescent="0.25">
      <c r="A88" s="384" t="e">
        <f>VLOOKUP(A89,мандатка!$B:$L,7,FALSE)</f>
        <v>#N/A</v>
      </c>
      <c r="B88" s="384" t="e">
        <f>VLOOKUP(B89,мандатка!$B:$L,7,FALSE)</f>
        <v>#N/A</v>
      </c>
    </row>
    <row r="89" spans="1:2" ht="136.19999999999999" x14ac:dyDescent="0.25">
      <c r="A89" s="385">
        <v>173</v>
      </c>
      <c r="B89" s="385">
        <v>174</v>
      </c>
    </row>
    <row r="90" spans="1:2" ht="24.6" x14ac:dyDescent="0.25">
      <c r="A90" s="386" t="e">
        <f>VLOOKUP(A89,мандатка!$B:$L,3,FALSE)</f>
        <v>#N/A</v>
      </c>
      <c r="B90" s="386" t="e">
        <f>VLOOKUP(B89,мандатка!$B:$L,3,FALSE)</f>
        <v>#N/A</v>
      </c>
    </row>
    <row r="91" spans="1:2" ht="30" x14ac:dyDescent="0.25">
      <c r="A91" s="384" t="e">
        <f>VLOOKUP(A92,мандатка!$B:$L,7,FALSE)</f>
        <v>#N/A</v>
      </c>
      <c r="B91" s="384" t="e">
        <f>VLOOKUP(B92,мандатка!$B:$L,7,FALSE)</f>
        <v>#N/A</v>
      </c>
    </row>
    <row r="92" spans="1:2" ht="136.19999999999999" x14ac:dyDescent="0.25">
      <c r="A92" s="385">
        <v>175</v>
      </c>
      <c r="B92" s="385">
        <v>176</v>
      </c>
    </row>
    <row r="93" spans="1:2" ht="24.6" x14ac:dyDescent="0.25">
      <c r="A93" s="386" t="e">
        <f>VLOOKUP(A92,мандатка!$B:$L,3,FALSE)</f>
        <v>#N/A</v>
      </c>
      <c r="B93" s="386" t="e">
        <f>VLOOKUP(B92,мандатка!$B:$L,3,FALSE)</f>
        <v>#N/A</v>
      </c>
    </row>
    <row r="94" spans="1:2" ht="30" x14ac:dyDescent="0.25">
      <c r="A94" s="384" t="e">
        <f>VLOOKUP(A95,мандатка!$B:$L,7,FALSE)</f>
        <v>#N/A</v>
      </c>
      <c r="B94" s="384" t="e">
        <f>VLOOKUP(B95,мандатка!$B:$L,7,FALSE)</f>
        <v>#N/A</v>
      </c>
    </row>
    <row r="95" spans="1:2" ht="136.19999999999999" x14ac:dyDescent="0.25">
      <c r="A95" s="385">
        <v>177</v>
      </c>
      <c r="B95" s="385">
        <v>178</v>
      </c>
    </row>
    <row r="96" spans="1:2" ht="24.6" x14ac:dyDescent="0.25">
      <c r="A96" s="386" t="e">
        <f>VLOOKUP(A95,мандатка!$B:$L,3,FALSE)</f>
        <v>#N/A</v>
      </c>
      <c r="B96" s="386" t="e">
        <f>VLOOKUP(B95,мандатка!$B:$L,3,FALSE)</f>
        <v>#N/A</v>
      </c>
    </row>
    <row r="97" spans="1:2" ht="30" x14ac:dyDescent="0.25">
      <c r="A97" s="384" t="e">
        <f>VLOOKUP(A98,мандатка!$B:$L,7,FALSE)</f>
        <v>#N/A</v>
      </c>
      <c r="B97" s="384" t="e">
        <f>VLOOKUP(B98,мандатка!$B:$L,7,FALSE)</f>
        <v>#N/A</v>
      </c>
    </row>
    <row r="98" spans="1:2" ht="136.19999999999999" x14ac:dyDescent="0.25">
      <c r="A98" s="385">
        <v>181</v>
      </c>
      <c r="B98" s="385">
        <v>182</v>
      </c>
    </row>
    <row r="99" spans="1:2" ht="24.6" x14ac:dyDescent="0.25">
      <c r="A99" s="386" t="e">
        <f>VLOOKUP(A98,мандатка!$B:$L,3,FALSE)</f>
        <v>#N/A</v>
      </c>
      <c r="B99" s="386" t="e">
        <f>VLOOKUP(B98,мандатка!$B:$L,3,FALSE)</f>
        <v>#N/A</v>
      </c>
    </row>
    <row r="100" spans="1:2" ht="30" x14ac:dyDescent="0.25">
      <c r="A100" s="384" t="e">
        <f>VLOOKUP(A101,мандатка!$B:$L,7,FALSE)</f>
        <v>#N/A</v>
      </c>
      <c r="B100" s="384" t="e">
        <f>VLOOKUP(B101,мандатка!$B:$L,7,FALSE)</f>
        <v>#N/A</v>
      </c>
    </row>
    <row r="101" spans="1:2" ht="136.19999999999999" x14ac:dyDescent="0.25">
      <c r="A101" s="385">
        <v>183</v>
      </c>
      <c r="B101" s="385">
        <v>184</v>
      </c>
    </row>
    <row r="102" spans="1:2" ht="24.6" x14ac:dyDescent="0.25">
      <c r="A102" s="386" t="e">
        <f>VLOOKUP(A101,мандатка!$B:$L,3,FALSE)</f>
        <v>#N/A</v>
      </c>
      <c r="B102" s="386" t="e">
        <f>VLOOKUP(B101,мандатка!$B:$L,3,FALSE)</f>
        <v>#N/A</v>
      </c>
    </row>
    <row r="103" spans="1:2" ht="30" x14ac:dyDescent="0.25">
      <c r="A103" s="384" t="e">
        <f>VLOOKUP(A104,мандатка!$B:$L,7,FALSE)</f>
        <v>#N/A</v>
      </c>
      <c r="B103" s="384" t="e">
        <f>VLOOKUP(B104,мандатка!$B:$L,7,FALSE)</f>
        <v>#N/A</v>
      </c>
    </row>
    <row r="104" spans="1:2" ht="136.19999999999999" x14ac:dyDescent="0.25">
      <c r="A104" s="385">
        <v>185</v>
      </c>
      <c r="B104" s="385">
        <v>186</v>
      </c>
    </row>
    <row r="105" spans="1:2" ht="24.6" x14ac:dyDescent="0.25">
      <c r="A105" s="386" t="e">
        <f>VLOOKUP(A104,мандатка!$B:$L,3,FALSE)</f>
        <v>#N/A</v>
      </c>
      <c r="B105" s="386" t="e">
        <f>VLOOKUP(B104,мандатка!$B:$L,3,FALSE)</f>
        <v>#N/A</v>
      </c>
    </row>
    <row r="106" spans="1:2" ht="30" x14ac:dyDescent="0.25">
      <c r="A106" s="384" t="e">
        <f>VLOOKUP(A107,мандатка!$B:$L,7,FALSE)</f>
        <v>#N/A</v>
      </c>
      <c r="B106" s="384" t="e">
        <f>VLOOKUP(B107,мандатка!$B:$L,7,FALSE)</f>
        <v>#N/A</v>
      </c>
    </row>
    <row r="107" spans="1:2" ht="136.19999999999999" x14ac:dyDescent="0.25">
      <c r="A107" s="385">
        <v>187</v>
      </c>
      <c r="B107" s="385">
        <v>188</v>
      </c>
    </row>
    <row r="108" spans="1:2" ht="24.6" x14ac:dyDescent="0.25">
      <c r="A108" s="386" t="e">
        <f>VLOOKUP(A107,мандатка!$B:$L,3,FALSE)</f>
        <v>#N/A</v>
      </c>
      <c r="B108" s="386" t="e">
        <f>VLOOKUP(B107,мандатка!$B:$L,3,FALSE)</f>
        <v>#N/A</v>
      </c>
    </row>
    <row r="109" spans="1:2" ht="30" x14ac:dyDescent="0.25">
      <c r="A109" s="384" t="e">
        <f>VLOOKUP(A110,мандатка!$B:$L,7,FALSE)</f>
        <v>#N/A</v>
      </c>
      <c r="B109" s="384" t="e">
        <f>VLOOKUP(B110,мандатка!$B:$L,7,FALSE)</f>
        <v>#N/A</v>
      </c>
    </row>
    <row r="110" spans="1:2" ht="136.19999999999999" x14ac:dyDescent="0.25">
      <c r="A110" s="385">
        <v>191</v>
      </c>
      <c r="B110" s="385">
        <v>192</v>
      </c>
    </row>
    <row r="111" spans="1:2" ht="24.6" x14ac:dyDescent="0.25">
      <c r="A111" s="386" t="e">
        <f>VLOOKUP(A110,мандатка!$B:$L,3,FALSE)</f>
        <v>#N/A</v>
      </c>
      <c r="B111" s="386" t="e">
        <f>VLOOKUP(B110,мандатка!$B:$L,3,FALSE)</f>
        <v>#N/A</v>
      </c>
    </row>
    <row r="112" spans="1:2" ht="30" x14ac:dyDescent="0.25">
      <c r="A112" s="384" t="e">
        <f>VLOOKUP(A113,мандатка!$B:$L,7,FALSE)</f>
        <v>#N/A</v>
      </c>
      <c r="B112" s="384" t="e">
        <f>VLOOKUP(B113,мандатка!$B:$L,7,FALSE)</f>
        <v>#N/A</v>
      </c>
    </row>
    <row r="113" spans="1:2" ht="136.19999999999999" x14ac:dyDescent="0.25">
      <c r="A113" s="385">
        <v>193</v>
      </c>
      <c r="B113" s="385">
        <v>194</v>
      </c>
    </row>
    <row r="114" spans="1:2" ht="24.6" x14ac:dyDescent="0.25">
      <c r="A114" s="386" t="e">
        <f>VLOOKUP(A113,мандатка!$B:$L,3,FALSE)</f>
        <v>#N/A</v>
      </c>
      <c r="B114" s="386" t="e">
        <f>VLOOKUP(B113,мандатка!$B:$L,3,FALSE)</f>
        <v>#N/A</v>
      </c>
    </row>
    <row r="115" spans="1:2" ht="30" x14ac:dyDescent="0.25">
      <c r="A115" s="384" t="e">
        <f>VLOOKUP(A116,мандатка!$B:$L,7,FALSE)</f>
        <v>#N/A</v>
      </c>
      <c r="B115" s="384" t="e">
        <f>VLOOKUP(B116,мандатка!$B:$L,7,FALSE)</f>
        <v>#N/A</v>
      </c>
    </row>
    <row r="116" spans="1:2" ht="136.19999999999999" x14ac:dyDescent="0.25">
      <c r="A116" s="385">
        <v>195</v>
      </c>
      <c r="B116" s="385">
        <v>196</v>
      </c>
    </row>
    <row r="117" spans="1:2" ht="24.6" x14ac:dyDescent="0.25">
      <c r="A117" s="386" t="e">
        <f>VLOOKUP(A116,мандатка!$B:$L,3,FALSE)</f>
        <v>#N/A</v>
      </c>
      <c r="B117" s="386" t="e">
        <f>VLOOKUP(B116,мандатка!$B:$L,3,FALSE)</f>
        <v>#N/A</v>
      </c>
    </row>
    <row r="118" spans="1:2" ht="30" x14ac:dyDescent="0.25">
      <c r="A118" s="384" t="e">
        <f>VLOOKUP(A119,мандатка!$B:$L,7,FALSE)</f>
        <v>#N/A</v>
      </c>
      <c r="B118" s="384" t="e">
        <f>VLOOKUP(B119,мандатка!$B:$L,7,FALSE)</f>
        <v>#N/A</v>
      </c>
    </row>
    <row r="119" spans="1:2" ht="136.19999999999999" x14ac:dyDescent="0.25">
      <c r="A119" s="385">
        <v>197</v>
      </c>
      <c r="B119" s="385">
        <v>198</v>
      </c>
    </row>
    <row r="120" spans="1:2" ht="24.6" x14ac:dyDescent="0.25">
      <c r="A120" s="386" t="e">
        <f>VLOOKUP(A119,мандатка!$B:$L,3,FALSE)</f>
        <v>#N/A</v>
      </c>
      <c r="B120" s="386" t="e">
        <f>VLOOKUP(B119,мандатка!$B:$L,3,FALSE)</f>
        <v>#N/A</v>
      </c>
    </row>
    <row r="121" spans="1:2" ht="30" x14ac:dyDescent="0.25">
      <c r="A121" s="384" t="e">
        <f>VLOOKUP(A122,мандатка!$B:$L,7,FALSE)</f>
        <v>#N/A</v>
      </c>
      <c r="B121" s="384" t="e">
        <f>VLOOKUP(B122,мандатка!$B:$L,7,FALSE)</f>
        <v>#N/A</v>
      </c>
    </row>
    <row r="122" spans="1:2" ht="136.19999999999999" x14ac:dyDescent="0.25">
      <c r="A122" s="385">
        <v>201</v>
      </c>
      <c r="B122" s="385">
        <v>202</v>
      </c>
    </row>
    <row r="123" spans="1:2" ht="24.6" x14ac:dyDescent="0.25">
      <c r="A123" s="386" t="e">
        <f>VLOOKUP(A122,мандатка!$B:$L,3,FALSE)</f>
        <v>#N/A</v>
      </c>
      <c r="B123" s="386" t="e">
        <f>VLOOKUP(B122,мандатка!$B:$L,3,FALSE)</f>
        <v>#N/A</v>
      </c>
    </row>
    <row r="124" spans="1:2" ht="30" x14ac:dyDescent="0.25">
      <c r="A124" s="384" t="e">
        <f>VLOOKUP(A125,мандатка!$B:$L,7,FALSE)</f>
        <v>#N/A</v>
      </c>
      <c r="B124" s="384" t="e">
        <f>VLOOKUP(B125,мандатка!$B:$L,7,FALSE)</f>
        <v>#N/A</v>
      </c>
    </row>
    <row r="125" spans="1:2" ht="136.19999999999999" x14ac:dyDescent="0.25">
      <c r="A125" s="385">
        <v>203</v>
      </c>
      <c r="B125" s="385">
        <v>204</v>
      </c>
    </row>
    <row r="126" spans="1:2" ht="24.6" x14ac:dyDescent="0.25">
      <c r="A126" s="386" t="e">
        <f>VLOOKUP(A125,мандатка!$B:$L,3,FALSE)</f>
        <v>#N/A</v>
      </c>
      <c r="B126" s="386" t="e">
        <f>VLOOKUP(B125,мандатка!$B:$L,3,FALSE)</f>
        <v>#N/A</v>
      </c>
    </row>
    <row r="127" spans="1:2" ht="30" x14ac:dyDescent="0.25">
      <c r="A127" s="384" t="e">
        <f>VLOOKUP(A128,мандатка!$B:$L,7,FALSE)</f>
        <v>#N/A</v>
      </c>
      <c r="B127" s="384" t="e">
        <f>VLOOKUP(B128,мандатка!$B:$L,7,FALSE)</f>
        <v>#N/A</v>
      </c>
    </row>
    <row r="128" spans="1:2" ht="136.19999999999999" x14ac:dyDescent="0.25">
      <c r="A128" s="385">
        <v>205</v>
      </c>
      <c r="B128" s="385">
        <v>206</v>
      </c>
    </row>
    <row r="129" spans="1:2" ht="24.6" x14ac:dyDescent="0.25">
      <c r="A129" s="386" t="e">
        <f>VLOOKUP(A128,мандатка!$B:$L,3,FALSE)</f>
        <v>#N/A</v>
      </c>
      <c r="B129" s="386" t="e">
        <f>VLOOKUP(B128,мандатка!$B:$L,3,FALSE)</f>
        <v>#N/A</v>
      </c>
    </row>
    <row r="130" spans="1:2" ht="30" x14ac:dyDescent="0.25">
      <c r="A130" s="384" t="e">
        <f>VLOOKUP(A131,мандатка!$B:$L,7,FALSE)</f>
        <v>#N/A</v>
      </c>
      <c r="B130" s="384" t="e">
        <f>VLOOKUP(B131,мандатка!$B:$L,7,FALSE)</f>
        <v>#N/A</v>
      </c>
    </row>
    <row r="131" spans="1:2" ht="136.19999999999999" x14ac:dyDescent="0.25">
      <c r="A131" s="385">
        <v>207</v>
      </c>
      <c r="B131" s="385">
        <v>208</v>
      </c>
    </row>
    <row r="132" spans="1:2" ht="24.6" x14ac:dyDescent="0.25">
      <c r="A132" s="386" t="e">
        <f>VLOOKUP(A131,мандатка!$B:$L,3,FALSE)</f>
        <v>#N/A</v>
      </c>
      <c r="B132" s="386" t="e">
        <f>VLOOKUP(B131,мандатка!$B:$L,3,FALSE)</f>
        <v>#N/A</v>
      </c>
    </row>
    <row r="133" spans="1:2" ht="30" x14ac:dyDescent="0.25">
      <c r="A133" s="384" t="e">
        <f>VLOOKUP(A134,мандатка!$B:$L,7,FALSE)</f>
        <v>#N/A</v>
      </c>
      <c r="B133" s="384" t="e">
        <f>VLOOKUP(B134,мандатка!$B:$L,7,FALSE)</f>
        <v>#N/A</v>
      </c>
    </row>
    <row r="134" spans="1:2" ht="136.19999999999999" x14ac:dyDescent="0.25">
      <c r="A134" s="385">
        <v>211</v>
      </c>
      <c r="B134" s="385">
        <v>212</v>
      </c>
    </row>
    <row r="135" spans="1:2" ht="24.6" x14ac:dyDescent="0.25">
      <c r="A135" s="386" t="e">
        <f>VLOOKUP(A134,мандатка!$B:$L,3,FALSE)</f>
        <v>#N/A</v>
      </c>
      <c r="B135" s="386" t="e">
        <f>VLOOKUP(B134,мандатка!$B:$L,3,FALSE)</f>
        <v>#N/A</v>
      </c>
    </row>
    <row r="136" spans="1:2" ht="30" x14ac:dyDescent="0.25">
      <c r="A136" s="384" t="e">
        <f>VLOOKUP(A137,мандатка!$B:$L,7,FALSE)</f>
        <v>#N/A</v>
      </c>
      <c r="B136" s="384" t="e">
        <f>VLOOKUP(B137,мандатка!$B:$L,7,FALSE)</f>
        <v>#N/A</v>
      </c>
    </row>
    <row r="137" spans="1:2" ht="136.19999999999999" x14ac:dyDescent="0.25">
      <c r="A137" s="385">
        <v>213</v>
      </c>
      <c r="B137" s="385">
        <v>214</v>
      </c>
    </row>
    <row r="138" spans="1:2" ht="24.6" x14ac:dyDescent="0.25">
      <c r="A138" s="386" t="e">
        <f>VLOOKUP(A137,мандатка!$B:$L,3,FALSE)</f>
        <v>#N/A</v>
      </c>
      <c r="B138" s="386" t="e">
        <f>VLOOKUP(B137,мандатка!$B:$L,3,FALSE)</f>
        <v>#N/A</v>
      </c>
    </row>
    <row r="139" spans="1:2" ht="30" x14ac:dyDescent="0.25">
      <c r="A139" s="384" t="e">
        <f>VLOOKUP(A140,мандатка!$B:$L,7,FALSE)</f>
        <v>#N/A</v>
      </c>
      <c r="B139" s="384" t="e">
        <f>VLOOKUP(B140,мандатка!$B:$L,7,FALSE)</f>
        <v>#N/A</v>
      </c>
    </row>
    <row r="140" spans="1:2" ht="136.19999999999999" x14ac:dyDescent="0.25">
      <c r="A140" s="385">
        <v>215</v>
      </c>
      <c r="B140" s="385">
        <v>216</v>
      </c>
    </row>
    <row r="141" spans="1:2" ht="24.6" x14ac:dyDescent="0.25">
      <c r="A141" s="386" t="e">
        <f>VLOOKUP(A140,мандатка!$B:$L,3,FALSE)</f>
        <v>#N/A</v>
      </c>
      <c r="B141" s="386" t="e">
        <f>VLOOKUP(B140,мандатка!$B:$L,3,FALSE)</f>
        <v>#N/A</v>
      </c>
    </row>
    <row r="142" spans="1:2" ht="30" x14ac:dyDescent="0.25">
      <c r="A142" s="384" t="e">
        <f>VLOOKUP(A143,мандатка!$B:$L,7,FALSE)</f>
        <v>#N/A</v>
      </c>
      <c r="B142" s="384" t="e">
        <f>VLOOKUP(B143,мандатка!$B:$L,7,FALSE)</f>
        <v>#N/A</v>
      </c>
    </row>
    <row r="143" spans="1:2" ht="136.19999999999999" x14ac:dyDescent="0.25">
      <c r="A143" s="385">
        <v>217</v>
      </c>
      <c r="B143" s="385">
        <v>218</v>
      </c>
    </row>
    <row r="144" spans="1:2" ht="24.6" x14ac:dyDescent="0.25">
      <c r="A144" s="386" t="e">
        <f>VLOOKUP(A143,мандатка!$B:$L,3,FALSE)</f>
        <v>#N/A</v>
      </c>
      <c r="B144" s="386" t="e">
        <f>VLOOKUP(B143,мандатка!$B:$L,3,FALSE)</f>
        <v>#N/A</v>
      </c>
    </row>
    <row r="145" spans="1:2" ht="30" x14ac:dyDescent="0.25">
      <c r="A145" s="384" t="e">
        <f>VLOOKUP(A146,мандатка!$B:$L,7,FALSE)</f>
        <v>#N/A</v>
      </c>
      <c r="B145" s="384" t="e">
        <f>VLOOKUP(B146,мандатка!$B:$L,7,FALSE)</f>
        <v>#N/A</v>
      </c>
    </row>
    <row r="146" spans="1:2" ht="136.19999999999999" x14ac:dyDescent="0.25">
      <c r="A146" s="385">
        <v>221</v>
      </c>
      <c r="B146" s="385">
        <v>222</v>
      </c>
    </row>
    <row r="147" spans="1:2" ht="24.6" x14ac:dyDescent="0.25">
      <c r="A147" s="386" t="e">
        <f>VLOOKUP(A146,мандатка!$B:$L,3,FALSE)</f>
        <v>#N/A</v>
      </c>
      <c r="B147" s="386" t="e">
        <f>VLOOKUP(B146,мандатка!$B:$L,3,FALSE)</f>
        <v>#N/A</v>
      </c>
    </row>
    <row r="148" spans="1:2" ht="30" x14ac:dyDescent="0.25">
      <c r="A148" s="384" t="e">
        <f>VLOOKUP(A149,мандатка!$B:$L,7,FALSE)</f>
        <v>#N/A</v>
      </c>
      <c r="B148" s="384" t="e">
        <f>VLOOKUP(B149,мандатка!$B:$L,7,FALSE)</f>
        <v>#N/A</v>
      </c>
    </row>
    <row r="149" spans="1:2" ht="136.19999999999999" x14ac:dyDescent="0.25">
      <c r="A149" s="385">
        <v>223</v>
      </c>
      <c r="B149" s="385">
        <v>224</v>
      </c>
    </row>
    <row r="150" spans="1:2" ht="24.6" x14ac:dyDescent="0.25">
      <c r="A150" s="386" t="e">
        <f>VLOOKUP(A149,мандатка!$B:$L,3,FALSE)</f>
        <v>#N/A</v>
      </c>
      <c r="B150" s="386" t="e">
        <f>VLOOKUP(B149,мандатка!$B:$L,3,FALSE)</f>
        <v>#N/A</v>
      </c>
    </row>
    <row r="151" spans="1:2" ht="30" x14ac:dyDescent="0.25">
      <c r="A151" s="384" t="e">
        <f>VLOOKUP(A152,мандатка!$B:$L,7,FALSE)</f>
        <v>#N/A</v>
      </c>
      <c r="B151" s="384" t="e">
        <f>VLOOKUP(B152,мандатка!$B:$L,7,FALSE)</f>
        <v>#N/A</v>
      </c>
    </row>
    <row r="152" spans="1:2" ht="136.19999999999999" x14ac:dyDescent="0.25">
      <c r="A152" s="385">
        <v>225</v>
      </c>
      <c r="B152" s="385">
        <v>226</v>
      </c>
    </row>
    <row r="153" spans="1:2" ht="24.6" x14ac:dyDescent="0.25">
      <c r="A153" s="386" t="e">
        <f>VLOOKUP(A152,мандатка!$B:$L,3,FALSE)</f>
        <v>#N/A</v>
      </c>
      <c r="B153" s="386" t="e">
        <f>VLOOKUP(B152,мандатка!$B:$L,3,FALSE)</f>
        <v>#N/A</v>
      </c>
    </row>
    <row r="154" spans="1:2" ht="30" x14ac:dyDescent="0.25">
      <c r="A154" s="384" t="e">
        <f>VLOOKUP(A155,мандатка!$B:$L,7,FALSE)</f>
        <v>#N/A</v>
      </c>
      <c r="B154" s="384" t="e">
        <f>VLOOKUP(B155,мандатка!$B:$L,7,FALSE)</f>
        <v>#N/A</v>
      </c>
    </row>
    <row r="155" spans="1:2" ht="136.19999999999999" x14ac:dyDescent="0.25">
      <c r="A155" s="385">
        <v>227</v>
      </c>
      <c r="B155" s="385">
        <v>228</v>
      </c>
    </row>
    <row r="156" spans="1:2" ht="24.6" x14ac:dyDescent="0.25">
      <c r="A156" s="386" t="e">
        <f>VLOOKUP(A155,мандатка!$B:$L,3,FALSE)</f>
        <v>#N/A</v>
      </c>
      <c r="B156" s="386" t="e">
        <f>VLOOKUP(B155,мандатка!$B:$L,3,FALSE)</f>
        <v>#N/A</v>
      </c>
    </row>
    <row r="157" spans="1:2" ht="30" x14ac:dyDescent="0.25">
      <c r="A157" s="384" t="e">
        <f>VLOOKUP(A158,мандатка!$B:$L,7,FALSE)</f>
        <v>#N/A</v>
      </c>
      <c r="B157" s="384" t="e">
        <f>VLOOKUP(B158,мандатка!$B:$L,7,FALSE)</f>
        <v>#N/A</v>
      </c>
    </row>
    <row r="158" spans="1:2" ht="136.19999999999999" x14ac:dyDescent="0.25">
      <c r="A158" s="385">
        <v>231</v>
      </c>
      <c r="B158" s="385">
        <v>232</v>
      </c>
    </row>
    <row r="159" spans="1:2" ht="24.6" x14ac:dyDescent="0.25">
      <c r="A159" s="386" t="e">
        <f>VLOOKUP(A158,мандатка!$B:$L,3,FALSE)</f>
        <v>#N/A</v>
      </c>
      <c r="B159" s="386" t="e">
        <f>VLOOKUP(B158,мандатка!$B:$L,3,FALSE)</f>
        <v>#N/A</v>
      </c>
    </row>
    <row r="160" spans="1:2" ht="30" x14ac:dyDescent="0.25">
      <c r="A160" s="384" t="e">
        <f>VLOOKUP(A161,мандатка!$B:$L,7,FALSE)</f>
        <v>#N/A</v>
      </c>
      <c r="B160" s="384" t="e">
        <f>VLOOKUP(B161,мандатка!$B:$L,7,FALSE)</f>
        <v>#N/A</v>
      </c>
    </row>
    <row r="161" spans="1:2" ht="136.19999999999999" x14ac:dyDescent="0.25">
      <c r="A161" s="385">
        <v>233</v>
      </c>
      <c r="B161" s="385">
        <v>234</v>
      </c>
    </row>
    <row r="162" spans="1:2" ht="24.6" x14ac:dyDescent="0.25">
      <c r="A162" s="386" t="e">
        <f>VLOOKUP(A161,мандатка!$B:$L,3,FALSE)</f>
        <v>#N/A</v>
      </c>
      <c r="B162" s="386" t="e">
        <f>VLOOKUP(B161,мандатка!$B:$L,3,FALSE)</f>
        <v>#N/A</v>
      </c>
    </row>
    <row r="163" spans="1:2" ht="30" x14ac:dyDescent="0.25">
      <c r="A163" s="384" t="e">
        <f>VLOOKUP(A164,мандатка!$B:$L,7,FALSE)</f>
        <v>#N/A</v>
      </c>
      <c r="B163" s="384" t="e">
        <f>VLOOKUP(B164,мандатка!$B:$L,7,FALSE)</f>
        <v>#N/A</v>
      </c>
    </row>
    <row r="164" spans="1:2" ht="136.19999999999999" x14ac:dyDescent="0.25">
      <c r="A164" s="385">
        <v>235</v>
      </c>
      <c r="B164" s="385">
        <v>236</v>
      </c>
    </row>
    <row r="165" spans="1:2" ht="24.6" x14ac:dyDescent="0.25">
      <c r="A165" s="386" t="e">
        <f>VLOOKUP(A164,мандатка!$B:$L,3,FALSE)</f>
        <v>#N/A</v>
      </c>
      <c r="B165" s="386" t="e">
        <f>VLOOKUP(B164,мандатка!$B:$L,3,FALSE)</f>
        <v>#N/A</v>
      </c>
    </row>
    <row r="166" spans="1:2" ht="30" x14ac:dyDescent="0.25">
      <c r="A166" s="384" t="e">
        <f>VLOOKUP(A167,мандатка!$B:$L,7,FALSE)</f>
        <v>#N/A</v>
      </c>
      <c r="B166" s="384" t="e">
        <f>VLOOKUP(B167,мандатка!$B:$L,7,FALSE)</f>
        <v>#N/A</v>
      </c>
    </row>
    <row r="167" spans="1:2" ht="136.19999999999999" x14ac:dyDescent="0.25">
      <c r="A167" s="385">
        <v>237</v>
      </c>
      <c r="B167" s="385">
        <v>238</v>
      </c>
    </row>
    <row r="168" spans="1:2" ht="24.6" x14ac:dyDescent="0.25">
      <c r="A168" s="386" t="e">
        <f>VLOOKUP(A167,мандатка!$B:$L,3,FALSE)</f>
        <v>#N/A</v>
      </c>
      <c r="B168" s="386" t="e">
        <f>VLOOKUP(B167,мандатка!$B:$L,3,FALSE)</f>
        <v>#N/A</v>
      </c>
    </row>
    <row r="169" spans="1:2" ht="30" x14ac:dyDescent="0.25">
      <c r="A169" s="384" t="e">
        <f>VLOOKUP(A170,мандатка!$B:$L,7,FALSE)</f>
        <v>#N/A</v>
      </c>
      <c r="B169" s="384" t="e">
        <f>VLOOKUP(B170,мандатка!$B:$L,7,FALSE)</f>
        <v>#N/A</v>
      </c>
    </row>
    <row r="170" spans="1:2" ht="136.19999999999999" x14ac:dyDescent="0.25">
      <c r="A170" s="385">
        <v>241</v>
      </c>
      <c r="B170" s="385">
        <v>242</v>
      </c>
    </row>
    <row r="171" spans="1:2" ht="24.6" x14ac:dyDescent="0.25">
      <c r="A171" s="386" t="e">
        <f>VLOOKUP(A170,мандатка!$B:$L,3,FALSE)</f>
        <v>#N/A</v>
      </c>
      <c r="B171" s="386" t="e">
        <f>VLOOKUP(B170,мандатка!$B:$L,3,FALSE)</f>
        <v>#N/A</v>
      </c>
    </row>
    <row r="172" spans="1:2" ht="30" x14ac:dyDescent="0.25">
      <c r="A172" s="384" t="e">
        <f>VLOOKUP(A173,мандатка!$B:$L,7,FALSE)</f>
        <v>#N/A</v>
      </c>
      <c r="B172" s="384" t="e">
        <f>VLOOKUP(B173,мандатка!$B:$L,7,FALSE)</f>
        <v>#N/A</v>
      </c>
    </row>
    <row r="173" spans="1:2" ht="136.19999999999999" x14ac:dyDescent="0.25">
      <c r="A173" s="385">
        <v>243</v>
      </c>
      <c r="B173" s="385">
        <v>244</v>
      </c>
    </row>
    <row r="174" spans="1:2" ht="24.6" x14ac:dyDescent="0.25">
      <c r="A174" s="386" t="e">
        <f>VLOOKUP(A173,мандатка!$B:$L,3,FALSE)</f>
        <v>#N/A</v>
      </c>
      <c r="B174" s="386" t="e">
        <f>VLOOKUP(B173,мандатка!$B:$L,3,FALSE)</f>
        <v>#N/A</v>
      </c>
    </row>
    <row r="175" spans="1:2" ht="30" x14ac:dyDescent="0.25">
      <c r="A175" s="384" t="e">
        <f>VLOOKUP(A176,мандатка!$B:$L,7,FALSE)</f>
        <v>#N/A</v>
      </c>
      <c r="B175" s="384" t="e">
        <f>VLOOKUP(B176,мандатка!$B:$L,7,FALSE)</f>
        <v>#N/A</v>
      </c>
    </row>
    <row r="176" spans="1:2" ht="136.19999999999999" x14ac:dyDescent="0.25">
      <c r="A176" s="385">
        <v>245</v>
      </c>
      <c r="B176" s="385">
        <v>246</v>
      </c>
    </row>
    <row r="177" spans="1:2" ht="24.6" x14ac:dyDescent="0.25">
      <c r="A177" s="386" t="e">
        <f>VLOOKUP(A176,мандатка!$B:$L,3,FALSE)</f>
        <v>#N/A</v>
      </c>
      <c r="B177" s="386" t="e">
        <f>VLOOKUP(B176,мандатка!$B:$L,3,FALSE)</f>
        <v>#N/A</v>
      </c>
    </row>
    <row r="178" spans="1:2" ht="30" x14ac:dyDescent="0.25">
      <c r="A178" s="384" t="e">
        <f>VLOOKUP(A179,мандатка!$B:$L,7,FALSE)</f>
        <v>#N/A</v>
      </c>
      <c r="B178" s="384" t="e">
        <f>VLOOKUP(B179,мандатка!$B:$L,7,FALSE)</f>
        <v>#N/A</v>
      </c>
    </row>
    <row r="179" spans="1:2" ht="136.19999999999999" x14ac:dyDescent="0.25">
      <c r="A179" s="385">
        <v>247</v>
      </c>
      <c r="B179" s="385">
        <v>248</v>
      </c>
    </row>
    <row r="180" spans="1:2" ht="24.6" x14ac:dyDescent="0.25">
      <c r="A180" s="386" t="e">
        <f>VLOOKUP(A179,мандатка!$B:$L,3,FALSE)</f>
        <v>#N/A</v>
      </c>
      <c r="B180" s="386" t="e">
        <f>VLOOKUP(B179,мандатка!$B:$L,3,FALSE)</f>
        <v>#N/A</v>
      </c>
    </row>
    <row r="181" spans="1:2" ht="30" x14ac:dyDescent="0.25">
      <c r="A181" s="384" t="e">
        <f>VLOOKUP(A182,мандатка!$B:$L,7,FALSE)</f>
        <v>#N/A</v>
      </c>
      <c r="B181" s="384" t="e">
        <f>VLOOKUP(B182,мандатка!$B:$L,7,FALSE)</f>
        <v>#N/A</v>
      </c>
    </row>
    <row r="182" spans="1:2" ht="136.19999999999999" x14ac:dyDescent="0.25">
      <c r="A182" s="385">
        <v>251</v>
      </c>
      <c r="B182" s="385">
        <v>252</v>
      </c>
    </row>
    <row r="183" spans="1:2" ht="24.6" x14ac:dyDescent="0.25">
      <c r="A183" s="386" t="e">
        <f>VLOOKUP(A182,мандатка!$B:$L,3,FALSE)</f>
        <v>#N/A</v>
      </c>
      <c r="B183" s="386" t="e">
        <f>VLOOKUP(B182,мандатка!$B:$L,3,FALSE)</f>
        <v>#N/A</v>
      </c>
    </row>
    <row r="184" spans="1:2" ht="30" x14ac:dyDescent="0.25">
      <c r="A184" s="384" t="e">
        <f>VLOOKUP(A185,мандатка!$B:$L,7,FALSE)</f>
        <v>#N/A</v>
      </c>
      <c r="B184" s="384" t="e">
        <f>VLOOKUP(B185,мандатка!$B:$L,7,FALSE)</f>
        <v>#N/A</v>
      </c>
    </row>
    <row r="185" spans="1:2" ht="136.19999999999999" x14ac:dyDescent="0.25">
      <c r="A185" s="385">
        <v>253</v>
      </c>
      <c r="B185" s="385">
        <v>254</v>
      </c>
    </row>
    <row r="186" spans="1:2" ht="24.6" x14ac:dyDescent="0.25">
      <c r="A186" s="386" t="e">
        <f>VLOOKUP(A185,мандатка!$B:$L,3,FALSE)</f>
        <v>#N/A</v>
      </c>
      <c r="B186" s="386" t="e">
        <f>VLOOKUP(B185,мандатка!$B:$L,3,FALSE)</f>
        <v>#N/A</v>
      </c>
    </row>
    <row r="187" spans="1:2" ht="30" x14ac:dyDescent="0.25">
      <c r="A187" s="384" t="e">
        <f>VLOOKUP(A188,мандатка!$B:$L,7,FALSE)</f>
        <v>#N/A</v>
      </c>
      <c r="B187" s="384" t="e">
        <f>VLOOKUP(B188,мандатка!$B:$L,7,FALSE)</f>
        <v>#N/A</v>
      </c>
    </row>
    <row r="188" spans="1:2" ht="136.19999999999999" x14ac:dyDescent="0.25">
      <c r="A188" s="385">
        <v>255</v>
      </c>
      <c r="B188" s="385">
        <v>256</v>
      </c>
    </row>
    <row r="189" spans="1:2" ht="24.6" x14ac:dyDescent="0.25">
      <c r="A189" s="386" t="e">
        <f>VLOOKUP(A188,мандатка!$B:$L,3,FALSE)</f>
        <v>#N/A</v>
      </c>
      <c r="B189" s="386" t="e">
        <f>VLOOKUP(B188,мандатка!$B:$L,3,FALSE)</f>
        <v>#N/A</v>
      </c>
    </row>
    <row r="190" spans="1:2" ht="30" x14ac:dyDescent="0.25">
      <c r="A190" s="384" t="e">
        <f>VLOOKUP(A191,мандатка!$B:$L,7,FALSE)</f>
        <v>#N/A</v>
      </c>
      <c r="B190" s="384" t="e">
        <f>VLOOKUP(B191,мандатка!$B:$L,7,FALSE)</f>
        <v>#N/A</v>
      </c>
    </row>
    <row r="191" spans="1:2" ht="136.19999999999999" x14ac:dyDescent="0.25">
      <c r="A191" s="385">
        <v>257</v>
      </c>
      <c r="B191" s="385">
        <v>258</v>
      </c>
    </row>
    <row r="192" spans="1:2" ht="24.6" x14ac:dyDescent="0.25">
      <c r="A192" s="386" t="e">
        <f>VLOOKUP(A191,мандатка!$B:$L,3,FALSE)</f>
        <v>#N/A</v>
      </c>
      <c r="B192" s="386" t="e">
        <f>VLOOKUP(B191,мандатка!$B:$L,3,FALSE)</f>
        <v>#N/A</v>
      </c>
    </row>
    <row r="193" spans="1:2" ht="30" x14ac:dyDescent="0.25">
      <c r="A193" s="384" t="e">
        <f>VLOOKUP(A194,мандатка!$B:$L,7,FALSE)</f>
        <v>#N/A</v>
      </c>
      <c r="B193" s="384" t="e">
        <f>VLOOKUP(B194,мандатка!$B:$L,7,FALSE)</f>
        <v>#N/A</v>
      </c>
    </row>
    <row r="194" spans="1:2" ht="136.19999999999999" x14ac:dyDescent="0.25">
      <c r="A194" s="385">
        <v>261</v>
      </c>
      <c r="B194" s="385">
        <v>262</v>
      </c>
    </row>
    <row r="195" spans="1:2" ht="24.6" x14ac:dyDescent="0.25">
      <c r="A195" s="386" t="e">
        <f>VLOOKUP(A194,мандатка!$B:$L,3,FALSE)</f>
        <v>#N/A</v>
      </c>
      <c r="B195" s="386" t="e">
        <f>VLOOKUP(B194,мандатка!$B:$L,3,FALSE)</f>
        <v>#N/A</v>
      </c>
    </row>
    <row r="196" spans="1:2" ht="30" x14ac:dyDescent="0.25">
      <c r="A196" s="384" t="e">
        <f>VLOOKUP(A197,мандатка!$B:$L,7,FALSE)</f>
        <v>#N/A</v>
      </c>
      <c r="B196" s="384" t="e">
        <f>VLOOKUP(B197,мандатка!$B:$L,7,FALSE)</f>
        <v>#N/A</v>
      </c>
    </row>
    <row r="197" spans="1:2" ht="136.19999999999999" x14ac:dyDescent="0.25">
      <c r="A197" s="385">
        <v>263</v>
      </c>
      <c r="B197" s="385">
        <v>264</v>
      </c>
    </row>
    <row r="198" spans="1:2" ht="24.6" x14ac:dyDescent="0.25">
      <c r="A198" s="386" t="e">
        <f>VLOOKUP(A197,мандатка!$B:$L,3,FALSE)</f>
        <v>#N/A</v>
      </c>
      <c r="B198" s="386" t="e">
        <f>VLOOKUP(B197,мандатка!$B:$L,3,FALSE)</f>
        <v>#N/A</v>
      </c>
    </row>
    <row r="199" spans="1:2" ht="30" x14ac:dyDescent="0.25">
      <c r="A199" s="384" t="e">
        <f>VLOOKUP(A200,мандатка!$B:$L,7,FALSE)</f>
        <v>#N/A</v>
      </c>
      <c r="B199" s="384" t="e">
        <f>VLOOKUP(B200,мандатка!$B:$L,7,FALSE)</f>
        <v>#N/A</v>
      </c>
    </row>
    <row r="200" spans="1:2" ht="136.19999999999999" x14ac:dyDescent="0.25">
      <c r="A200" s="385">
        <v>265</v>
      </c>
      <c r="B200" s="385">
        <v>266</v>
      </c>
    </row>
    <row r="201" spans="1:2" ht="24.6" x14ac:dyDescent="0.25">
      <c r="A201" s="386" t="e">
        <f>VLOOKUP(A200,мандатка!$B:$L,3,FALSE)</f>
        <v>#N/A</v>
      </c>
      <c r="B201" s="386" t="e">
        <f>VLOOKUP(B200,мандатка!$B:$L,3,FALSE)</f>
        <v>#N/A</v>
      </c>
    </row>
    <row r="202" spans="1:2" ht="30" x14ac:dyDescent="0.25">
      <c r="A202" s="384" t="e">
        <f>VLOOKUP(A203,мандатка!$B:$L,7,FALSE)</f>
        <v>#N/A</v>
      </c>
      <c r="B202" s="384" t="e">
        <f>VLOOKUP(B203,мандатка!$B:$L,7,FALSE)</f>
        <v>#N/A</v>
      </c>
    </row>
    <row r="203" spans="1:2" ht="136.19999999999999" x14ac:dyDescent="0.25">
      <c r="A203" s="385">
        <v>267</v>
      </c>
      <c r="B203" s="385">
        <v>268</v>
      </c>
    </row>
    <row r="204" spans="1:2" ht="24.6" x14ac:dyDescent="0.25">
      <c r="A204" s="386" t="e">
        <f>VLOOKUP(A203,мандатка!$B:$L,3,FALSE)</f>
        <v>#N/A</v>
      </c>
      <c r="B204" s="386" t="e">
        <f>VLOOKUP(B203,мандатка!$B:$L,3,FALSE)</f>
        <v>#N/A</v>
      </c>
    </row>
    <row r="205" spans="1:2" ht="30" x14ac:dyDescent="0.25">
      <c r="A205" s="384" t="e">
        <f>VLOOKUP(A206,мандатка!$B:$L,7,FALSE)</f>
        <v>#N/A</v>
      </c>
      <c r="B205" s="384" t="e">
        <f>VLOOKUP(B206,мандатка!$B:$L,7,FALSE)</f>
        <v>#N/A</v>
      </c>
    </row>
    <row r="206" spans="1:2" ht="136.19999999999999" x14ac:dyDescent="0.25">
      <c r="A206" s="385">
        <v>271</v>
      </c>
      <c r="B206" s="385">
        <v>272</v>
      </c>
    </row>
    <row r="207" spans="1:2" ht="24.6" x14ac:dyDescent="0.25">
      <c r="A207" s="386" t="e">
        <f>VLOOKUP(A206,мандатка!$B:$L,3,FALSE)</f>
        <v>#N/A</v>
      </c>
      <c r="B207" s="386" t="e">
        <f>VLOOKUP(B206,мандатка!$B:$L,3,FALSE)</f>
        <v>#N/A</v>
      </c>
    </row>
    <row r="208" spans="1:2" ht="30" x14ac:dyDescent="0.25">
      <c r="A208" s="384" t="e">
        <f>VLOOKUP(A209,мандатка!$B:$L,7,FALSE)</f>
        <v>#N/A</v>
      </c>
      <c r="B208" s="384" t="e">
        <f>VLOOKUP(B209,мандатка!$B:$L,7,FALSE)</f>
        <v>#N/A</v>
      </c>
    </row>
    <row r="209" spans="1:2" ht="136.19999999999999" x14ac:dyDescent="0.25">
      <c r="A209" s="385">
        <v>273</v>
      </c>
      <c r="B209" s="385">
        <v>274</v>
      </c>
    </row>
    <row r="210" spans="1:2" ht="24.6" x14ac:dyDescent="0.25">
      <c r="A210" s="386" t="e">
        <f>VLOOKUP(A209,мандатка!$B:$L,3,FALSE)</f>
        <v>#N/A</v>
      </c>
      <c r="B210" s="386" t="e">
        <f>VLOOKUP(B209,мандатка!$B:$L,3,FALSE)</f>
        <v>#N/A</v>
      </c>
    </row>
    <row r="211" spans="1:2" ht="30" x14ac:dyDescent="0.25">
      <c r="A211" s="384" t="e">
        <f>VLOOKUP(A212,мандатка!$B:$L,7,FALSE)</f>
        <v>#N/A</v>
      </c>
      <c r="B211" s="384" t="e">
        <f>VLOOKUP(B212,мандатка!$B:$L,7,FALSE)</f>
        <v>#N/A</v>
      </c>
    </row>
    <row r="212" spans="1:2" ht="136.19999999999999" x14ac:dyDescent="0.25">
      <c r="A212" s="385">
        <v>275</v>
      </c>
      <c r="B212" s="385">
        <v>276</v>
      </c>
    </row>
    <row r="213" spans="1:2" ht="24.6" x14ac:dyDescent="0.25">
      <c r="A213" s="386" t="e">
        <f>VLOOKUP(A212,мандатка!$B:$L,3,FALSE)</f>
        <v>#N/A</v>
      </c>
      <c r="B213" s="386" t="e">
        <f>VLOOKUP(B212,мандатка!$B:$L,3,FALSE)</f>
        <v>#N/A</v>
      </c>
    </row>
    <row r="214" spans="1:2" ht="30" x14ac:dyDescent="0.25">
      <c r="A214" s="384" t="e">
        <f>VLOOKUP(A215,мандатка!$B:$L,7,FALSE)</f>
        <v>#N/A</v>
      </c>
      <c r="B214" s="384" t="e">
        <f>VLOOKUP(B215,мандатка!$B:$L,7,FALSE)</f>
        <v>#N/A</v>
      </c>
    </row>
    <row r="215" spans="1:2" ht="136.19999999999999" x14ac:dyDescent="0.25">
      <c r="A215" s="385">
        <v>277</v>
      </c>
      <c r="B215" s="385">
        <v>278</v>
      </c>
    </row>
    <row r="216" spans="1:2" ht="24.6" x14ac:dyDescent="0.25">
      <c r="A216" s="386" t="e">
        <f>VLOOKUP(A215,мандатка!$B:$L,3,FALSE)</f>
        <v>#N/A</v>
      </c>
      <c r="B216" s="386" t="e">
        <f>VLOOKUP(B215,мандатка!$B:$L,3,FALSE)</f>
        <v>#N/A</v>
      </c>
    </row>
    <row r="217" spans="1:2" ht="30" x14ac:dyDescent="0.25">
      <c r="A217" s="384" t="e">
        <f>VLOOKUP(A218,мандатка!$B:$L,7,FALSE)</f>
        <v>#N/A</v>
      </c>
      <c r="B217" s="384" t="e">
        <f>VLOOKUP(B218,мандатка!$B:$L,7,FALSE)</f>
        <v>#N/A</v>
      </c>
    </row>
    <row r="218" spans="1:2" ht="136.19999999999999" x14ac:dyDescent="0.25">
      <c r="A218" s="385">
        <v>281</v>
      </c>
      <c r="B218" s="385">
        <v>282</v>
      </c>
    </row>
    <row r="219" spans="1:2" ht="24.6" x14ac:dyDescent="0.25">
      <c r="A219" s="386" t="e">
        <f>VLOOKUP(A218,мандатка!$B:$L,3,FALSE)</f>
        <v>#N/A</v>
      </c>
      <c r="B219" s="386" t="e">
        <f>VLOOKUP(B218,мандатка!$B:$L,3,FALSE)</f>
        <v>#N/A</v>
      </c>
    </row>
    <row r="220" spans="1:2" ht="30" x14ac:dyDescent="0.25">
      <c r="A220" s="384" t="e">
        <f>VLOOKUP(A221,мандатка!$B:$L,7,FALSE)</f>
        <v>#N/A</v>
      </c>
      <c r="B220" s="384" t="e">
        <f>VLOOKUP(B221,мандатка!$B:$L,7,FALSE)</f>
        <v>#N/A</v>
      </c>
    </row>
    <row r="221" spans="1:2" ht="136.19999999999999" x14ac:dyDescent="0.25">
      <c r="A221" s="385">
        <v>283</v>
      </c>
      <c r="B221" s="385">
        <v>284</v>
      </c>
    </row>
    <row r="222" spans="1:2" ht="24.6" x14ac:dyDescent="0.25">
      <c r="A222" s="386" t="e">
        <f>VLOOKUP(A221,мандатка!$B:$L,3,FALSE)</f>
        <v>#N/A</v>
      </c>
      <c r="B222" s="386" t="e">
        <f>VLOOKUP(B221,мандатка!$B:$L,3,FALSE)</f>
        <v>#N/A</v>
      </c>
    </row>
    <row r="223" spans="1:2" ht="30" x14ac:dyDescent="0.25">
      <c r="A223" s="384" t="e">
        <f>VLOOKUP(A224,мандатка!$B:$L,7,FALSE)</f>
        <v>#N/A</v>
      </c>
      <c r="B223" s="384" t="e">
        <f>VLOOKUP(B224,мандатка!$B:$L,7,FALSE)</f>
        <v>#N/A</v>
      </c>
    </row>
    <row r="224" spans="1:2" ht="136.19999999999999" x14ac:dyDescent="0.25">
      <c r="A224" s="385">
        <v>285</v>
      </c>
      <c r="B224" s="385">
        <v>286</v>
      </c>
    </row>
    <row r="225" spans="1:2" ht="24.6" x14ac:dyDescent="0.25">
      <c r="A225" s="386" t="e">
        <f>VLOOKUP(A224,мандатка!$B:$L,3,FALSE)</f>
        <v>#N/A</v>
      </c>
      <c r="B225" s="386" t="e">
        <f>VLOOKUP(B224,мандатка!$B:$L,3,FALSE)</f>
        <v>#N/A</v>
      </c>
    </row>
    <row r="226" spans="1:2" ht="30" x14ac:dyDescent="0.25">
      <c r="A226" s="384" t="e">
        <f>VLOOKUP(A227,мандатка!$B:$L,7,FALSE)</f>
        <v>#N/A</v>
      </c>
      <c r="B226" s="384" t="e">
        <f>VLOOKUP(B227,мандатка!$B:$L,7,FALSE)</f>
        <v>#N/A</v>
      </c>
    </row>
    <row r="227" spans="1:2" ht="136.19999999999999" x14ac:dyDescent="0.25">
      <c r="A227" s="385">
        <v>287</v>
      </c>
      <c r="B227" s="385">
        <v>288</v>
      </c>
    </row>
    <row r="228" spans="1:2" ht="24.6" x14ac:dyDescent="0.25">
      <c r="A228" s="386" t="e">
        <f>VLOOKUP(A227,мандатка!$B:$L,3,FALSE)</f>
        <v>#N/A</v>
      </c>
      <c r="B228" s="386" t="e">
        <f>VLOOKUP(B227,мандатка!$B:$L,3,FALSE)</f>
        <v>#N/A</v>
      </c>
    </row>
    <row r="229" spans="1:2" ht="30" x14ac:dyDescent="0.25">
      <c r="A229" s="384" t="e">
        <f>VLOOKUP(A230,мандатка!$B:$L,7,FALSE)</f>
        <v>#N/A</v>
      </c>
      <c r="B229" s="384" t="e">
        <f>VLOOKUP(B230,мандатка!$B:$L,7,FALSE)</f>
        <v>#N/A</v>
      </c>
    </row>
    <row r="230" spans="1:2" ht="136.19999999999999" x14ac:dyDescent="0.25">
      <c r="A230" s="385">
        <v>291</v>
      </c>
      <c r="B230" s="385">
        <v>292</v>
      </c>
    </row>
    <row r="231" spans="1:2" ht="24.6" x14ac:dyDescent="0.25">
      <c r="A231" s="386" t="e">
        <f>VLOOKUP(A230,мандатка!$B:$L,3,FALSE)</f>
        <v>#N/A</v>
      </c>
      <c r="B231" s="386" t="e">
        <f>VLOOKUP(B230,мандатка!$B:$L,3,FALSE)</f>
        <v>#N/A</v>
      </c>
    </row>
    <row r="232" spans="1:2" ht="30" x14ac:dyDescent="0.25">
      <c r="A232" s="384" t="e">
        <f>VLOOKUP(A233,мандатка!$B:$L,7,FALSE)</f>
        <v>#N/A</v>
      </c>
      <c r="B232" s="384" t="e">
        <f>VLOOKUP(B233,мандатка!$B:$L,7,FALSE)</f>
        <v>#N/A</v>
      </c>
    </row>
    <row r="233" spans="1:2" ht="136.19999999999999" x14ac:dyDescent="0.25">
      <c r="A233" s="385">
        <v>293</v>
      </c>
      <c r="B233" s="385">
        <v>294</v>
      </c>
    </row>
    <row r="234" spans="1:2" ht="24.6" x14ac:dyDescent="0.25">
      <c r="A234" s="386" t="e">
        <f>VLOOKUP(A233,мандатка!$B:$L,3,FALSE)</f>
        <v>#N/A</v>
      </c>
      <c r="B234" s="386" t="e">
        <f>VLOOKUP(B233,мандатка!$B:$L,3,FALSE)</f>
        <v>#N/A</v>
      </c>
    </row>
    <row r="235" spans="1:2" ht="30" x14ac:dyDescent="0.25">
      <c r="A235" s="384" t="e">
        <f>VLOOKUP(A236,мандатка!$B:$L,7,FALSE)</f>
        <v>#N/A</v>
      </c>
      <c r="B235" s="384" t="e">
        <f>VLOOKUP(B236,мандатка!$B:$L,7,FALSE)</f>
        <v>#N/A</v>
      </c>
    </row>
    <row r="236" spans="1:2" ht="136.19999999999999" x14ac:dyDescent="0.25">
      <c r="A236" s="385">
        <v>295</v>
      </c>
      <c r="B236" s="385">
        <v>296</v>
      </c>
    </row>
    <row r="237" spans="1:2" ht="24.6" x14ac:dyDescent="0.25">
      <c r="A237" s="386" t="e">
        <f>VLOOKUP(A236,мандатка!$B:$L,3,FALSE)</f>
        <v>#N/A</v>
      </c>
      <c r="B237" s="386" t="e">
        <f>VLOOKUP(B236,мандатка!$B:$L,3,FALSE)</f>
        <v>#N/A</v>
      </c>
    </row>
    <row r="238" spans="1:2" ht="30" x14ac:dyDescent="0.25">
      <c r="A238" s="384" t="e">
        <f>VLOOKUP(A239,мандатка!$B:$L,7,FALSE)</f>
        <v>#N/A</v>
      </c>
      <c r="B238" s="384" t="e">
        <f>VLOOKUP(B239,мандатка!$B:$L,7,FALSE)</f>
        <v>#N/A</v>
      </c>
    </row>
    <row r="239" spans="1:2" ht="136.19999999999999" x14ac:dyDescent="0.25">
      <c r="A239" s="385">
        <v>297</v>
      </c>
      <c r="B239" s="385">
        <v>298</v>
      </c>
    </row>
    <row r="240" spans="1:2" ht="24.6" x14ac:dyDescent="0.25">
      <c r="A240" s="386" t="e">
        <f>VLOOKUP(A239,мандатка!$B:$L,3,FALSE)</f>
        <v>#N/A</v>
      </c>
      <c r="B240" s="386" t="e">
        <f>VLOOKUP(B239,мандатка!$B:$L,3,FALSE)</f>
        <v>#N/A</v>
      </c>
    </row>
    <row r="241" spans="1:2" ht="30" x14ac:dyDescent="0.25">
      <c r="A241" s="384" t="e">
        <f>VLOOKUP(A242,мандатка!$B:$L,7,FALSE)</f>
        <v>#N/A</v>
      </c>
      <c r="B241" s="384" t="e">
        <f>VLOOKUP(B242,мандатка!$B:$L,7,FALSE)</f>
        <v>#N/A</v>
      </c>
    </row>
    <row r="242" spans="1:2" ht="136.19999999999999" x14ac:dyDescent="0.25">
      <c r="A242" s="385">
        <v>301</v>
      </c>
      <c r="B242" s="385">
        <v>302</v>
      </c>
    </row>
    <row r="243" spans="1:2" ht="24.6" x14ac:dyDescent="0.25">
      <c r="A243" s="386" t="e">
        <f>VLOOKUP(A242,мандатка!$B:$L,3,FALSE)</f>
        <v>#N/A</v>
      </c>
      <c r="B243" s="386" t="e">
        <f>VLOOKUP(B242,мандатка!$B:$L,3,FALSE)</f>
        <v>#N/A</v>
      </c>
    </row>
    <row r="244" spans="1:2" ht="30" x14ac:dyDescent="0.25">
      <c r="A244" s="384" t="e">
        <f>VLOOKUP(A245,мандатка!$B:$L,7,FALSE)</f>
        <v>#N/A</v>
      </c>
      <c r="B244" s="384" t="e">
        <f>VLOOKUP(B245,мандатка!$B:$L,7,FALSE)</f>
        <v>#N/A</v>
      </c>
    </row>
    <row r="245" spans="1:2" ht="136.19999999999999" x14ac:dyDescent="0.25">
      <c r="A245" s="385">
        <v>303</v>
      </c>
      <c r="B245" s="385">
        <v>304</v>
      </c>
    </row>
    <row r="246" spans="1:2" ht="24.6" x14ac:dyDescent="0.25">
      <c r="A246" s="386" t="e">
        <f>VLOOKUP(A245,мандатка!$B:$L,3,FALSE)</f>
        <v>#N/A</v>
      </c>
      <c r="B246" s="386" t="e">
        <f>VLOOKUP(B245,мандатка!$B:$L,3,FALSE)</f>
        <v>#N/A</v>
      </c>
    </row>
    <row r="247" spans="1:2" ht="30" x14ac:dyDescent="0.25">
      <c r="A247" s="384" t="e">
        <f>VLOOKUP(A248,мандатка!$B:$L,7,FALSE)</f>
        <v>#N/A</v>
      </c>
      <c r="B247" s="384" t="e">
        <f>VLOOKUP(B248,мандатка!$B:$L,7,FALSE)</f>
        <v>#N/A</v>
      </c>
    </row>
    <row r="248" spans="1:2" ht="136.19999999999999" x14ac:dyDescent="0.25">
      <c r="A248" s="385">
        <v>305</v>
      </c>
      <c r="B248" s="385">
        <v>306</v>
      </c>
    </row>
    <row r="249" spans="1:2" ht="24.6" x14ac:dyDescent="0.25">
      <c r="A249" s="386" t="e">
        <f>VLOOKUP(A248,мандатка!$B:$L,3,FALSE)</f>
        <v>#N/A</v>
      </c>
      <c r="B249" s="386" t="e">
        <f>VLOOKUP(B248,мандатка!$B:$L,3,FALSE)</f>
        <v>#N/A</v>
      </c>
    </row>
    <row r="250" spans="1:2" ht="30" x14ac:dyDescent="0.25">
      <c r="A250" s="384" t="e">
        <f>VLOOKUP(A251,мандатка!$B:$L,7,FALSE)</f>
        <v>#N/A</v>
      </c>
      <c r="B250" s="384" t="e">
        <f>VLOOKUP(B251,мандатка!$B:$L,7,FALSE)</f>
        <v>#N/A</v>
      </c>
    </row>
    <row r="251" spans="1:2" ht="136.19999999999999" x14ac:dyDescent="0.25">
      <c r="A251" s="385">
        <v>307</v>
      </c>
      <c r="B251" s="385">
        <v>308</v>
      </c>
    </row>
    <row r="252" spans="1:2" ht="24.6" x14ac:dyDescent="0.25">
      <c r="A252" s="386" t="e">
        <f>VLOOKUP(A251,мандатка!$B:$L,3,FALSE)</f>
        <v>#N/A</v>
      </c>
      <c r="B252" s="386" t="e">
        <f>VLOOKUP(B251,мандатка!$B:$L,3,FALSE)</f>
        <v>#N/A</v>
      </c>
    </row>
    <row r="253" spans="1:2" ht="30" x14ac:dyDescent="0.25">
      <c r="A253" s="384" t="e">
        <f>VLOOKUP(A254,мандатка!$B:$L,7,FALSE)</f>
        <v>#N/A</v>
      </c>
      <c r="B253" s="384" t="e">
        <f>VLOOKUP(B254,мандатка!$B:$L,7,FALSE)</f>
        <v>#N/A</v>
      </c>
    </row>
    <row r="254" spans="1:2" ht="136.19999999999999" x14ac:dyDescent="0.25">
      <c r="A254" s="385">
        <v>311</v>
      </c>
      <c r="B254" s="385">
        <v>312</v>
      </c>
    </row>
    <row r="255" spans="1:2" ht="24.6" x14ac:dyDescent="0.25">
      <c r="A255" s="386" t="e">
        <f>VLOOKUP(A254,мандатка!$B:$L,3,FALSE)</f>
        <v>#N/A</v>
      </c>
      <c r="B255" s="386" t="e">
        <f>VLOOKUP(B254,мандатка!$B:$L,3,FALSE)</f>
        <v>#N/A</v>
      </c>
    </row>
    <row r="256" spans="1:2" ht="30" x14ac:dyDescent="0.25">
      <c r="A256" s="384" t="e">
        <f>VLOOKUP(A257,мандатка!$B:$L,7,FALSE)</f>
        <v>#N/A</v>
      </c>
      <c r="B256" s="384" t="e">
        <f>VLOOKUP(B257,мандатка!$B:$L,7,FALSE)</f>
        <v>#N/A</v>
      </c>
    </row>
    <row r="257" spans="1:2" ht="136.19999999999999" x14ac:dyDescent="0.25">
      <c r="A257" s="385">
        <v>313</v>
      </c>
      <c r="B257" s="385">
        <v>314</v>
      </c>
    </row>
    <row r="258" spans="1:2" ht="24.6" x14ac:dyDescent="0.25">
      <c r="A258" s="386" t="e">
        <f>VLOOKUP(A257,мандатка!$B:$L,3,FALSE)</f>
        <v>#N/A</v>
      </c>
      <c r="B258" s="386" t="e">
        <f>VLOOKUP(B257,мандатка!$B:$L,3,FALSE)</f>
        <v>#N/A</v>
      </c>
    </row>
    <row r="259" spans="1:2" ht="30" x14ac:dyDescent="0.25">
      <c r="A259" s="384" t="e">
        <f>VLOOKUP(A260,мандатка!$B:$L,7,FALSE)</f>
        <v>#N/A</v>
      </c>
      <c r="B259" s="384" t="e">
        <f>VLOOKUP(B260,мандатка!$B:$L,7,FALSE)</f>
        <v>#N/A</v>
      </c>
    </row>
    <row r="260" spans="1:2" ht="136.19999999999999" x14ac:dyDescent="0.25">
      <c r="A260" s="385">
        <v>315</v>
      </c>
      <c r="B260" s="385">
        <v>316</v>
      </c>
    </row>
    <row r="261" spans="1:2" ht="24.6" x14ac:dyDescent="0.25">
      <c r="A261" s="386" t="e">
        <f>VLOOKUP(A260,мандатка!$B:$L,3,FALSE)</f>
        <v>#N/A</v>
      </c>
      <c r="B261" s="386" t="e">
        <f>VLOOKUP(B260,мандатка!$B:$L,3,FALSE)</f>
        <v>#N/A</v>
      </c>
    </row>
    <row r="262" spans="1:2" ht="30" x14ac:dyDescent="0.25">
      <c r="A262" s="384" t="e">
        <f>VLOOKUP(A263,мандатка!$B:$L,7,FALSE)</f>
        <v>#N/A</v>
      </c>
      <c r="B262" s="384" t="e">
        <f>VLOOKUP(B263,мандатка!$B:$L,7,FALSE)</f>
        <v>#N/A</v>
      </c>
    </row>
    <row r="263" spans="1:2" ht="136.19999999999999" x14ac:dyDescent="0.25">
      <c r="A263" s="385">
        <v>317</v>
      </c>
      <c r="B263" s="385">
        <v>318</v>
      </c>
    </row>
    <row r="264" spans="1:2" ht="24.6" x14ac:dyDescent="0.25">
      <c r="A264" s="386" t="e">
        <f>VLOOKUP(A263,мандатка!$B:$L,3,FALSE)</f>
        <v>#N/A</v>
      </c>
      <c r="B264" s="386" t="e">
        <f>VLOOKUP(B263,мандатка!$B:$L,3,FALSE)</f>
        <v>#N/A</v>
      </c>
    </row>
    <row r="265" spans="1:2" ht="30" x14ac:dyDescent="0.25">
      <c r="A265" s="384" t="e">
        <f>VLOOKUP(A266,мандатка!$B:$L,7,FALSE)</f>
        <v>#N/A</v>
      </c>
      <c r="B265" s="384" t="e">
        <f>VLOOKUP(B266,мандатка!$B:$L,7,FALSE)</f>
        <v>#N/A</v>
      </c>
    </row>
    <row r="266" spans="1:2" ht="136.19999999999999" x14ac:dyDescent="0.25">
      <c r="A266" s="385">
        <v>321</v>
      </c>
      <c r="B266" s="385">
        <v>322</v>
      </c>
    </row>
    <row r="267" spans="1:2" ht="24.6" x14ac:dyDescent="0.25">
      <c r="A267" s="386" t="e">
        <f>VLOOKUP(A266,мандатка!$B:$L,3,FALSE)</f>
        <v>#N/A</v>
      </c>
      <c r="B267" s="386" t="e">
        <f>VLOOKUP(B266,мандатка!$B:$L,3,FALSE)</f>
        <v>#N/A</v>
      </c>
    </row>
    <row r="268" spans="1:2" ht="30" x14ac:dyDescent="0.25">
      <c r="A268" s="384" t="e">
        <f>VLOOKUP(A269,мандатка!$B:$L,7,FALSE)</f>
        <v>#N/A</v>
      </c>
      <c r="B268" s="384" t="e">
        <f>VLOOKUP(B269,мандатка!$B:$L,7,FALSE)</f>
        <v>#N/A</v>
      </c>
    </row>
    <row r="269" spans="1:2" ht="136.19999999999999" x14ac:dyDescent="0.25">
      <c r="A269" s="385">
        <v>323</v>
      </c>
      <c r="B269" s="385">
        <v>324</v>
      </c>
    </row>
    <row r="270" spans="1:2" ht="24.6" x14ac:dyDescent="0.25">
      <c r="A270" s="386" t="e">
        <f>VLOOKUP(A269,мандатка!$B:$L,3,FALSE)</f>
        <v>#N/A</v>
      </c>
      <c r="B270" s="386" t="e">
        <f>VLOOKUP(B269,мандатка!$B:$L,3,FALSE)</f>
        <v>#N/A</v>
      </c>
    </row>
    <row r="271" spans="1:2" ht="30" x14ac:dyDescent="0.25">
      <c r="A271" s="384" t="e">
        <f>VLOOKUP(A272,мандатка!$B:$L,7,FALSE)</f>
        <v>#N/A</v>
      </c>
      <c r="B271" s="384" t="e">
        <f>VLOOKUP(B272,мандатка!$B:$L,7,FALSE)</f>
        <v>#N/A</v>
      </c>
    </row>
    <row r="272" spans="1:2" ht="136.19999999999999" x14ac:dyDescent="0.25">
      <c r="A272" s="385">
        <v>325</v>
      </c>
      <c r="B272" s="385">
        <v>326</v>
      </c>
    </row>
    <row r="273" spans="1:2" ht="24.6" x14ac:dyDescent="0.25">
      <c r="A273" s="386" t="e">
        <f>VLOOKUP(A272,мандатка!$B:$L,3,FALSE)</f>
        <v>#N/A</v>
      </c>
      <c r="B273" s="386" t="e">
        <f>VLOOKUP(B272,мандатка!$B:$L,3,FALSE)</f>
        <v>#N/A</v>
      </c>
    </row>
    <row r="274" spans="1:2" ht="30" x14ac:dyDescent="0.25">
      <c r="A274" s="384" t="e">
        <f>VLOOKUP(A275,мандатка!$B:$L,7,FALSE)</f>
        <v>#N/A</v>
      </c>
      <c r="B274" s="384" t="e">
        <f>VLOOKUP(B275,мандатка!$B:$L,7,FALSE)</f>
        <v>#N/A</v>
      </c>
    </row>
    <row r="275" spans="1:2" ht="136.19999999999999" x14ac:dyDescent="0.25">
      <c r="A275" s="385">
        <v>327</v>
      </c>
      <c r="B275" s="385">
        <v>328</v>
      </c>
    </row>
    <row r="276" spans="1:2" ht="24.6" x14ac:dyDescent="0.25">
      <c r="A276" s="386" t="e">
        <f>VLOOKUP(A275,мандатка!$B:$L,3,FALSE)</f>
        <v>#N/A</v>
      </c>
      <c r="B276" s="386" t="e">
        <f>VLOOKUP(B275,мандатка!$B:$L,3,FALSE)</f>
        <v>#N/A</v>
      </c>
    </row>
    <row r="277" spans="1:2" ht="30" x14ac:dyDescent="0.25">
      <c r="A277" s="384" t="e">
        <f>VLOOKUP(A278,мандатка!$B:$L,7,FALSE)</f>
        <v>#N/A</v>
      </c>
      <c r="B277" s="384" t="e">
        <f>VLOOKUP(B278,мандатка!$B:$L,7,FALSE)</f>
        <v>#N/A</v>
      </c>
    </row>
    <row r="278" spans="1:2" ht="136.19999999999999" x14ac:dyDescent="0.25">
      <c r="A278" s="385">
        <v>331</v>
      </c>
      <c r="B278" s="385">
        <v>332</v>
      </c>
    </row>
    <row r="279" spans="1:2" ht="24.6" x14ac:dyDescent="0.25">
      <c r="A279" s="386" t="e">
        <f>VLOOKUP(A278,мандатка!$B:$L,3,FALSE)</f>
        <v>#N/A</v>
      </c>
      <c r="B279" s="386" t="e">
        <f>VLOOKUP(B278,мандатка!$B:$L,3,FALSE)</f>
        <v>#N/A</v>
      </c>
    </row>
    <row r="280" spans="1:2" ht="30" x14ac:dyDescent="0.25">
      <c r="A280" s="384" t="e">
        <f>VLOOKUP(A281,мандатка!$B:$L,7,FALSE)</f>
        <v>#N/A</v>
      </c>
      <c r="B280" s="384" t="e">
        <f>VLOOKUP(B281,мандатка!$B:$L,7,FALSE)</f>
        <v>#N/A</v>
      </c>
    </row>
    <row r="281" spans="1:2" ht="136.19999999999999" x14ac:dyDescent="0.25">
      <c r="A281" s="385">
        <v>333</v>
      </c>
      <c r="B281" s="385">
        <v>334</v>
      </c>
    </row>
    <row r="282" spans="1:2" ht="24.6" x14ac:dyDescent="0.25">
      <c r="A282" s="386" t="e">
        <f>VLOOKUP(A281,мандатка!$B:$L,3,FALSE)</f>
        <v>#N/A</v>
      </c>
      <c r="B282" s="386" t="e">
        <f>VLOOKUP(B281,мандатка!$B:$L,3,FALSE)</f>
        <v>#N/A</v>
      </c>
    </row>
    <row r="283" spans="1:2" ht="30" x14ac:dyDescent="0.25">
      <c r="A283" s="384" t="e">
        <f>VLOOKUP(A284,мандатка!$B:$L,7,FALSE)</f>
        <v>#N/A</v>
      </c>
      <c r="B283" s="384" t="e">
        <f>VLOOKUP(B284,мандатка!$B:$L,7,FALSE)</f>
        <v>#N/A</v>
      </c>
    </row>
    <row r="284" spans="1:2" ht="136.19999999999999" x14ac:dyDescent="0.25">
      <c r="A284" s="385">
        <v>335</v>
      </c>
      <c r="B284" s="385">
        <v>336</v>
      </c>
    </row>
    <row r="285" spans="1:2" ht="24.6" x14ac:dyDescent="0.25">
      <c r="A285" s="386" t="e">
        <f>VLOOKUP(A284,мандатка!$B:$L,3,FALSE)</f>
        <v>#N/A</v>
      </c>
      <c r="B285" s="386" t="e">
        <f>VLOOKUP(B284,мандатка!$B:$L,3,FALSE)</f>
        <v>#N/A</v>
      </c>
    </row>
    <row r="286" spans="1:2" ht="30" x14ac:dyDescent="0.25">
      <c r="A286" s="384" t="e">
        <f>VLOOKUP(A287,мандатка!$B:$L,7,FALSE)</f>
        <v>#N/A</v>
      </c>
      <c r="B286" s="384" t="e">
        <f>VLOOKUP(B287,мандатка!$B:$L,7,FALSE)</f>
        <v>#N/A</v>
      </c>
    </row>
    <row r="287" spans="1:2" ht="136.19999999999999" x14ac:dyDescent="0.25">
      <c r="A287" s="385">
        <v>337</v>
      </c>
      <c r="B287" s="385">
        <v>338</v>
      </c>
    </row>
    <row r="288" spans="1:2" ht="24.6" x14ac:dyDescent="0.25">
      <c r="A288" s="386" t="e">
        <f>VLOOKUP(A287,мандатка!$B:$L,3,FALSE)</f>
        <v>#N/A</v>
      </c>
      <c r="B288" s="386" t="e">
        <f>VLOOKUP(B287,мандатка!$B:$L,3,FALSE)</f>
        <v>#N/A</v>
      </c>
    </row>
    <row r="289" spans="1:2" ht="30" x14ac:dyDescent="0.25">
      <c r="A289" s="384" t="e">
        <f>VLOOKUP(A290,мандатка!$B:$L,7,FALSE)</f>
        <v>#N/A</v>
      </c>
      <c r="B289" s="384" t="e">
        <f>VLOOKUP(B290,мандатка!$B:$L,7,FALSE)</f>
        <v>#N/A</v>
      </c>
    </row>
    <row r="290" spans="1:2" ht="136.19999999999999" x14ac:dyDescent="0.25">
      <c r="A290" s="385">
        <v>341</v>
      </c>
      <c r="B290" s="385">
        <v>342</v>
      </c>
    </row>
    <row r="291" spans="1:2" ht="24.6" x14ac:dyDescent="0.25">
      <c r="A291" s="386" t="e">
        <f>VLOOKUP(A290,мандатка!$B:$L,3,FALSE)</f>
        <v>#N/A</v>
      </c>
      <c r="B291" s="386" t="e">
        <f>VLOOKUP(B290,мандатка!$B:$L,3,FALSE)</f>
        <v>#N/A</v>
      </c>
    </row>
    <row r="292" spans="1:2" ht="30" x14ac:dyDescent="0.25">
      <c r="A292" s="384" t="e">
        <f>VLOOKUP(A293,мандатка!$B:$L,7,FALSE)</f>
        <v>#N/A</v>
      </c>
      <c r="B292" s="384" t="e">
        <f>VLOOKUP(B293,мандатка!$B:$L,7,FALSE)</f>
        <v>#N/A</v>
      </c>
    </row>
    <row r="293" spans="1:2" ht="136.19999999999999" x14ac:dyDescent="0.25">
      <c r="A293" s="385">
        <v>343</v>
      </c>
      <c r="B293" s="385">
        <v>344</v>
      </c>
    </row>
    <row r="294" spans="1:2" ht="24.6" x14ac:dyDescent="0.25">
      <c r="A294" s="386" t="e">
        <f>VLOOKUP(A293,мандатка!$B:$L,3,FALSE)</f>
        <v>#N/A</v>
      </c>
      <c r="B294" s="386" t="e">
        <f>VLOOKUP(B293,мандатка!$B:$L,3,FALSE)</f>
        <v>#N/A</v>
      </c>
    </row>
    <row r="295" spans="1:2" ht="30" x14ac:dyDescent="0.25">
      <c r="A295" s="384" t="e">
        <f>VLOOKUP(A296,мандатка!$B:$L,7,FALSE)</f>
        <v>#N/A</v>
      </c>
      <c r="B295" s="384" t="e">
        <f>VLOOKUP(B296,мандатка!$B:$L,7,FALSE)</f>
        <v>#N/A</v>
      </c>
    </row>
    <row r="296" spans="1:2" ht="136.19999999999999" x14ac:dyDescent="0.25">
      <c r="A296" s="385">
        <v>345</v>
      </c>
      <c r="B296" s="385">
        <v>346</v>
      </c>
    </row>
    <row r="297" spans="1:2" ht="24.6" x14ac:dyDescent="0.25">
      <c r="A297" s="386" t="e">
        <f>VLOOKUP(A296,мандатка!$B:$L,3,FALSE)</f>
        <v>#N/A</v>
      </c>
      <c r="B297" s="386" t="e">
        <f>VLOOKUP(B296,мандатка!$B:$L,3,FALSE)</f>
        <v>#N/A</v>
      </c>
    </row>
    <row r="298" spans="1:2" ht="30" x14ac:dyDescent="0.25">
      <c r="A298" s="384" t="e">
        <f>VLOOKUP(A299,мандатка!$B:$L,7,FALSE)</f>
        <v>#N/A</v>
      </c>
      <c r="B298" s="384" t="e">
        <f>VLOOKUP(B299,мандатка!$B:$L,7,FALSE)</f>
        <v>#N/A</v>
      </c>
    </row>
    <row r="299" spans="1:2" ht="136.19999999999999" x14ac:dyDescent="0.25">
      <c r="A299" s="385">
        <v>347</v>
      </c>
      <c r="B299" s="385">
        <v>348</v>
      </c>
    </row>
    <row r="300" spans="1:2" ht="24.6" x14ac:dyDescent="0.25">
      <c r="A300" s="386" t="e">
        <f>VLOOKUP(A299,мандатка!$B:$L,3,FALSE)</f>
        <v>#N/A</v>
      </c>
      <c r="B300" s="386" t="e">
        <f>VLOOKUP(B299,мандатка!$B:$L,3,FALSE)</f>
        <v>#N/A</v>
      </c>
    </row>
    <row r="301" spans="1:2" ht="30" x14ac:dyDescent="0.25">
      <c r="A301" s="384" t="e">
        <f>VLOOKUP(A302,мандатка!$B:$L,7,FALSE)</f>
        <v>#N/A</v>
      </c>
      <c r="B301" s="384" t="e">
        <f>VLOOKUP(B302,мандатка!$B:$L,7,FALSE)</f>
        <v>#N/A</v>
      </c>
    </row>
    <row r="302" spans="1:2" ht="136.19999999999999" x14ac:dyDescent="0.25">
      <c r="A302" s="385">
        <v>351</v>
      </c>
      <c r="B302" s="385">
        <v>352</v>
      </c>
    </row>
    <row r="303" spans="1:2" ht="24.6" x14ac:dyDescent="0.25">
      <c r="A303" s="386" t="e">
        <f>VLOOKUP(A302,мандатка!$B:$L,3,FALSE)</f>
        <v>#N/A</v>
      </c>
      <c r="B303" s="386" t="e">
        <f>VLOOKUP(B302,мандатка!$B:$L,3,FALSE)</f>
        <v>#N/A</v>
      </c>
    </row>
    <row r="304" spans="1:2" ht="30" x14ac:dyDescent="0.25">
      <c r="A304" s="384" t="e">
        <f>VLOOKUP(A305,мандатка!$B:$L,7,FALSE)</f>
        <v>#N/A</v>
      </c>
      <c r="B304" s="384" t="e">
        <f>VLOOKUP(B305,мандатка!$B:$L,7,FALSE)</f>
        <v>#N/A</v>
      </c>
    </row>
    <row r="305" spans="1:2" ht="136.19999999999999" x14ac:dyDescent="0.25">
      <c r="A305" s="385">
        <v>353</v>
      </c>
      <c r="B305" s="385">
        <v>354</v>
      </c>
    </row>
    <row r="306" spans="1:2" ht="24.6" x14ac:dyDescent="0.25">
      <c r="A306" s="386" t="e">
        <f>VLOOKUP(A305,мандатка!$B:$L,3,FALSE)</f>
        <v>#N/A</v>
      </c>
      <c r="B306" s="386" t="e">
        <f>VLOOKUP(B305,мандатка!$B:$L,3,FALSE)</f>
        <v>#N/A</v>
      </c>
    </row>
    <row r="307" spans="1:2" ht="30" x14ac:dyDescent="0.25">
      <c r="A307" s="384" t="e">
        <f>VLOOKUP(A308,мандатка!$B:$L,7,FALSE)</f>
        <v>#N/A</v>
      </c>
      <c r="B307" s="384" t="e">
        <f>VLOOKUP(B308,мандатка!$B:$L,7,FALSE)</f>
        <v>#N/A</v>
      </c>
    </row>
    <row r="308" spans="1:2" ht="136.19999999999999" x14ac:dyDescent="0.25">
      <c r="A308" s="385">
        <v>355</v>
      </c>
      <c r="B308" s="385">
        <v>356</v>
      </c>
    </row>
    <row r="309" spans="1:2" ht="24.6" x14ac:dyDescent="0.25">
      <c r="A309" s="386" t="e">
        <f>VLOOKUP(A308,мандатка!$B:$L,3,FALSE)</f>
        <v>#N/A</v>
      </c>
      <c r="B309" s="386" t="e">
        <f>VLOOKUP(B308,мандатка!$B:$L,3,FALSE)</f>
        <v>#N/A</v>
      </c>
    </row>
    <row r="310" spans="1:2" ht="30" x14ac:dyDescent="0.25">
      <c r="A310" s="384" t="e">
        <f>VLOOKUP(A311,мандатка!$B:$L,7,FALSE)</f>
        <v>#N/A</v>
      </c>
      <c r="B310" s="384" t="e">
        <f>VLOOKUP(B311,мандатка!$B:$L,7,FALSE)</f>
        <v>#N/A</v>
      </c>
    </row>
    <row r="311" spans="1:2" ht="136.19999999999999" x14ac:dyDescent="0.25">
      <c r="A311" s="385">
        <v>357</v>
      </c>
      <c r="B311" s="385">
        <v>358</v>
      </c>
    </row>
    <row r="312" spans="1:2" ht="24.6" x14ac:dyDescent="0.25">
      <c r="A312" s="386" t="e">
        <f>VLOOKUP(A311,мандатка!$B:$L,3,FALSE)</f>
        <v>#N/A</v>
      </c>
      <c r="B312" s="386" t="e">
        <f>VLOOKUP(B311,мандатка!$B:$L,3,FALSE)</f>
        <v>#N/A</v>
      </c>
    </row>
    <row r="313" spans="1:2" ht="30" x14ac:dyDescent="0.25">
      <c r="A313" s="384" t="e">
        <f>VLOOKUP(A314,мандатка!$B:$L,7,FALSE)</f>
        <v>#N/A</v>
      </c>
      <c r="B313" s="384" t="e">
        <f>VLOOKUP(B314,мандатка!$B:$L,7,FALSE)</f>
        <v>#N/A</v>
      </c>
    </row>
    <row r="314" spans="1:2" ht="136.19999999999999" x14ac:dyDescent="0.25">
      <c r="A314" s="385">
        <v>361</v>
      </c>
      <c r="B314" s="385">
        <v>362</v>
      </c>
    </row>
    <row r="315" spans="1:2" ht="24.6" x14ac:dyDescent="0.25">
      <c r="A315" s="386" t="e">
        <f>VLOOKUP(A314,мандатка!$B:$L,3,FALSE)</f>
        <v>#N/A</v>
      </c>
      <c r="B315" s="386" t="e">
        <f>VLOOKUP(B314,мандатка!$B:$L,3,FALSE)</f>
        <v>#N/A</v>
      </c>
    </row>
    <row r="316" spans="1:2" ht="30" x14ac:dyDescent="0.25">
      <c r="A316" s="384" t="e">
        <f>VLOOKUP(A317,мандатка!$B:$L,7,FALSE)</f>
        <v>#N/A</v>
      </c>
      <c r="B316" s="384" t="e">
        <f>VLOOKUP(B317,мандатка!$B:$L,7,FALSE)</f>
        <v>#N/A</v>
      </c>
    </row>
    <row r="317" spans="1:2" ht="136.19999999999999" x14ac:dyDescent="0.25">
      <c r="A317" s="385">
        <v>363</v>
      </c>
      <c r="B317" s="385">
        <v>364</v>
      </c>
    </row>
    <row r="318" spans="1:2" ht="24.6" x14ac:dyDescent="0.25">
      <c r="A318" s="386" t="e">
        <f>VLOOKUP(A317,мандатка!$B:$L,3,FALSE)</f>
        <v>#N/A</v>
      </c>
      <c r="B318" s="386" t="e">
        <f>VLOOKUP(B317,мандатка!$B:$L,3,FALSE)</f>
        <v>#N/A</v>
      </c>
    </row>
    <row r="319" spans="1:2" ht="30" x14ac:dyDescent="0.25">
      <c r="A319" s="384" t="e">
        <f>VLOOKUP(A320,мандатка!$B:$L,7,FALSE)</f>
        <v>#N/A</v>
      </c>
      <c r="B319" s="384" t="e">
        <f>VLOOKUP(B320,мандатка!$B:$L,7,FALSE)</f>
        <v>#N/A</v>
      </c>
    </row>
    <row r="320" spans="1:2" ht="136.19999999999999" x14ac:dyDescent="0.25">
      <c r="A320" s="385">
        <v>365</v>
      </c>
      <c r="B320" s="385">
        <v>366</v>
      </c>
    </row>
    <row r="321" spans="1:2" ht="24.6" x14ac:dyDescent="0.25">
      <c r="A321" s="386" t="e">
        <f>VLOOKUP(A320,мандатка!$B:$L,3,FALSE)</f>
        <v>#N/A</v>
      </c>
      <c r="B321" s="386" t="e">
        <f>VLOOKUP(B320,мандатка!$B:$L,3,FALSE)</f>
        <v>#N/A</v>
      </c>
    </row>
    <row r="322" spans="1:2" ht="30" x14ac:dyDescent="0.25">
      <c r="A322" s="384" t="e">
        <f>VLOOKUP(A323,мандатка!$B:$L,7,FALSE)</f>
        <v>#N/A</v>
      </c>
      <c r="B322" s="384" t="e">
        <f>VLOOKUP(B323,мандатка!$B:$L,7,FALSE)</f>
        <v>#N/A</v>
      </c>
    </row>
    <row r="323" spans="1:2" ht="136.19999999999999" x14ac:dyDescent="0.25">
      <c r="A323" s="385">
        <v>367</v>
      </c>
      <c r="B323" s="385">
        <v>368</v>
      </c>
    </row>
    <row r="324" spans="1:2" ht="24.6" x14ac:dyDescent="0.25">
      <c r="A324" s="386" t="e">
        <f>VLOOKUP(A323,мандатка!$B:$L,3,FALSE)</f>
        <v>#N/A</v>
      </c>
      <c r="B324" s="386" t="e">
        <f>VLOOKUP(B323,мандатка!$B:$L,3,FALSE)</f>
        <v>#N/A</v>
      </c>
    </row>
    <row r="325" spans="1:2" ht="30" x14ac:dyDescent="0.25">
      <c r="A325" s="384" t="e">
        <f>VLOOKUP(A326,мандатка!$B:$L,7,FALSE)</f>
        <v>#N/A</v>
      </c>
      <c r="B325" s="384" t="e">
        <f>VLOOKUP(B326,мандатка!$B:$L,7,FALSE)</f>
        <v>#N/A</v>
      </c>
    </row>
    <row r="326" spans="1:2" ht="136.19999999999999" x14ac:dyDescent="0.25">
      <c r="A326" s="385">
        <v>371</v>
      </c>
      <c r="B326" s="385">
        <v>372</v>
      </c>
    </row>
    <row r="327" spans="1:2" ht="24.6" x14ac:dyDescent="0.25">
      <c r="A327" s="386" t="e">
        <f>VLOOKUP(A326,мандатка!$B:$L,3,FALSE)</f>
        <v>#N/A</v>
      </c>
      <c r="B327" s="386" t="e">
        <f>VLOOKUP(B326,мандатка!$B:$L,3,FALSE)</f>
        <v>#N/A</v>
      </c>
    </row>
    <row r="328" spans="1:2" ht="30" x14ac:dyDescent="0.25">
      <c r="A328" s="384" t="e">
        <f>VLOOKUP(A329,мандатка!$B:$L,7,FALSE)</f>
        <v>#N/A</v>
      </c>
      <c r="B328" s="384" t="e">
        <f>VLOOKUP(B329,мандатка!$B:$L,7,FALSE)</f>
        <v>#N/A</v>
      </c>
    </row>
    <row r="329" spans="1:2" ht="136.19999999999999" x14ac:dyDescent="0.25">
      <c r="A329" s="385">
        <v>373</v>
      </c>
      <c r="B329" s="385">
        <v>374</v>
      </c>
    </row>
    <row r="330" spans="1:2" ht="24.6" x14ac:dyDescent="0.25">
      <c r="A330" s="386" t="e">
        <f>VLOOKUP(A329,мандатка!$B:$L,3,FALSE)</f>
        <v>#N/A</v>
      </c>
      <c r="B330" s="386" t="e">
        <f>VLOOKUP(B329,мандатка!$B:$L,3,FALSE)</f>
        <v>#N/A</v>
      </c>
    </row>
    <row r="331" spans="1:2" ht="30" x14ac:dyDescent="0.25">
      <c r="A331" s="384" t="e">
        <f>VLOOKUP(A332,мандатка!$B:$L,7,FALSE)</f>
        <v>#N/A</v>
      </c>
      <c r="B331" s="384" t="e">
        <f>VLOOKUP(B332,мандатка!$B:$L,7,FALSE)</f>
        <v>#N/A</v>
      </c>
    </row>
    <row r="332" spans="1:2" ht="136.19999999999999" x14ac:dyDescent="0.25">
      <c r="A332" s="385">
        <v>375</v>
      </c>
      <c r="B332" s="385">
        <v>376</v>
      </c>
    </row>
    <row r="333" spans="1:2" ht="24.6" x14ac:dyDescent="0.25">
      <c r="A333" s="386" t="e">
        <f>VLOOKUP(A332,мандатка!$B:$L,3,FALSE)</f>
        <v>#N/A</v>
      </c>
      <c r="B333" s="386" t="e">
        <f>VLOOKUP(B332,мандатка!$B:$L,3,FALSE)</f>
        <v>#N/A</v>
      </c>
    </row>
    <row r="334" spans="1:2" ht="30" x14ac:dyDescent="0.25">
      <c r="A334" s="384" t="e">
        <f>VLOOKUP(A335,мандатка!$B:$L,7,FALSE)</f>
        <v>#N/A</v>
      </c>
      <c r="B334" s="384" t="e">
        <f>VLOOKUP(B335,мандатка!$B:$L,7,FALSE)</f>
        <v>#N/A</v>
      </c>
    </row>
    <row r="335" spans="1:2" ht="136.19999999999999" x14ac:dyDescent="0.25">
      <c r="A335" s="385">
        <v>377</v>
      </c>
      <c r="B335" s="385">
        <v>378</v>
      </c>
    </row>
    <row r="336" spans="1:2" ht="24.6" x14ac:dyDescent="0.25">
      <c r="A336" s="386" t="e">
        <f>VLOOKUP(A335,мандатка!$B:$L,3,FALSE)</f>
        <v>#N/A</v>
      </c>
      <c r="B336" s="386" t="e">
        <f>VLOOKUP(B335,мандатка!$B:$L,3,FALSE)</f>
        <v>#N/A</v>
      </c>
    </row>
    <row r="337" spans="1:2" ht="30" x14ac:dyDescent="0.25">
      <c r="A337" s="384" t="e">
        <f>VLOOKUP(A338,мандатка!$B:$L,7,FALSE)</f>
        <v>#N/A</v>
      </c>
      <c r="B337" s="384" t="e">
        <f>VLOOKUP(B338,мандатка!$B:$L,7,FALSE)</f>
        <v>#N/A</v>
      </c>
    </row>
    <row r="338" spans="1:2" ht="136.19999999999999" x14ac:dyDescent="0.25">
      <c r="A338" s="385">
        <v>381</v>
      </c>
      <c r="B338" s="385">
        <v>382</v>
      </c>
    </row>
    <row r="339" spans="1:2" ht="24.6" x14ac:dyDescent="0.25">
      <c r="A339" s="386" t="e">
        <f>VLOOKUP(A338,мандатка!$B:$L,3,FALSE)</f>
        <v>#N/A</v>
      </c>
      <c r="B339" s="386" t="e">
        <f>VLOOKUP(B338,мандатка!$B:$L,3,FALSE)</f>
        <v>#N/A</v>
      </c>
    </row>
    <row r="340" spans="1:2" ht="30" x14ac:dyDescent="0.25">
      <c r="A340" s="384" t="e">
        <f>VLOOKUP(A341,мандатка!$B:$L,7,FALSE)</f>
        <v>#N/A</v>
      </c>
      <c r="B340" s="384" t="e">
        <f>VLOOKUP(B341,мандатка!$B:$L,7,FALSE)</f>
        <v>#N/A</v>
      </c>
    </row>
    <row r="341" spans="1:2" ht="136.19999999999999" x14ac:dyDescent="0.25">
      <c r="A341" s="385">
        <v>383</v>
      </c>
      <c r="B341" s="385">
        <v>384</v>
      </c>
    </row>
    <row r="342" spans="1:2" ht="24.6" x14ac:dyDescent="0.25">
      <c r="A342" s="386" t="e">
        <f>VLOOKUP(A341,мандатка!$B:$L,3,FALSE)</f>
        <v>#N/A</v>
      </c>
      <c r="B342" s="386" t="e">
        <f>VLOOKUP(B341,мандатка!$B:$L,3,FALSE)</f>
        <v>#N/A</v>
      </c>
    </row>
    <row r="343" spans="1:2" ht="30" x14ac:dyDescent="0.25">
      <c r="A343" s="384" t="e">
        <f>VLOOKUP(A344,мандатка!$B:$L,7,FALSE)</f>
        <v>#N/A</v>
      </c>
      <c r="B343" s="384" t="e">
        <f>VLOOKUP(B344,мандатка!$B:$L,7,FALSE)</f>
        <v>#N/A</v>
      </c>
    </row>
    <row r="344" spans="1:2" ht="136.19999999999999" x14ac:dyDescent="0.25">
      <c r="A344" s="385">
        <v>385</v>
      </c>
      <c r="B344" s="385">
        <v>386</v>
      </c>
    </row>
    <row r="345" spans="1:2" ht="24.6" x14ac:dyDescent="0.25">
      <c r="A345" s="386" t="e">
        <f>VLOOKUP(A344,мандатка!$B:$L,3,FALSE)</f>
        <v>#N/A</v>
      </c>
      <c r="B345" s="386" t="e">
        <f>VLOOKUP(B344,мандатка!$B:$L,3,FALSE)</f>
        <v>#N/A</v>
      </c>
    </row>
    <row r="346" spans="1:2" ht="30" x14ac:dyDescent="0.25">
      <c r="A346" s="384" t="e">
        <f>VLOOKUP(A347,мандатка!$B:$L,7,FALSE)</f>
        <v>#N/A</v>
      </c>
      <c r="B346" s="384" t="e">
        <f>VLOOKUP(B347,мандатка!$B:$L,7,FALSE)</f>
        <v>#N/A</v>
      </c>
    </row>
    <row r="347" spans="1:2" ht="136.19999999999999" x14ac:dyDescent="0.25">
      <c r="A347" s="385">
        <v>387</v>
      </c>
      <c r="B347" s="385">
        <v>388</v>
      </c>
    </row>
    <row r="348" spans="1:2" ht="24.6" x14ac:dyDescent="0.25">
      <c r="A348" s="386" t="e">
        <f>VLOOKUP(A347,мандатка!$B:$L,3,FALSE)</f>
        <v>#N/A</v>
      </c>
      <c r="B348" s="386" t="e">
        <f>VLOOKUP(B347,мандатка!$B:$L,3,FALSE)</f>
        <v>#N/A</v>
      </c>
    </row>
    <row r="349" spans="1:2" ht="30" x14ac:dyDescent="0.25">
      <c r="A349" s="384" t="e">
        <f>VLOOKUP(A350,мандатка!$B:$L,7,FALSE)</f>
        <v>#N/A</v>
      </c>
      <c r="B349" s="384" t="e">
        <f>VLOOKUP(B350,мандатка!$B:$L,7,FALSE)</f>
        <v>#N/A</v>
      </c>
    </row>
    <row r="350" spans="1:2" ht="136.19999999999999" x14ac:dyDescent="0.25">
      <c r="A350" s="385">
        <v>391</v>
      </c>
      <c r="B350" s="385">
        <v>392</v>
      </c>
    </row>
    <row r="351" spans="1:2" ht="24.6" x14ac:dyDescent="0.25">
      <c r="A351" s="386" t="e">
        <f>VLOOKUP(A350,мандатка!$B:$L,3,FALSE)</f>
        <v>#N/A</v>
      </c>
      <c r="B351" s="386" t="e">
        <f>VLOOKUP(B350,мандатка!$B:$L,3,FALSE)</f>
        <v>#N/A</v>
      </c>
    </row>
    <row r="352" spans="1:2" ht="30" x14ac:dyDescent="0.25">
      <c r="A352" s="384" t="e">
        <f>VLOOKUP(A353,мандатка!$B:$L,7,FALSE)</f>
        <v>#N/A</v>
      </c>
      <c r="B352" s="384" t="e">
        <f>VLOOKUP(B353,мандатка!$B:$L,7,FALSE)</f>
        <v>#N/A</v>
      </c>
    </row>
    <row r="353" spans="1:2" ht="136.19999999999999" x14ac:dyDescent="0.25">
      <c r="A353" s="385">
        <v>393</v>
      </c>
      <c r="B353" s="385">
        <v>394</v>
      </c>
    </row>
    <row r="354" spans="1:2" ht="24.6" x14ac:dyDescent="0.25">
      <c r="A354" s="386" t="e">
        <f>VLOOKUP(A353,мандатка!$B:$L,3,FALSE)</f>
        <v>#N/A</v>
      </c>
      <c r="B354" s="386" t="e">
        <f>VLOOKUP(B353,мандатка!$B:$L,3,FALSE)</f>
        <v>#N/A</v>
      </c>
    </row>
    <row r="355" spans="1:2" ht="30" x14ac:dyDescent="0.25">
      <c r="A355" s="384" t="e">
        <f>VLOOKUP(A356,мандатка!$B:$L,7,FALSE)</f>
        <v>#N/A</v>
      </c>
      <c r="B355" s="384" t="e">
        <f>VLOOKUP(B356,мандатка!$B:$L,7,FALSE)</f>
        <v>#N/A</v>
      </c>
    </row>
    <row r="356" spans="1:2" ht="136.19999999999999" x14ac:dyDescent="0.25">
      <c r="A356" s="385">
        <v>395</v>
      </c>
      <c r="B356" s="385">
        <v>396</v>
      </c>
    </row>
    <row r="357" spans="1:2" ht="24.6" x14ac:dyDescent="0.25">
      <c r="A357" s="386" t="e">
        <f>VLOOKUP(A356,мандатка!$B:$L,3,FALSE)</f>
        <v>#N/A</v>
      </c>
      <c r="B357" s="386" t="e">
        <f>VLOOKUP(B356,мандатка!$B:$L,3,FALSE)</f>
        <v>#N/A</v>
      </c>
    </row>
    <row r="358" spans="1:2" ht="30" x14ac:dyDescent="0.25">
      <c r="A358" s="384" t="e">
        <f>VLOOKUP(A359,мандатка!$B:$L,7,FALSE)</f>
        <v>#N/A</v>
      </c>
      <c r="B358" s="384" t="e">
        <f>VLOOKUP(B359,мандатка!$B:$L,7,FALSE)</f>
        <v>#N/A</v>
      </c>
    </row>
    <row r="359" spans="1:2" ht="136.19999999999999" x14ac:dyDescent="0.25">
      <c r="A359" s="385">
        <v>397</v>
      </c>
      <c r="B359" s="385">
        <v>398</v>
      </c>
    </row>
    <row r="360" spans="1:2" ht="24.6" x14ac:dyDescent="0.25">
      <c r="A360" s="386" t="e">
        <f>VLOOKUP(A359,мандатка!$B:$L,3,FALSE)</f>
        <v>#N/A</v>
      </c>
      <c r="B360" s="386" t="e">
        <f>VLOOKUP(B359,мандатка!$B:$L,3,FALSE)</f>
        <v>#N/A</v>
      </c>
    </row>
    <row r="361" spans="1:2" ht="30" x14ac:dyDescent="0.25">
      <c r="A361" s="384" t="e">
        <f>VLOOKUP(A362,мандатка!$B:$L,7,FALSE)</f>
        <v>#N/A</v>
      </c>
      <c r="B361" s="384" t="e">
        <f>VLOOKUP(B362,мандатка!$B:$L,7,FALSE)</f>
        <v>#N/A</v>
      </c>
    </row>
    <row r="362" spans="1:2" ht="136.19999999999999" x14ac:dyDescent="0.25">
      <c r="A362" s="385">
        <v>401</v>
      </c>
      <c r="B362" s="385">
        <v>402</v>
      </c>
    </row>
    <row r="363" spans="1:2" ht="24.6" x14ac:dyDescent="0.25">
      <c r="A363" s="386" t="e">
        <f>VLOOKUP(A362,мандатка!$B:$L,3,FALSE)</f>
        <v>#N/A</v>
      </c>
      <c r="B363" s="386" t="e">
        <f>VLOOKUP(B362,мандатка!$B:$L,3,FALSE)</f>
        <v>#N/A</v>
      </c>
    </row>
    <row r="364" spans="1:2" ht="30" x14ac:dyDescent="0.25">
      <c r="A364" s="384" t="e">
        <f>VLOOKUP(A365,мандатка!$B:$L,7,FALSE)</f>
        <v>#N/A</v>
      </c>
      <c r="B364" s="384" t="e">
        <f>VLOOKUP(B365,мандатка!$B:$L,7,FALSE)</f>
        <v>#N/A</v>
      </c>
    </row>
    <row r="365" spans="1:2" ht="136.19999999999999" x14ac:dyDescent="0.25">
      <c r="A365" s="385">
        <v>403</v>
      </c>
      <c r="B365" s="385">
        <v>404</v>
      </c>
    </row>
    <row r="366" spans="1:2" ht="24.6" x14ac:dyDescent="0.25">
      <c r="A366" s="386" t="e">
        <f>VLOOKUP(A365,мандатка!$B:$L,3,FALSE)</f>
        <v>#N/A</v>
      </c>
      <c r="B366" s="386" t="e">
        <f>VLOOKUP(B365,мандатка!$B:$L,3,FALSE)</f>
        <v>#N/A</v>
      </c>
    </row>
    <row r="367" spans="1:2" ht="30" x14ac:dyDescent="0.25">
      <c r="A367" s="384" t="e">
        <f>VLOOKUP(A368,мандатка!$B:$L,7,FALSE)</f>
        <v>#N/A</v>
      </c>
      <c r="B367" s="384" t="e">
        <f>VLOOKUP(B368,мандатка!$B:$L,7,FALSE)</f>
        <v>#N/A</v>
      </c>
    </row>
    <row r="368" spans="1:2" ht="136.19999999999999" x14ac:dyDescent="0.25">
      <c r="A368" s="385">
        <v>405</v>
      </c>
      <c r="B368" s="385">
        <v>406</v>
      </c>
    </row>
    <row r="369" spans="1:2" ht="24.6" x14ac:dyDescent="0.25">
      <c r="A369" s="386" t="e">
        <f>VLOOKUP(A368,мандатка!$B:$L,3,FALSE)</f>
        <v>#N/A</v>
      </c>
      <c r="B369" s="386" t="e">
        <f>VLOOKUP(B368,мандатка!$B:$L,3,FALSE)</f>
        <v>#N/A</v>
      </c>
    </row>
    <row r="370" spans="1:2" ht="30" x14ac:dyDescent="0.25">
      <c r="A370" s="384" t="e">
        <f>VLOOKUP(A371,мандатка!$B:$L,7,FALSE)</f>
        <v>#N/A</v>
      </c>
      <c r="B370" s="384" t="e">
        <f>VLOOKUP(B371,мандатка!$B:$L,7,FALSE)</f>
        <v>#N/A</v>
      </c>
    </row>
    <row r="371" spans="1:2" ht="136.19999999999999" x14ac:dyDescent="0.25">
      <c r="A371" s="385">
        <v>407</v>
      </c>
      <c r="B371" s="385">
        <v>408</v>
      </c>
    </row>
    <row r="372" spans="1:2" ht="24.6" x14ac:dyDescent="0.25">
      <c r="A372" s="386" t="e">
        <f>VLOOKUP(A371,мандатка!$B:$L,3,FALSE)</f>
        <v>#N/A</v>
      </c>
      <c r="B372" s="386" t="e">
        <f>VLOOKUP(B371,мандатка!$B:$L,3,FALSE)</f>
        <v>#N/A</v>
      </c>
    </row>
  </sheetData>
  <printOptions horizontalCentered="1" verticalCentered="1"/>
  <pageMargins left="0.35433070866141736" right="0.35433070866141736" top="0.39370078740157483" bottom="0.39370078740157483" header="0.51181102362204722" footer="0.51181102362204722"/>
  <pageSetup paperSize="9" scale="95" orientation="portrait" r:id="rId1"/>
  <headerFooter alignWithMargins="0"/>
  <rowBreaks count="30" manualBreakCount="30">
    <brk id="12" max="1" man="1"/>
    <brk id="24" max="1" man="1"/>
    <brk id="36" max="1" man="1"/>
    <brk id="48" max="1" man="1"/>
    <brk id="60" max="1" man="1"/>
    <brk id="72" max="1" man="1"/>
    <brk id="84" max="1" man="1"/>
    <brk id="96" max="1" man="1"/>
    <brk id="108" max="1" man="1"/>
    <brk id="120" max="1" man="1"/>
    <brk id="132" max="1" man="1"/>
    <brk id="144" max="1" man="1"/>
    <brk id="156" max="1" man="1"/>
    <brk id="168" max="1" man="1"/>
    <brk id="180" max="1" man="1"/>
    <brk id="192" max="1" man="1"/>
    <brk id="204" max="1" man="1"/>
    <brk id="216" max="1" man="1"/>
    <brk id="228" max="1" man="1"/>
    <brk id="240" max="1" man="1"/>
    <brk id="252" max="1" man="1"/>
    <brk id="264" max="1" man="1"/>
    <brk id="276" max="1" man="1"/>
    <brk id="288" max="1" man="1"/>
    <brk id="300" max="1" man="1"/>
    <brk id="312" max="1" man="1"/>
    <brk id="324" max="1" man="1"/>
    <brk id="336" max="1" man="1"/>
    <brk id="348" max="1" man="1"/>
    <brk id="360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18</vt:i4>
      </vt:variant>
    </vt:vector>
  </HeadingPairs>
  <TitlesOfParts>
    <vt:vector size="39" baseType="lpstr">
      <vt:lpstr>Службовий</vt:lpstr>
      <vt:lpstr>Подяка</vt:lpstr>
      <vt:lpstr>Розряди</vt:lpstr>
      <vt:lpstr>Маркув.Команд</vt:lpstr>
      <vt:lpstr>мандатка</vt:lpstr>
      <vt:lpstr>ЗвМандатка</vt:lpstr>
      <vt:lpstr>Жереб</vt:lpstr>
      <vt:lpstr>СтартОсобиста</vt:lpstr>
      <vt:lpstr>НомераУчасників</vt:lpstr>
      <vt:lpstr>Особиста</vt:lpstr>
      <vt:lpstr>ОсобКоман</vt:lpstr>
      <vt:lpstr>КП картки хл</vt:lpstr>
      <vt:lpstr>КП картки дів</vt:lpstr>
      <vt:lpstr>СП</vt:lpstr>
      <vt:lpstr>СПімен</vt:lpstr>
      <vt:lpstr>БігСП</vt:lpstr>
      <vt:lpstr>КПштр</vt:lpstr>
      <vt:lpstr>КП-штр-імен</vt:lpstr>
      <vt:lpstr>КП картки ком</vt:lpstr>
      <vt:lpstr>ЗведенийПротоколМісця</vt:lpstr>
      <vt:lpstr>ЗведенийПротоколВідсотки</vt:lpstr>
      <vt:lpstr>БігСП!Область_печати</vt:lpstr>
      <vt:lpstr>Жереб!Область_печати</vt:lpstr>
      <vt:lpstr>ЗведенийПротоколВідсотки!Область_печати</vt:lpstr>
      <vt:lpstr>ЗведенийПротоколМісця!Область_печати</vt:lpstr>
      <vt:lpstr>ЗвМандатка!Область_печати</vt:lpstr>
      <vt:lpstr>КПштр!Область_печати</vt:lpstr>
      <vt:lpstr>'КП-штр-імен'!Область_печати</vt:lpstr>
      <vt:lpstr>мандатка!Область_печати</vt:lpstr>
      <vt:lpstr>Маркув.Команд!Область_печати</vt:lpstr>
      <vt:lpstr>НомераУчасників!Область_печати</vt:lpstr>
      <vt:lpstr>Особиста!Область_печати</vt:lpstr>
      <vt:lpstr>ОсобКоман!Область_печати</vt:lpstr>
      <vt:lpstr>СП!Область_печати</vt:lpstr>
      <vt:lpstr>СПімен!Область_печати</vt:lpstr>
      <vt:lpstr>СтартОсобиста!Область_печати</vt:lpstr>
      <vt:lpstr>Розряд</vt:lpstr>
      <vt:lpstr>Стать</vt:lpstr>
      <vt:lpstr>Судді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Журба Евгений</dc:creator>
  <cp:lastModifiedBy>octk33</cp:lastModifiedBy>
  <cp:lastPrinted>2019-06-24T11:59:54Z</cp:lastPrinted>
  <dcterms:created xsi:type="dcterms:W3CDTF">2007-05-17T15:58:04Z</dcterms:created>
  <dcterms:modified xsi:type="dcterms:W3CDTF">2019-06-24T12:05:12Z</dcterms:modified>
</cp:coreProperties>
</file>