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6735" activeTab="3"/>
  </bookViews>
  <sheets>
    <sheet name="регістрація" sheetId="1" r:id="rId1"/>
    <sheet name="розг. оцінка" sheetId="2" r:id="rId2"/>
    <sheet name="види" sheetId="3" r:id="rId3"/>
    <sheet name="по областям" sheetId="4" r:id="rId4"/>
    <sheet name="зведений" sheetId="5" r:id="rId5"/>
  </sheets>
  <definedNames/>
  <calcPr fullCalcOnLoad="1"/>
</workbook>
</file>

<file path=xl/sharedStrings.xml><?xml version="1.0" encoding="utf-8"?>
<sst xmlns="http://schemas.openxmlformats.org/spreadsheetml/2006/main" count="1098" uniqueCount="448">
  <si>
    <t>Регіон</t>
  </si>
  <si>
    <t>Назва закладу, який проводив похід</t>
  </si>
  <si>
    <t>Керівник походу</t>
  </si>
  <si>
    <t>Вид туризму</t>
  </si>
  <si>
    <t>Категорія (ступінь) складності</t>
  </si>
  <si>
    <t>Район проведення</t>
  </si>
  <si>
    <t>Кількість участников</t>
  </si>
  <si>
    <t>Середній бал</t>
  </si>
  <si>
    <t>е-версія</t>
  </si>
  <si>
    <t>Коефіціент</t>
  </si>
  <si>
    <t>Оцінка з коефіціентом</t>
  </si>
  <si>
    <t>Номер</t>
  </si>
  <si>
    <t>Примітка</t>
  </si>
  <si>
    <t>Номер звіту</t>
  </si>
  <si>
    <t>Номер реєстрації звіту</t>
  </si>
  <si>
    <t>Ступень, категорія складності</t>
  </si>
  <si>
    <t>Суддя</t>
  </si>
  <si>
    <t>№ судді</t>
  </si>
  <si>
    <t>1.1.1</t>
  </si>
  <si>
    <t>1.1.2</t>
  </si>
  <si>
    <t>1.1.3</t>
  </si>
  <si>
    <t>1.1.4</t>
  </si>
  <si>
    <t>1.1.5</t>
  </si>
  <si>
    <t>1.1.6</t>
  </si>
  <si>
    <t>1.1.7</t>
  </si>
  <si>
    <t>Разом штрафу</t>
  </si>
  <si>
    <t>1.2.1</t>
  </si>
  <si>
    <t>1.2.2</t>
  </si>
  <si>
    <t>1.2.3</t>
  </si>
  <si>
    <t>1.2.4</t>
  </si>
  <si>
    <t>1.2.5</t>
  </si>
  <si>
    <t>1.2.6</t>
  </si>
  <si>
    <t>1.2.7</t>
  </si>
  <si>
    <t>Разом заохочувальних</t>
  </si>
  <si>
    <t>Разом тактична побудова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</si>
  <si>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</si>
  <si>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</si>
  <si>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</si>
  <si>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</si>
  <si>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</si>
  <si>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</si>
  <si>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</si>
  <si>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</si>
  <si>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</si>
  <si>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</si>
  <si>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</si>
  <si>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Разом штрафів</t>
  </si>
  <si>
    <t>2.2.1</t>
  </si>
  <si>
    <t>2.2.2</t>
  </si>
  <si>
    <t>2.2.3</t>
  </si>
  <si>
    <t>2.2.4</t>
  </si>
  <si>
    <t>Разом тактичне виконання</t>
  </si>
  <si>
    <t>3.1.1</t>
  </si>
  <si>
    <t>3.2.1</t>
  </si>
  <si>
    <t>3.2.2</t>
  </si>
  <si>
    <t>3.2.3</t>
  </si>
  <si>
    <t>Разом технічна складність</t>
  </si>
  <si>
    <t>4.1.1</t>
  </si>
  <si>
    <t>4.1.2</t>
  </si>
  <si>
    <t>4.1.3</t>
  </si>
  <si>
    <t>4.1.4</t>
  </si>
  <si>
    <t>4.1.5</t>
  </si>
  <si>
    <t>4.1.6</t>
  </si>
  <si>
    <t>4.1.7</t>
  </si>
  <si>
    <t>Разом штрафи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</si>
  <si>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</si>
  <si>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</si>
  <si>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</si>
  <si>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</si>
  <si>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</si>
  <si>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</si>
  <si>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</si>
  <si>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</si>
  <si>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</si>
  <si>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</si>
  <si>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Разом технічне проходження</t>
  </si>
  <si>
    <t>5.1.1</t>
  </si>
  <si>
    <t>5.1.2</t>
  </si>
  <si>
    <t>5.1.3</t>
  </si>
  <si>
    <t>5.1.4</t>
  </si>
  <si>
    <t>5.1.5</t>
  </si>
  <si>
    <t>5.1.6.</t>
  </si>
  <si>
    <t>5.1.7</t>
  </si>
  <si>
    <t>5.1.8</t>
  </si>
  <si>
    <t>5.1.9</t>
  </si>
  <si>
    <t>5.1.10</t>
  </si>
  <si>
    <t>5.1.11</t>
  </si>
  <si>
    <t>5.1.12</t>
  </si>
  <si>
    <t>5.2.1</t>
  </si>
  <si>
    <t>5.2.2</t>
  </si>
  <si>
    <t>Разом оформлення звіту</t>
  </si>
  <si>
    <t>Загальна оцінка</t>
  </si>
  <si>
    <t>Номер регистрации отчета</t>
  </si>
  <si>
    <t>К.с.</t>
  </si>
  <si>
    <t>Загальна оцінка 1</t>
  </si>
  <si>
    <t>Загальна оцінка 2</t>
  </si>
  <si>
    <t>Загальна оцінка 3</t>
  </si>
  <si>
    <t>УКРАЇНСЬКИЙ ДЕРЖАВНИЙ ЦЕНТР ТУРИЗМУ І КРАЄЗНАВСТВА УЧНІВСЬКОЇ МОЛОДІ</t>
  </si>
  <si>
    <t>м. Київ</t>
  </si>
  <si>
    <t>№</t>
  </si>
  <si>
    <t>Район проведення походу</t>
  </si>
  <si>
    <t>Оцінка 1</t>
  </si>
  <si>
    <t>Оцінка 2</t>
  </si>
  <si>
    <t>Оцінка 3</t>
  </si>
  <si>
    <t>Оцінка 4</t>
  </si>
  <si>
    <t>Житомирська - 2 звіти</t>
  </si>
  <si>
    <t>Головний суддя</t>
  </si>
  <si>
    <t>Матюшков О.С.</t>
  </si>
  <si>
    <t>Головной секретар</t>
  </si>
  <si>
    <t>Загальна оцінка 4</t>
  </si>
  <si>
    <t>Івано-Франківська - 7 звітів</t>
  </si>
  <si>
    <t>Київська - 1 звіти</t>
  </si>
  <si>
    <t>Сумська - 9 звітів</t>
  </si>
  <si>
    <t>Херсонська - 6 звітів</t>
  </si>
  <si>
    <t>Чернівецька - 9 звітів</t>
  </si>
  <si>
    <t>ПІДСУМКОВИЙ ПРОТОКОЛ (по видам спортивного туризму та категоріям складності)</t>
  </si>
  <si>
    <t xml:space="preserve">№ </t>
  </si>
  <si>
    <t>Кількість учасників</t>
  </si>
  <si>
    <t>оцінка 4</t>
  </si>
  <si>
    <t>шифр регіона</t>
  </si>
  <si>
    <t>Місце</t>
  </si>
  <si>
    <t>І</t>
  </si>
  <si>
    <t>ІІ</t>
  </si>
  <si>
    <t>ІІІ</t>
  </si>
  <si>
    <t>Спелео 3 с.с. - 2 звіти</t>
  </si>
  <si>
    <t>МІНІСТЕРСТВО ОСВІТИ І НАУКИ УКРАЇНИ</t>
  </si>
  <si>
    <t>ЗВЕДЕНИЙ ПРОТОКОЛ</t>
  </si>
  <si>
    <t>Пішохідний</t>
  </si>
  <si>
    <t>Водний</t>
  </si>
  <si>
    <t>Велосипедний</t>
  </si>
  <si>
    <t>Спелео</t>
  </si>
  <si>
    <t>Лижний</t>
  </si>
  <si>
    <t>Сума</t>
  </si>
  <si>
    <t>код региона</t>
  </si>
  <si>
    <t>3 с.</t>
  </si>
  <si>
    <t>Чернівецька</t>
  </si>
  <si>
    <t>Миколаївська</t>
  </si>
  <si>
    <t>Сумська</t>
  </si>
  <si>
    <t>Запорізька</t>
  </si>
  <si>
    <t>Полтавська</t>
  </si>
  <si>
    <t>Івано-Франківська</t>
  </si>
  <si>
    <t>Луганська</t>
  </si>
  <si>
    <t>Херсонська</t>
  </si>
  <si>
    <t>зняття</t>
  </si>
  <si>
    <t>Волинська</t>
  </si>
  <si>
    <t>Київська</t>
  </si>
  <si>
    <t>Хмельницька</t>
  </si>
  <si>
    <t>Закарпатська</t>
  </si>
  <si>
    <t>Житомирська</t>
  </si>
  <si>
    <t>Черкаська</t>
  </si>
  <si>
    <t>Кіровоградська</t>
  </si>
  <si>
    <t>Дніпропетровська</t>
  </si>
  <si>
    <t>Харківська</t>
  </si>
  <si>
    <t>Тернопільська</t>
  </si>
  <si>
    <t>Вело 3 к.с. - 1 звіт</t>
  </si>
  <si>
    <t>Результат</t>
  </si>
  <si>
    <t>ПІДСУМКОВИЙ  ПРОТОКОЛ (по областях)</t>
  </si>
  <si>
    <t>Кількість учасників:</t>
  </si>
  <si>
    <t>Будинок дитячої та юнацької творчості Олександрійської міської ради</t>
  </si>
  <si>
    <t>Ізмайлов Сергій Петрович</t>
  </si>
  <si>
    <t>пішохідний</t>
  </si>
  <si>
    <t>3 с.с.</t>
  </si>
  <si>
    <t>Карпати</t>
  </si>
  <si>
    <t>нема електр.версії</t>
  </si>
  <si>
    <t>велосипедний</t>
  </si>
  <si>
    <t>Кіровоградська обл.</t>
  </si>
  <si>
    <t>м.Київ</t>
  </si>
  <si>
    <t xml:space="preserve">Федорченко Ігор Іванович </t>
  </si>
  <si>
    <t xml:space="preserve">водний </t>
  </si>
  <si>
    <t>р.Тетерів</t>
  </si>
  <si>
    <t>Центр позашкільної роботи Святошинського району м.Києва</t>
  </si>
  <si>
    <t>Доценко Людмила Валеріївна</t>
  </si>
  <si>
    <t>Середня загальоосвітня школа І-Ш ступерів № 128 м.Києва</t>
  </si>
  <si>
    <t>Вєдєнєєва Оксана Євгеніївна</t>
  </si>
  <si>
    <t>р.Горинь</t>
  </si>
  <si>
    <t>Марчерко Анатолі Іванович</t>
  </si>
  <si>
    <t>Житомирський обласний центр туризму,краєзнавства,спорту та екскурсій учнівської молоді</t>
  </si>
  <si>
    <t>Садурський Павло Володимирович</t>
  </si>
  <si>
    <t>Горин Наталія Петрівна</t>
  </si>
  <si>
    <t>КЗ "Дніпропетровський дитячо-юнацький центр міжнародного співробітництва"</t>
  </si>
  <si>
    <t>Суворкін Андрій Вікторович</t>
  </si>
  <si>
    <t>р.П.Буг</t>
  </si>
  <si>
    <t xml:space="preserve">р.Інгулець </t>
  </si>
  <si>
    <t xml:space="preserve">Гапонов Олексій Григорович </t>
  </si>
  <si>
    <t>Бондаренко Сергій Анатолійович</t>
  </si>
  <si>
    <t>Полтавський обласний центр туризму і краєзнавства учнівської молоді</t>
  </si>
  <si>
    <t>Криворучко Анатолій Вікторович</t>
  </si>
  <si>
    <t>Тимошевська Юлія Віталіївна</t>
  </si>
  <si>
    <t>спелео</t>
  </si>
  <si>
    <t>Івано-Франківська обл.</t>
  </si>
  <si>
    <t xml:space="preserve">Полтавський міський центр позашкільної освіти </t>
  </si>
  <si>
    <t>Макуха Анатолій Васильович</t>
  </si>
  <si>
    <t>Лубенський міський дитячо-юнацький клуб спортивного орієнтування і туризму "Валтекс"</t>
  </si>
  <si>
    <t>Полонський Микола</t>
  </si>
  <si>
    <t>Миргородська міська станція юних туристів</t>
  </si>
  <si>
    <t>Ошека Людмила Володимирівна</t>
  </si>
  <si>
    <t>р.Псел</t>
  </si>
  <si>
    <t>Переяслів-Хмельницька міська станція юних туристів</t>
  </si>
  <si>
    <t>Видолоб Михайло Олександрович</t>
  </si>
  <si>
    <t xml:space="preserve">вітрильний </t>
  </si>
  <si>
    <t>р.Дніпро</t>
  </si>
  <si>
    <t>Молдованов Сергій Федорович</t>
  </si>
  <si>
    <t xml:space="preserve">Меленко Оксана Василівна </t>
  </si>
  <si>
    <t>лижний</t>
  </si>
  <si>
    <t>Дергачівська дитячо-юнацька спортивна школа</t>
  </si>
  <si>
    <t>Щербакова Алла Прокопівна</t>
  </si>
  <si>
    <t xml:space="preserve">р.Орель </t>
  </si>
  <si>
    <t>КЗ "Харківський центр дитячої та юнацької творчості № 2"</t>
  </si>
  <si>
    <t>Подрєзова Олена Степанівна</t>
  </si>
  <si>
    <t>Балаклійський центр дитячої та юнацької творчості</t>
  </si>
  <si>
    <t>Шепелюк Наталія Василівна</t>
  </si>
  <si>
    <t>Чоботар Олексардр Васильович</t>
  </si>
  <si>
    <t>Центр дитячої юнацької творчості м.Чернівці</t>
  </si>
  <si>
    <t>Ткачук Павло Дмитрович</t>
  </si>
  <si>
    <t>р.Дністер</t>
  </si>
  <si>
    <t>Ткачук Андрій Анатолійович</t>
  </si>
  <si>
    <t>Княгницький Іван Миколайович</t>
  </si>
  <si>
    <t>Побежан Дмитро Олександрович</t>
  </si>
  <si>
    <t>Кролевецька районна станція юних туристів</t>
  </si>
  <si>
    <t>Лебедь Олекандр Васильович</t>
  </si>
  <si>
    <t>Роменський районний центр дитячої та юнацької творчості</t>
  </si>
  <si>
    <t>Гаценко Вадим Григорович</t>
  </si>
  <si>
    <t>Андросова Валентина Іванівна</t>
  </si>
  <si>
    <t>КЗ "Сумський Палац піонерів та юнацтва"</t>
  </si>
  <si>
    <t xml:space="preserve">Кондратенко Дмитро Євгенович </t>
  </si>
  <si>
    <t>р.Ворскла</t>
  </si>
  <si>
    <t>Cумська</t>
  </si>
  <si>
    <t>Мараховська Зоя Анатоліївна</t>
  </si>
  <si>
    <t>Філатов Ігор Миколайович</t>
  </si>
  <si>
    <t>Сумська обл.</t>
  </si>
  <si>
    <t>Конотопська станція юних туристів</t>
  </si>
  <si>
    <t>Білан Дмитро Григорович</t>
  </si>
  <si>
    <t>Хвостов Ігор Миколайович</t>
  </si>
  <si>
    <t>Бортник Віктор В'ячеславович</t>
  </si>
  <si>
    <t>Гаврилюк Петро Миколайович</t>
  </si>
  <si>
    <t>Тананайський Юрій Володимирович</t>
  </si>
  <si>
    <t>р.Стир</t>
  </si>
  <si>
    <t>Хмельницький обласний центр туризму і краєзнавтва учнівської молоді</t>
  </si>
  <si>
    <t>Ващук Дмитро Петрович</t>
  </si>
  <si>
    <t>Хмельницький міський центр туризму, краєзнавтва та екскурсій учнівської молоді</t>
  </si>
  <si>
    <t>Храпач Андрій Віталійович</t>
  </si>
  <si>
    <t>Кам'янець-Подільська міська станція юних туристів</t>
  </si>
  <si>
    <t>Полевий Юрій Богданович</t>
  </si>
  <si>
    <t>Поділля</t>
  </si>
  <si>
    <t>Загальноосвітня школа І-Ш ступенів № 1 м.Славута</t>
  </si>
  <si>
    <t>Станція юних туристів м.Умань</t>
  </si>
  <si>
    <t>Дегтярьов Євген Володимирович</t>
  </si>
  <si>
    <t>Черкаська обл.</t>
  </si>
  <si>
    <t>Лупарівська загальоосвітня школа І-Ш ступенів</t>
  </si>
  <si>
    <t>Мезінов Олег Анатолійович</t>
  </si>
  <si>
    <t>Лиманівська загальноосвітня школа І-Ш ступенів</t>
  </si>
  <si>
    <t>Безпалий Микола Андрійович</t>
  </si>
  <si>
    <t>Мартинов Сергій Володимирович</t>
  </si>
  <si>
    <t>Зайкін Олексій Володимирович</t>
  </si>
  <si>
    <t>Миколаївська обл.</t>
  </si>
  <si>
    <t>Будинок творчості учнів Миколаївського району</t>
  </si>
  <si>
    <t>Павлішин Михайло Миколайович</t>
  </si>
  <si>
    <t>Трощенко Володимир Олександрович</t>
  </si>
  <si>
    <t>Брагіна Лідія Володимирівна</t>
  </si>
  <si>
    <t>Губанов Борис Олексійович</t>
  </si>
  <si>
    <t>Старобельський районний Будинок творчості дітей та юнацтва</t>
  </si>
  <si>
    <t>Нещерет Андрій Анатолійович</t>
  </si>
  <si>
    <t>Волинська обл.</t>
  </si>
  <si>
    <t>Харківська обл.</t>
  </si>
  <si>
    <t>Левінець Михайло Михайлович</t>
  </si>
  <si>
    <t>Фечо Георгій Юрійович</t>
  </si>
  <si>
    <t>Херсонський Центр позашкільної роботи</t>
  </si>
  <si>
    <t xml:space="preserve">Волков Олександр Леонідович </t>
  </si>
  <si>
    <t>Козачук Михайло Іванович</t>
  </si>
  <si>
    <t>КЗ "Центр туристсько-краєзнавчої творчості учнівської молоді"</t>
  </si>
  <si>
    <t>Грабовський Юрій Антонович</t>
  </si>
  <si>
    <t>Скадовський центр дитячої та юнацької творчості</t>
  </si>
  <si>
    <t>Суровенний Олександр Володимирович</t>
  </si>
  <si>
    <t>Херсонська обл.</t>
  </si>
  <si>
    <t>Херсонська загальноосвітня школа № 37</t>
  </si>
  <si>
    <t>КЗ "Запорізький обласний центр туризмуі краєзнавства,спорту та екскурсій учнівської молоді"</t>
  </si>
  <si>
    <t>Тернопільська обл.</t>
  </si>
  <si>
    <t>Дібровський Олексій Володимирович</t>
  </si>
  <si>
    <t xml:space="preserve">Запорізька обл. </t>
  </si>
  <si>
    <t>Ніколаєв Олексій Сергійович</t>
  </si>
  <si>
    <t>Вільнянська гімназія "Світоч"</t>
  </si>
  <si>
    <t>Рогатіна Яна Олександрівна</t>
  </si>
  <si>
    <t>Рогатін Віктор Ігоревич</t>
  </si>
  <si>
    <t>Пологівська гімназія "Основа"</t>
  </si>
  <si>
    <t>Горулько Сергій Сергійович</t>
  </si>
  <si>
    <t xml:space="preserve">Попов Микола Анатолійович </t>
  </si>
  <si>
    <t>Вигодська загальноосвітня школа І-Ш ступенів</t>
  </si>
  <si>
    <t>Хом'як Олег Любомирович</t>
  </si>
  <si>
    <t>Коломийська станція юних туристів</t>
  </si>
  <si>
    <t>Шалаєнко Андрій Миколайович</t>
  </si>
  <si>
    <t>Мосорук Мирослав Петрович</t>
  </si>
  <si>
    <t xml:space="preserve">Івано-Франківський обласний державний центр туризму і краєзнавства учнівської молоді  </t>
  </si>
  <si>
    <t xml:space="preserve"> Івано-Франківський обласний державний центр туризму і краєзнавства учнівської молоді</t>
  </si>
  <si>
    <t>Савчук Віктор Степанович</t>
  </si>
  <si>
    <t xml:space="preserve">Вінтонюк Павло Петрович </t>
  </si>
  <si>
    <t>ІІІ к.с.</t>
  </si>
  <si>
    <t>ІІ к.с.</t>
  </si>
  <si>
    <t>Львівська</t>
  </si>
  <si>
    <t>Будинок учнівської творчості Трускавецької міської ради</t>
  </si>
  <si>
    <t>Бляхарський Олександр Іванович</t>
  </si>
  <si>
    <t>не допущен згідно роз. IV п. 4 Інструкція щодо організації та проведення туристських спортивних походів з учнівською та студентською молоддю</t>
  </si>
  <si>
    <t>10-13 березня 2016р.</t>
  </si>
  <si>
    <t>Галіченко Геннадій Григорович</t>
  </si>
  <si>
    <t>Мажаєв Андріан  Юрійович</t>
  </si>
  <si>
    <t>Волков Яків Федорович</t>
  </si>
  <si>
    <t>Слівіна Алла Олександрівна</t>
  </si>
  <si>
    <t>Багрій  Роман Іванович</t>
  </si>
  <si>
    <t>р.р.Ч.Черемош, Черемош, Прут</t>
  </si>
  <si>
    <t>Кіровоградська обл., Черкаська обл.</t>
  </si>
  <si>
    <t>р.р.Черемош, Прут</t>
  </si>
  <si>
    <t>р.р.Сейм, Десна</t>
  </si>
  <si>
    <t>Сумська обл., Чернігівська обл.</t>
  </si>
  <si>
    <t>р.р.Ч.Черемош, Б.Черемош, Черемош, Прут</t>
  </si>
  <si>
    <t>Миколаївська обл., Херсонська обл.</t>
  </si>
  <si>
    <t>р.р.Інгулець, Дніпро</t>
  </si>
  <si>
    <t xml:space="preserve">р.р.Ч.Тиса, Тмса </t>
  </si>
  <si>
    <t>Херсонська обл., Миколаївська обл.</t>
  </si>
  <si>
    <t>Херсонська обл., Запорізька обл.</t>
  </si>
  <si>
    <t>КПНЗ "Київськийцентр дитячо-юнацького туризму, краєзнавства та військово патріотичного виховання"</t>
  </si>
  <si>
    <t>Житомирський обласний центр туризму, краєзнавства, спорту та екскурсій учнівської молоді</t>
  </si>
  <si>
    <t>КПНЗ "Центр туризму, краєзнавства та екскурсій учнівської молоді Інгулецького району" м.Кривий Ріг</t>
  </si>
  <si>
    <t>КПНЗ "Центр туризму, краєзнавства та ескурсій учнівської молоді "Меридіан"  Тернівського району м.Кривий Ріг</t>
  </si>
  <si>
    <t>Глибоцький центр туризму, краєзнавства, спорту та екскурсій учнівської молоді</t>
  </si>
  <si>
    <t>Глибоцький центр туризму,  краєзнавства, спорту та екскурсій учнівської молоді</t>
  </si>
  <si>
    <t>Сторожинецький центр дитячої та юнацької творчості</t>
  </si>
  <si>
    <t>КЗ "Обласний центр позашкільної освіти та роботи з талановитою молоддю"</t>
  </si>
  <si>
    <t>КЗ "Обласний центр позашкільної освіти та роботи з талановитою  молоддю"</t>
  </si>
  <si>
    <t>Недригайлівський будинок дитячої та юнацької творчості</t>
  </si>
  <si>
    <t xml:space="preserve">КЗ "Луцький навчально-виховний комплекс " Гімназія  №14  імені Василя Сухомлиньського </t>
  </si>
  <si>
    <t>Ківерцівська районна станція юних туристів</t>
  </si>
  <si>
    <t>Центр туризму, краєзнавства та екскурсій учнівської молоді</t>
  </si>
  <si>
    <t>КЗПО "Центр туризму, краєзнавства та екскурсій учнівської молоді"</t>
  </si>
  <si>
    <t>Закарпатський центр туризму, краєзнавства, екскурсій і спорту учнівської молоді</t>
  </si>
  <si>
    <t xml:space="preserve">КЗ "Генічеський районний Палац творчості дітей та юнацтва" </t>
  </si>
  <si>
    <t>КЗ "Запорізький обласний центр туризму і краєзнавства, спорту та екскурсій учнівської молоді"</t>
  </si>
  <si>
    <t>Вербицька загальноосвітня школа Пологівського району</t>
  </si>
  <si>
    <t>КЗ "Центр туризму" ЗОР</t>
  </si>
  <si>
    <t>Івано-Франківський обласний державний центр туризму і краєзнавства учнівської молоді,  Галицька філія</t>
  </si>
  <si>
    <t>Богородчанська загальноосвітня школа І-Ш ступенів № 2</t>
  </si>
  <si>
    <t>10-13 березня 2016 р.</t>
  </si>
  <si>
    <t>коефіціент</t>
  </si>
  <si>
    <t>І к.с</t>
  </si>
  <si>
    <t>ІІІ к.с</t>
  </si>
  <si>
    <t>звіту</t>
  </si>
  <si>
    <t>Федорченко І.І.</t>
  </si>
  <si>
    <t>Пшінка Б.О.</t>
  </si>
  <si>
    <t>Мороз М.В.</t>
  </si>
  <si>
    <t>Іващенко І.Г.</t>
  </si>
  <si>
    <t>Брагіна Л.В.</t>
  </si>
  <si>
    <t>Горбонос-Андронова</t>
  </si>
  <si>
    <t>Трощенко В.О.</t>
  </si>
  <si>
    <t>Волков О.Л.</t>
  </si>
  <si>
    <t>Мараховский С.О.</t>
  </si>
  <si>
    <t>Мелимука В.В.</t>
  </si>
  <si>
    <t>Волков Я.Ф.</t>
  </si>
  <si>
    <t>Куцевалов А.В.</t>
  </si>
  <si>
    <t>Брус М.О.</t>
  </si>
  <si>
    <t>Криворучко А.В.</t>
  </si>
  <si>
    <t>Гатич І.Д.</t>
  </si>
  <si>
    <t>Рибачок В.І.</t>
  </si>
  <si>
    <t>Шпарик С.Г.</t>
  </si>
  <si>
    <t>Черненко Віктор Володимирович</t>
  </si>
  <si>
    <t>Федчишин Д.В.</t>
  </si>
  <si>
    <t>Крупко М.Ф,</t>
  </si>
  <si>
    <t>Кодратенко О.М.</t>
  </si>
  <si>
    <t>Губенко В.І.</t>
  </si>
  <si>
    <t>Кондратенко Д.Є.</t>
  </si>
  <si>
    <t>Кукуруза І.Ф.</t>
  </si>
  <si>
    <t>Брус М.Д.</t>
  </si>
  <si>
    <t>Нікулін В.О.</t>
  </si>
  <si>
    <t>Колотуха О.В.</t>
  </si>
  <si>
    <t>Бебешко Світлана Яківна</t>
  </si>
  <si>
    <t>Окорокова Ірина Геннадіївна</t>
  </si>
  <si>
    <t>Липак Н.В.</t>
  </si>
  <si>
    <t>Ігнатьєва О.О.</t>
  </si>
  <si>
    <t>Романишин Р.С.</t>
  </si>
  <si>
    <t>Крупко М.Ф.</t>
  </si>
  <si>
    <t>Пішохідний 3 с.с. -16 звітів</t>
  </si>
  <si>
    <t>Пішохідний 1 к.с. - 13 звітів</t>
  </si>
  <si>
    <t>Пішохідний 2 к.с. - 8 звітів</t>
  </si>
  <si>
    <t>Водний 3 с.с. - 8 звітів</t>
  </si>
  <si>
    <t>Водний 1 к.с - 8 звітів</t>
  </si>
  <si>
    <t>Водний 2 к.с. - 3 звіти</t>
  </si>
  <si>
    <t>Водний 3 к.с. - 2 звіти</t>
  </si>
  <si>
    <t>Вело 3 с.с. - 8 звітів</t>
  </si>
  <si>
    <t>Вело 1 к.с. - 7 звітів</t>
  </si>
  <si>
    <t>Лижний 3 с.с. - 3 звіти</t>
  </si>
  <si>
    <t>Вітрильний 1 к.с. - 1 звіт</t>
  </si>
  <si>
    <t>Волинська - 3 звіти</t>
  </si>
  <si>
    <t>Дніпропетровська - 5 звітів</t>
  </si>
  <si>
    <t>ВСЕУКРАЇНСЬКІ ЗМАГАННЯ З ТУРИСТСЬКИХ СПОРТИВНИХ  ПОХОДІВ СЕРЕД УЧНІВСЬКОЇ МОЛОДІ ЗА 2014-2015н.р.</t>
  </si>
  <si>
    <t>Закарпатська - 2 звіти</t>
  </si>
  <si>
    <t>Запорізька - 8 звітів</t>
  </si>
  <si>
    <t>Заліщицька державна гімназія</t>
  </si>
  <si>
    <t>КПНЗ "Центр туризму, краєзнавства та екскурсій учнівської молоді "Меридіан" Тернівського району м.Кривий Ріг</t>
  </si>
  <si>
    <t>КЗ "Нікопольська середня загальноосвітня школа І-Ш ступенів № 13" м.Нікополь</t>
  </si>
  <si>
    <t>Новоселицький районний центр спортивного туризму, краєзнавства та екскурсій учнівської молоді</t>
  </si>
  <si>
    <t>Кіровоградська - 2 звіти</t>
  </si>
  <si>
    <t>Луганська - 3 звіти</t>
  </si>
  <si>
    <t>Миколаївська - 9 звітів</t>
  </si>
  <si>
    <t>Полтавська - 5 звітів</t>
  </si>
  <si>
    <t>Тернопільська - 1 звіт</t>
  </si>
  <si>
    <t>Харківська - 3 звіти</t>
  </si>
  <si>
    <t>Черкаська - 2 звіти</t>
  </si>
  <si>
    <t>Львівська - 1 звіт</t>
  </si>
  <si>
    <t>м. Київ - 3 звіти</t>
  </si>
  <si>
    <t>Пішохідний 3 к.с. - 1 звіт</t>
  </si>
  <si>
    <t>Вітрильний</t>
  </si>
  <si>
    <t>І к.с.</t>
  </si>
  <si>
    <t>Полтавська обл., Черкаська обл.</t>
  </si>
  <si>
    <t>Чернігівська обл., Сумська обл.</t>
  </si>
  <si>
    <t>Волинська обл., Рівненська обл., Тернопільська обл.</t>
  </si>
  <si>
    <t>зн</t>
  </si>
  <si>
    <t xml:space="preserve">Кононова А.А </t>
  </si>
  <si>
    <t>Кононова А.А.</t>
  </si>
  <si>
    <t>не допущено  роз. IV п. 4</t>
  </si>
  <si>
    <t>Вело 2 к.с. - 4 звіти</t>
  </si>
  <si>
    <t>Порушення Умов проведення</t>
  </si>
  <si>
    <t>р.ІІІ п.4</t>
  </si>
  <si>
    <t>р.ІІІ п.2</t>
  </si>
  <si>
    <t>нд</t>
  </si>
  <si>
    <t>Хмельницька - 4 звіти</t>
  </si>
  <si>
    <t>Мороз Ростислав Михайлович</t>
  </si>
  <si>
    <t>Головний секретар</t>
  </si>
  <si>
    <t>недопущено</t>
  </si>
  <si>
    <t>зняття р.ІІІ п.4</t>
  </si>
  <si>
    <t>зняття р.ІІІ п. 2</t>
  </si>
  <si>
    <t>Миколаївська область</t>
  </si>
  <si>
    <t>Чернівецька область</t>
  </si>
  <si>
    <t>Сумська область</t>
  </si>
  <si>
    <t>Івано-Франківська область</t>
  </si>
  <si>
    <t>Запорізька область</t>
  </si>
  <si>
    <t>Херсонська область</t>
  </si>
  <si>
    <t>Полтавська область</t>
  </si>
  <si>
    <t>Хмельницька область</t>
  </si>
  <si>
    <t>Луганська область</t>
  </si>
  <si>
    <t>Харківська область</t>
  </si>
  <si>
    <t>Житомирська область</t>
  </si>
  <si>
    <t>Волинська область</t>
  </si>
  <si>
    <t>Закарпатська область</t>
  </si>
  <si>
    <t>Дніпропетровська область</t>
  </si>
  <si>
    <t>Черкаська область</t>
  </si>
  <si>
    <t>Кіровоградська область</t>
  </si>
  <si>
    <t>Тернопільська область</t>
  </si>
  <si>
    <t>Львівська область</t>
  </si>
  <si>
    <r>
      <t>Київська область</t>
    </r>
    <r>
      <rPr>
        <sz val="12"/>
        <color indexed="10"/>
        <rFont val="Times New Roman"/>
        <family val="1"/>
      </rPr>
      <t>*</t>
    </r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</si>
  <si>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У звязку з недостатньою кількосттю суддів з вітрильного туризму суддівство звіту від Київської області продовжується</t>
    </r>
  </si>
  <si>
    <t>зняття р.ІІ п. 2.3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</si>
</sst>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/>
    </border>
    <border>
      <left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" fillId="32" borderId="0" xfId="0" applyFont="1" applyFill="1" applyAlignment="1">
      <alignment horizontal="center" wrapText="1"/>
    </xf>
    <xf numFmtId="164" fontId="10" fillId="0" borderId="10" xfId="42" applyNumberFormat="1" applyFont="1" applyFill="1" applyBorder="1" applyAlignment="1" applyProtection="1">
      <alignment horizontal="center" vertical="top" wrapText="1"/>
      <protection/>
    </xf>
    <xf numFmtId="0" fontId="15" fillId="32" borderId="0" xfId="0" applyFont="1" applyFill="1" applyAlignment="1">
      <alignment/>
    </xf>
    <xf numFmtId="164" fontId="10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0" fillId="0" borderId="15" xfId="42" applyNumberFormat="1" applyFont="1" applyFill="1" applyBorder="1" applyAlignment="1" applyProtection="1">
      <alignment horizontal="center" vertical="top" wrapText="1"/>
      <protection/>
    </xf>
    <xf numFmtId="164" fontId="10" fillId="0" borderId="16" xfId="42" applyNumberFormat="1" applyFont="1" applyFill="1" applyBorder="1" applyAlignment="1" applyProtection="1">
      <alignment horizontal="center" vertical="top" wrapText="1"/>
      <protection/>
    </xf>
    <xf numFmtId="164" fontId="10" fillId="0" borderId="17" xfId="42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3" fillId="9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" fontId="9" fillId="9" borderId="10" xfId="0" applyNumberFormat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textRotation="90" wrapText="1"/>
    </xf>
    <xf numFmtId="164" fontId="10" fillId="0" borderId="19" xfId="42" applyNumberFormat="1" applyFont="1" applyFill="1" applyBorder="1" applyAlignment="1" applyProtection="1">
      <alignment horizontal="center" vertical="top" wrapText="1"/>
      <protection/>
    </xf>
    <xf numFmtId="164" fontId="10" fillId="0" borderId="20" xfId="42" applyNumberFormat="1" applyFont="1" applyFill="1" applyBorder="1" applyAlignment="1" applyProtection="1">
      <alignment horizontal="center" vertical="top" wrapText="1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64" fontId="10" fillId="0" borderId="21" xfId="42" applyNumberFormat="1" applyFont="1" applyFill="1" applyBorder="1" applyAlignment="1" applyProtection="1">
      <alignment horizontal="center" vertical="top" wrapText="1"/>
      <protection/>
    </xf>
    <xf numFmtId="164" fontId="10" fillId="0" borderId="22" xfId="42" applyNumberFormat="1" applyFont="1" applyFill="1" applyBorder="1" applyAlignment="1" applyProtection="1">
      <alignment horizontal="center" vertical="top" wrapText="1"/>
      <protection/>
    </xf>
    <xf numFmtId="164" fontId="10" fillId="0" borderId="23" xfId="42" applyNumberFormat="1" applyFont="1" applyFill="1" applyBorder="1" applyAlignment="1" applyProtection="1">
      <alignment horizontal="center" vertical="top" wrapText="1"/>
      <protection/>
    </xf>
    <xf numFmtId="164" fontId="10" fillId="0" borderId="24" xfId="42" applyNumberFormat="1" applyFont="1" applyFill="1" applyBorder="1" applyAlignment="1" applyProtection="1">
      <alignment horizontal="center" vertical="top" wrapText="1"/>
      <protection/>
    </xf>
    <xf numFmtId="164" fontId="10" fillId="0" borderId="25" xfId="42" applyNumberFormat="1" applyFont="1" applyFill="1" applyBorder="1" applyAlignment="1" applyProtection="1">
      <alignment horizontal="center" vertical="top" wrapText="1"/>
      <protection/>
    </xf>
    <xf numFmtId="164" fontId="10" fillId="0" borderId="23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2" fontId="3" fillId="0" borderId="34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164" fontId="10" fillId="0" borderId="43" xfId="42" applyNumberFormat="1" applyFont="1" applyFill="1" applyBorder="1" applyAlignment="1" applyProtection="1">
      <alignment horizontal="center" vertical="top" wrapText="1"/>
      <protection/>
    </xf>
    <xf numFmtId="0" fontId="10" fillId="0" borderId="4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10" fillId="0" borderId="18" xfId="0" applyFont="1" applyFill="1" applyBorder="1" applyAlignment="1">
      <alignment/>
    </xf>
    <xf numFmtId="0" fontId="10" fillId="0" borderId="4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164" fontId="3" fillId="0" borderId="42" xfId="0" applyNumberFormat="1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W87"/>
  <sheetViews>
    <sheetView zoomScaleSheetLayoutView="90" zoomScalePageLayoutView="0" workbookViewId="0" topLeftCell="A7">
      <selection activeCell="B14" sqref="B14"/>
    </sheetView>
  </sheetViews>
  <sheetFormatPr defaultColWidth="9.140625" defaultRowHeight="15"/>
  <cols>
    <col min="1" max="1" width="2.8515625" style="82" customWidth="1"/>
    <col min="2" max="2" width="3.140625" style="78" customWidth="1"/>
    <col min="3" max="3" width="22.57421875" style="86" customWidth="1"/>
    <col min="4" max="4" width="30.421875" style="78" customWidth="1"/>
    <col min="5" max="5" width="31.8515625" style="78" customWidth="1"/>
    <col min="6" max="6" width="15.8515625" style="78" customWidth="1"/>
    <col min="7" max="7" width="6.28125" style="82" customWidth="1"/>
    <col min="8" max="8" width="19.28125" style="83" customWidth="1"/>
    <col min="9" max="9" width="4.7109375" style="82" customWidth="1"/>
    <col min="10" max="10" width="9.140625" style="78" customWidth="1"/>
    <col min="11" max="12" width="9.140625" style="82" customWidth="1"/>
    <col min="13" max="13" width="3.140625" style="104" customWidth="1"/>
    <col min="14" max="14" width="3.140625" style="82" customWidth="1"/>
    <col min="15" max="15" width="23.00390625" style="78" customWidth="1"/>
    <col min="16" max="16" width="1.8515625" style="78" customWidth="1"/>
    <col min="17" max="17" width="9.140625" style="78" customWidth="1"/>
    <col min="18" max="18" width="2.7109375" style="78" customWidth="1"/>
    <col min="19" max="16384" width="9.140625" style="78" customWidth="1"/>
  </cols>
  <sheetData>
    <row r="1" spans="2:23" ht="103.5">
      <c r="B1" s="1" t="s">
        <v>13</v>
      </c>
      <c r="C1" s="2" t="s">
        <v>0</v>
      </c>
      <c r="D1" s="3" t="s">
        <v>1</v>
      </c>
      <c r="E1" s="3" t="s">
        <v>2</v>
      </c>
      <c r="F1" s="2" t="s">
        <v>3</v>
      </c>
      <c r="G1" s="1" t="s">
        <v>4</v>
      </c>
      <c r="H1" s="4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43" t="s">
        <v>10</v>
      </c>
      <c r="N1" s="1" t="s">
        <v>11</v>
      </c>
      <c r="O1" s="1" t="s">
        <v>12</v>
      </c>
      <c r="P1" s="14"/>
      <c r="Q1" s="14" t="s">
        <v>343</v>
      </c>
      <c r="R1" s="14"/>
      <c r="T1" s="99" t="s">
        <v>161</v>
      </c>
      <c r="U1" s="99" t="s">
        <v>341</v>
      </c>
      <c r="V1" s="99" t="s">
        <v>296</v>
      </c>
      <c r="W1" s="99" t="s">
        <v>342</v>
      </c>
    </row>
    <row r="2" spans="1:23" s="79" customFormat="1" ht="38.25" customHeight="1">
      <c r="A2" s="94">
        <v>1</v>
      </c>
      <c r="B2" s="5">
        <v>1</v>
      </c>
      <c r="C2" s="84" t="s">
        <v>150</v>
      </c>
      <c r="D2" s="6" t="s">
        <v>158</v>
      </c>
      <c r="E2" s="7" t="s">
        <v>159</v>
      </c>
      <c r="F2" s="8" t="s">
        <v>160</v>
      </c>
      <c r="G2" s="13" t="s">
        <v>161</v>
      </c>
      <c r="H2" s="11" t="s">
        <v>162</v>
      </c>
      <c r="I2" s="13">
        <v>22</v>
      </c>
      <c r="J2" s="10"/>
      <c r="K2" s="101">
        <v>3</v>
      </c>
      <c r="L2" s="5">
        <f>IF($G2="3 с.с.",0.8,IF($G2="І к.с.",1,IF($G2="ІІ к.с.",1.2,IF($G2="ІІІ к.с.",1.4,0))))</f>
        <v>0.8</v>
      </c>
      <c r="M2" s="101"/>
      <c r="N2" s="5">
        <f>B2</f>
        <v>1</v>
      </c>
      <c r="O2" s="8"/>
      <c r="P2" s="14"/>
      <c r="Q2" s="14"/>
      <c r="R2" s="14"/>
      <c r="S2" s="98" t="s">
        <v>340</v>
      </c>
      <c r="T2" s="100">
        <v>0.8</v>
      </c>
      <c r="U2" s="100">
        <v>1</v>
      </c>
      <c r="V2" s="100">
        <v>1.2</v>
      </c>
      <c r="W2" s="100">
        <v>1.4</v>
      </c>
    </row>
    <row r="3" spans="1:17" s="79" customFormat="1" ht="36" customHeight="1">
      <c r="A3" s="94">
        <v>2</v>
      </c>
      <c r="B3" s="5">
        <v>3</v>
      </c>
      <c r="C3" s="84" t="s">
        <v>150</v>
      </c>
      <c r="D3" s="6" t="s">
        <v>158</v>
      </c>
      <c r="E3" s="7" t="s">
        <v>303</v>
      </c>
      <c r="F3" s="8" t="s">
        <v>164</v>
      </c>
      <c r="G3" s="13" t="s">
        <v>161</v>
      </c>
      <c r="H3" s="9" t="s">
        <v>165</v>
      </c>
      <c r="I3" s="13">
        <v>12</v>
      </c>
      <c r="J3" s="10"/>
      <c r="K3" s="101">
        <v>3</v>
      </c>
      <c r="L3" s="5">
        <f aca="true" t="shared" si="0" ref="L3:L66">IF($G3="3 с.с.",0.8,IF($G3="І к.с.",1,IF($G3="ІІ к.с.",1.2,IF($G3="ІІІ к.с.",1.4,0))))</f>
        <v>0.8</v>
      </c>
      <c r="M3" s="101"/>
      <c r="N3" s="5">
        <f aca="true" t="shared" si="1" ref="N3:N66">B3</f>
        <v>3</v>
      </c>
      <c r="O3" s="6"/>
      <c r="P3" s="14"/>
      <c r="Q3" s="14"/>
    </row>
    <row r="4" spans="1:18" s="79" customFormat="1" ht="36.75" customHeight="1">
      <c r="A4" s="94">
        <v>3</v>
      </c>
      <c r="B4" s="5">
        <v>4</v>
      </c>
      <c r="C4" s="84" t="s">
        <v>166</v>
      </c>
      <c r="D4" s="6" t="s">
        <v>318</v>
      </c>
      <c r="E4" s="7" t="s">
        <v>167</v>
      </c>
      <c r="F4" s="8" t="s">
        <v>168</v>
      </c>
      <c r="G4" s="13" t="s">
        <v>408</v>
      </c>
      <c r="H4" s="9" t="s">
        <v>169</v>
      </c>
      <c r="I4" s="13">
        <v>12</v>
      </c>
      <c r="J4" s="10"/>
      <c r="K4" s="101">
        <v>3</v>
      </c>
      <c r="L4" s="5">
        <f t="shared" si="0"/>
        <v>1</v>
      </c>
      <c r="M4" s="101"/>
      <c r="N4" s="5">
        <f t="shared" si="1"/>
        <v>4</v>
      </c>
      <c r="O4" s="6"/>
      <c r="P4" s="15"/>
      <c r="Q4" s="15"/>
      <c r="R4" s="14"/>
    </row>
    <row r="5" spans="1:23" s="79" customFormat="1" ht="36" customHeight="1">
      <c r="A5" s="94">
        <v>4</v>
      </c>
      <c r="B5" s="5">
        <v>5</v>
      </c>
      <c r="C5" s="84" t="s">
        <v>166</v>
      </c>
      <c r="D5" s="6" t="s">
        <v>170</v>
      </c>
      <c r="E5" s="7" t="s">
        <v>171</v>
      </c>
      <c r="F5" s="8" t="s">
        <v>160</v>
      </c>
      <c r="G5" s="13" t="s">
        <v>408</v>
      </c>
      <c r="H5" s="9" t="s">
        <v>162</v>
      </c>
      <c r="I5" s="13">
        <v>13</v>
      </c>
      <c r="J5" s="10"/>
      <c r="K5" s="101">
        <v>3</v>
      </c>
      <c r="L5" s="5">
        <f t="shared" si="0"/>
        <v>1</v>
      </c>
      <c r="M5" s="101"/>
      <c r="N5" s="5">
        <f t="shared" si="1"/>
        <v>5</v>
      </c>
      <c r="O5" s="6"/>
      <c r="P5" s="14"/>
      <c r="Q5" s="14"/>
      <c r="R5" s="14"/>
      <c r="S5" s="14"/>
      <c r="T5" s="14"/>
      <c r="U5" s="14"/>
      <c r="V5" s="14"/>
      <c r="W5" s="14"/>
    </row>
    <row r="6" spans="1:23" s="79" customFormat="1" ht="36" customHeight="1">
      <c r="A6" s="94">
        <v>5</v>
      </c>
      <c r="B6" s="5">
        <v>6</v>
      </c>
      <c r="C6" s="84" t="s">
        <v>166</v>
      </c>
      <c r="D6" s="6" t="s">
        <v>172</v>
      </c>
      <c r="E6" s="7" t="s">
        <v>173</v>
      </c>
      <c r="F6" s="8" t="s">
        <v>168</v>
      </c>
      <c r="G6" s="13" t="s">
        <v>161</v>
      </c>
      <c r="H6" s="9" t="s">
        <v>174</v>
      </c>
      <c r="I6" s="13">
        <v>13</v>
      </c>
      <c r="J6" s="10"/>
      <c r="K6" s="101">
        <v>3</v>
      </c>
      <c r="L6" s="5">
        <f t="shared" si="0"/>
        <v>0.8</v>
      </c>
      <c r="M6" s="101"/>
      <c r="N6" s="5">
        <f t="shared" si="1"/>
        <v>6</v>
      </c>
      <c r="O6" s="6"/>
      <c r="P6" s="14"/>
      <c r="Q6" s="14"/>
      <c r="R6" s="14"/>
      <c r="S6" s="14"/>
      <c r="T6" s="14"/>
      <c r="U6" s="14"/>
      <c r="V6" s="14"/>
      <c r="W6" s="14"/>
    </row>
    <row r="7" spans="1:23" s="79" customFormat="1" ht="36" customHeight="1">
      <c r="A7" s="94">
        <v>6</v>
      </c>
      <c r="B7" s="5">
        <v>7</v>
      </c>
      <c r="C7" s="84" t="s">
        <v>148</v>
      </c>
      <c r="D7" s="6" t="s">
        <v>319</v>
      </c>
      <c r="E7" s="7" t="s">
        <v>175</v>
      </c>
      <c r="F7" s="8" t="s">
        <v>168</v>
      </c>
      <c r="G7" s="13" t="s">
        <v>296</v>
      </c>
      <c r="H7" s="9" t="s">
        <v>307</v>
      </c>
      <c r="I7" s="13">
        <v>8</v>
      </c>
      <c r="J7" s="10"/>
      <c r="K7" s="101">
        <v>3</v>
      </c>
      <c r="L7" s="5">
        <f t="shared" si="0"/>
        <v>1.2</v>
      </c>
      <c r="M7" s="101"/>
      <c r="N7" s="5">
        <f t="shared" si="1"/>
        <v>7</v>
      </c>
      <c r="O7" s="6"/>
      <c r="P7" s="14"/>
      <c r="Q7" s="14"/>
      <c r="S7" s="14"/>
      <c r="T7" s="14"/>
      <c r="U7" s="14"/>
      <c r="V7" s="14"/>
      <c r="W7" s="14"/>
    </row>
    <row r="8" spans="1:17" s="79" customFormat="1" ht="42" customHeight="1">
      <c r="A8" s="94">
        <v>7</v>
      </c>
      <c r="B8" s="5">
        <v>8</v>
      </c>
      <c r="C8" s="84" t="s">
        <v>148</v>
      </c>
      <c r="D8" s="6" t="s">
        <v>176</v>
      </c>
      <c r="E8" s="7" t="s">
        <v>177</v>
      </c>
      <c r="F8" s="8" t="s">
        <v>160</v>
      </c>
      <c r="G8" s="13" t="s">
        <v>161</v>
      </c>
      <c r="H8" s="11" t="s">
        <v>162</v>
      </c>
      <c r="I8" s="13">
        <v>21</v>
      </c>
      <c r="J8" s="10"/>
      <c r="K8" s="101">
        <v>3</v>
      </c>
      <c r="L8" s="5">
        <f t="shared" si="0"/>
        <v>0.8</v>
      </c>
      <c r="M8" s="101"/>
      <c r="N8" s="5">
        <f t="shared" si="1"/>
        <v>8</v>
      </c>
      <c r="O8" s="6"/>
      <c r="P8" s="14"/>
      <c r="Q8" s="14"/>
    </row>
    <row r="9" spans="1:18" s="79" customFormat="1" ht="36" customHeight="1">
      <c r="A9" s="94">
        <v>8</v>
      </c>
      <c r="B9" s="5">
        <v>9</v>
      </c>
      <c r="C9" s="84" t="s">
        <v>153</v>
      </c>
      <c r="D9" s="6" t="s">
        <v>393</v>
      </c>
      <c r="E9" s="7" t="s">
        <v>178</v>
      </c>
      <c r="F9" s="8" t="s">
        <v>160</v>
      </c>
      <c r="G9" s="13" t="s">
        <v>408</v>
      </c>
      <c r="H9" s="11" t="s">
        <v>162</v>
      </c>
      <c r="I9" s="13">
        <v>9</v>
      </c>
      <c r="J9" s="10"/>
      <c r="K9" s="101">
        <v>3</v>
      </c>
      <c r="L9" s="5">
        <f t="shared" si="0"/>
        <v>1</v>
      </c>
      <c r="M9" s="101"/>
      <c r="N9" s="5">
        <f t="shared" si="1"/>
        <v>9</v>
      </c>
      <c r="O9" s="6"/>
      <c r="P9" s="14"/>
      <c r="Q9" s="14"/>
      <c r="R9" s="14"/>
    </row>
    <row r="10" spans="1:23" s="79" customFormat="1" ht="41.25" customHeight="1">
      <c r="A10" s="94">
        <v>9</v>
      </c>
      <c r="B10" s="5">
        <v>10</v>
      </c>
      <c r="C10" s="84" t="s">
        <v>151</v>
      </c>
      <c r="D10" s="6" t="s">
        <v>179</v>
      </c>
      <c r="E10" s="7" t="s">
        <v>180</v>
      </c>
      <c r="F10" s="8" t="s">
        <v>168</v>
      </c>
      <c r="G10" s="13" t="s">
        <v>296</v>
      </c>
      <c r="H10" s="9" t="s">
        <v>181</v>
      </c>
      <c r="I10" s="13">
        <v>8</v>
      </c>
      <c r="J10" s="10"/>
      <c r="K10" s="101">
        <v>2</v>
      </c>
      <c r="L10" s="5">
        <f t="shared" si="0"/>
        <v>1.2</v>
      </c>
      <c r="M10" s="101"/>
      <c r="N10" s="5">
        <f t="shared" si="1"/>
        <v>10</v>
      </c>
      <c r="O10" s="6"/>
      <c r="P10" s="14"/>
      <c r="Q10" s="14"/>
      <c r="S10" s="14"/>
      <c r="T10" s="14"/>
      <c r="U10" s="14"/>
      <c r="V10" s="14"/>
      <c r="W10" s="14"/>
    </row>
    <row r="11" spans="1:18" s="79" customFormat="1" ht="36" customHeight="1">
      <c r="A11" s="94">
        <v>10</v>
      </c>
      <c r="B11" s="5">
        <v>11</v>
      </c>
      <c r="C11" s="84" t="s">
        <v>151</v>
      </c>
      <c r="D11" s="6" t="s">
        <v>320</v>
      </c>
      <c r="E11" s="7" t="s">
        <v>302</v>
      </c>
      <c r="F11" s="8" t="s">
        <v>168</v>
      </c>
      <c r="G11" s="13" t="s">
        <v>161</v>
      </c>
      <c r="H11" s="9" t="s">
        <v>182</v>
      </c>
      <c r="I11" s="13">
        <v>8</v>
      </c>
      <c r="J11" s="10"/>
      <c r="K11" s="101">
        <v>3</v>
      </c>
      <c r="L11" s="5">
        <f t="shared" si="0"/>
        <v>0.8</v>
      </c>
      <c r="M11" s="101"/>
      <c r="N11" s="5">
        <f t="shared" si="1"/>
        <v>11</v>
      </c>
      <c r="O11" s="6"/>
      <c r="P11" s="14"/>
      <c r="Q11" s="14"/>
      <c r="R11" s="14"/>
    </row>
    <row r="12" spans="1:23" s="79" customFormat="1" ht="37.5" customHeight="1">
      <c r="A12" s="94">
        <v>11</v>
      </c>
      <c r="B12" s="88">
        <v>12</v>
      </c>
      <c r="C12" s="89" t="s">
        <v>151</v>
      </c>
      <c r="D12" s="87" t="s">
        <v>394</v>
      </c>
      <c r="E12" s="90" t="s">
        <v>183</v>
      </c>
      <c r="F12" s="91" t="s">
        <v>160</v>
      </c>
      <c r="G12" s="92" t="s">
        <v>408</v>
      </c>
      <c r="H12" s="93" t="s">
        <v>162</v>
      </c>
      <c r="I12" s="92">
        <v>10</v>
      </c>
      <c r="J12" s="91"/>
      <c r="K12" s="102">
        <v>0</v>
      </c>
      <c r="L12" s="5">
        <f t="shared" si="0"/>
        <v>1</v>
      </c>
      <c r="M12" s="102"/>
      <c r="N12" s="88">
        <f t="shared" si="1"/>
        <v>12</v>
      </c>
      <c r="O12" s="87" t="s">
        <v>300</v>
      </c>
      <c r="P12" s="14"/>
      <c r="Q12" s="14"/>
      <c r="R12" s="14"/>
      <c r="S12" s="14"/>
      <c r="T12" s="14"/>
      <c r="U12" s="14"/>
      <c r="V12" s="14"/>
      <c r="W12" s="14"/>
    </row>
    <row r="13" spans="1:23" s="79" customFormat="1" ht="57.75" customHeight="1">
      <c r="A13" s="94">
        <v>12</v>
      </c>
      <c r="B13" s="5">
        <v>13</v>
      </c>
      <c r="C13" s="84" t="s">
        <v>151</v>
      </c>
      <c r="D13" s="6" t="s">
        <v>321</v>
      </c>
      <c r="E13" s="7" t="s">
        <v>304</v>
      </c>
      <c r="F13" s="8" t="s">
        <v>164</v>
      </c>
      <c r="G13" s="13" t="s">
        <v>161</v>
      </c>
      <c r="H13" s="9" t="s">
        <v>308</v>
      </c>
      <c r="I13" s="13">
        <v>8</v>
      </c>
      <c r="J13" s="10"/>
      <c r="K13" s="101">
        <v>3</v>
      </c>
      <c r="L13" s="5">
        <f t="shared" si="0"/>
        <v>0.8</v>
      </c>
      <c r="M13" s="101"/>
      <c r="N13" s="5">
        <f t="shared" si="1"/>
        <v>13</v>
      </c>
      <c r="O13" s="6"/>
      <c r="P13" s="14"/>
      <c r="Q13" s="14"/>
      <c r="S13" s="14"/>
      <c r="T13" s="14"/>
      <c r="U13" s="14"/>
      <c r="V13" s="14"/>
      <c r="W13" s="14"/>
    </row>
    <row r="14" spans="1:17" s="79" customFormat="1" ht="39" customHeight="1">
      <c r="A14" s="94">
        <v>13</v>
      </c>
      <c r="B14" s="5">
        <v>14</v>
      </c>
      <c r="C14" s="84" t="s">
        <v>151</v>
      </c>
      <c r="D14" s="6" t="s">
        <v>395</v>
      </c>
      <c r="E14" s="7" t="s">
        <v>184</v>
      </c>
      <c r="F14" s="8" t="s">
        <v>160</v>
      </c>
      <c r="G14" s="13" t="s">
        <v>161</v>
      </c>
      <c r="H14" s="9" t="s">
        <v>162</v>
      </c>
      <c r="I14" s="13">
        <v>8</v>
      </c>
      <c r="J14" s="10"/>
      <c r="K14" s="101">
        <v>3</v>
      </c>
      <c r="L14" s="5">
        <f t="shared" si="0"/>
        <v>0.8</v>
      </c>
      <c r="M14" s="101"/>
      <c r="N14" s="5">
        <f t="shared" si="1"/>
        <v>14</v>
      </c>
      <c r="O14" s="6"/>
      <c r="P14" s="14"/>
      <c r="Q14" s="14"/>
    </row>
    <row r="15" spans="1:17" s="79" customFormat="1" ht="41.25" customHeight="1">
      <c r="A15" s="94">
        <v>14</v>
      </c>
      <c r="B15" s="5">
        <v>15</v>
      </c>
      <c r="C15" s="85" t="s">
        <v>139</v>
      </c>
      <c r="D15" s="6" t="s">
        <v>185</v>
      </c>
      <c r="E15" s="7" t="s">
        <v>186</v>
      </c>
      <c r="F15" s="8" t="s">
        <v>160</v>
      </c>
      <c r="G15" s="13" t="s">
        <v>296</v>
      </c>
      <c r="H15" s="9" t="s">
        <v>162</v>
      </c>
      <c r="I15" s="13">
        <v>9</v>
      </c>
      <c r="J15" s="10"/>
      <c r="K15" s="101">
        <v>3</v>
      </c>
      <c r="L15" s="5">
        <f t="shared" si="0"/>
        <v>1.2</v>
      </c>
      <c r="M15" s="101"/>
      <c r="N15" s="5">
        <f t="shared" si="1"/>
        <v>15</v>
      </c>
      <c r="O15" s="6"/>
      <c r="P15" s="14"/>
      <c r="Q15" s="14"/>
    </row>
    <row r="16" spans="1:17" s="79" customFormat="1" ht="36" customHeight="1">
      <c r="A16" s="94">
        <v>15</v>
      </c>
      <c r="B16" s="5">
        <v>16</v>
      </c>
      <c r="C16" s="84" t="s">
        <v>139</v>
      </c>
      <c r="D16" s="6" t="s">
        <v>185</v>
      </c>
      <c r="E16" s="7" t="s">
        <v>187</v>
      </c>
      <c r="F16" s="8" t="s">
        <v>188</v>
      </c>
      <c r="G16" s="13" t="s">
        <v>161</v>
      </c>
      <c r="H16" s="9" t="s">
        <v>189</v>
      </c>
      <c r="I16" s="13">
        <v>10</v>
      </c>
      <c r="J16" s="10"/>
      <c r="K16" s="101">
        <v>3</v>
      </c>
      <c r="L16" s="5">
        <f t="shared" si="0"/>
        <v>0.8</v>
      </c>
      <c r="M16" s="101"/>
      <c r="N16" s="5">
        <f t="shared" si="1"/>
        <v>16</v>
      </c>
      <c r="O16" s="6"/>
      <c r="P16" s="15"/>
      <c r="Q16" s="15"/>
    </row>
    <row r="17" spans="1:17" s="79" customFormat="1" ht="36" customHeight="1">
      <c r="A17" s="94">
        <v>16</v>
      </c>
      <c r="B17" s="5">
        <v>17</v>
      </c>
      <c r="C17" s="84" t="s">
        <v>139</v>
      </c>
      <c r="D17" s="6" t="s">
        <v>190</v>
      </c>
      <c r="E17" s="7" t="s">
        <v>191</v>
      </c>
      <c r="F17" s="8" t="s">
        <v>160</v>
      </c>
      <c r="G17" s="13" t="s">
        <v>408</v>
      </c>
      <c r="H17" s="9" t="s">
        <v>162</v>
      </c>
      <c r="I17" s="13">
        <v>9</v>
      </c>
      <c r="J17" s="10"/>
      <c r="K17" s="101">
        <v>3</v>
      </c>
      <c r="L17" s="5">
        <f t="shared" si="0"/>
        <v>1</v>
      </c>
      <c r="M17" s="101"/>
      <c r="N17" s="5">
        <f t="shared" si="1"/>
        <v>17</v>
      </c>
      <c r="O17" s="6"/>
      <c r="P17" s="14"/>
      <c r="Q17" s="14"/>
    </row>
    <row r="18" spans="1:17" s="79" customFormat="1" ht="44.25" customHeight="1">
      <c r="A18" s="94">
        <v>17</v>
      </c>
      <c r="B18" s="5">
        <v>18</v>
      </c>
      <c r="C18" s="84" t="s">
        <v>139</v>
      </c>
      <c r="D18" s="6" t="s">
        <v>192</v>
      </c>
      <c r="E18" s="95" t="s">
        <v>193</v>
      </c>
      <c r="F18" s="8" t="s">
        <v>160</v>
      </c>
      <c r="G18" s="13" t="s">
        <v>161</v>
      </c>
      <c r="H18" s="9" t="s">
        <v>162</v>
      </c>
      <c r="I18" s="13">
        <v>10</v>
      </c>
      <c r="J18" s="10"/>
      <c r="K18" s="101">
        <v>3</v>
      </c>
      <c r="L18" s="5">
        <f t="shared" si="0"/>
        <v>0.8</v>
      </c>
      <c r="M18" s="101"/>
      <c r="N18" s="5">
        <f t="shared" si="1"/>
        <v>18</v>
      </c>
      <c r="O18" s="6"/>
      <c r="P18" s="14"/>
      <c r="Q18" s="14"/>
    </row>
    <row r="19" spans="1:17" s="79" customFormat="1" ht="36" customHeight="1">
      <c r="A19" s="94">
        <v>18</v>
      </c>
      <c r="B19" s="5">
        <v>19</v>
      </c>
      <c r="C19" s="84" t="s">
        <v>139</v>
      </c>
      <c r="D19" s="6" t="s">
        <v>194</v>
      </c>
      <c r="E19" s="7" t="s">
        <v>195</v>
      </c>
      <c r="F19" s="8" t="s">
        <v>168</v>
      </c>
      <c r="G19" s="13" t="s">
        <v>161</v>
      </c>
      <c r="H19" s="9" t="s">
        <v>196</v>
      </c>
      <c r="I19" s="13">
        <v>12</v>
      </c>
      <c r="J19" s="10"/>
      <c r="K19" s="101">
        <v>3</v>
      </c>
      <c r="L19" s="5">
        <f t="shared" si="0"/>
        <v>0.8</v>
      </c>
      <c r="M19" s="101"/>
      <c r="N19" s="5">
        <f t="shared" si="1"/>
        <v>19</v>
      </c>
      <c r="O19" s="6"/>
      <c r="P19" s="14"/>
      <c r="Q19" s="14"/>
    </row>
    <row r="20" spans="1:17" s="79" customFormat="1" ht="36" customHeight="1">
      <c r="A20" s="94">
        <v>19</v>
      </c>
      <c r="B20" s="5">
        <v>20</v>
      </c>
      <c r="C20" s="84" t="s">
        <v>145</v>
      </c>
      <c r="D20" s="6" t="s">
        <v>197</v>
      </c>
      <c r="E20" s="7" t="s">
        <v>198</v>
      </c>
      <c r="F20" s="8" t="s">
        <v>199</v>
      </c>
      <c r="G20" s="13" t="s">
        <v>408</v>
      </c>
      <c r="H20" s="9" t="s">
        <v>200</v>
      </c>
      <c r="I20" s="13">
        <v>8</v>
      </c>
      <c r="J20" s="10"/>
      <c r="K20" s="101">
        <v>3</v>
      </c>
      <c r="L20" s="5">
        <f t="shared" si="0"/>
        <v>1</v>
      </c>
      <c r="M20" s="101"/>
      <c r="N20" s="5">
        <f t="shared" si="1"/>
        <v>20</v>
      </c>
      <c r="O20" s="6"/>
      <c r="P20" s="14"/>
      <c r="Q20" s="14"/>
    </row>
    <row r="21" spans="1:17" s="79" customFormat="1" ht="42.75" customHeight="1">
      <c r="A21" s="94">
        <v>20</v>
      </c>
      <c r="B21" s="5">
        <v>21</v>
      </c>
      <c r="C21" s="84" t="s">
        <v>135</v>
      </c>
      <c r="D21" s="6" t="s">
        <v>396</v>
      </c>
      <c r="E21" s="7" t="s">
        <v>201</v>
      </c>
      <c r="F21" s="8" t="s">
        <v>164</v>
      </c>
      <c r="G21" s="13" t="s">
        <v>296</v>
      </c>
      <c r="H21" s="9" t="s">
        <v>162</v>
      </c>
      <c r="I21" s="13">
        <v>8</v>
      </c>
      <c r="J21" s="10"/>
      <c r="K21" s="101">
        <v>3</v>
      </c>
      <c r="L21" s="5">
        <f t="shared" si="0"/>
        <v>1.2</v>
      </c>
      <c r="M21" s="101"/>
      <c r="N21" s="5">
        <f t="shared" si="1"/>
        <v>21</v>
      </c>
      <c r="O21" s="6"/>
      <c r="P21" s="14"/>
      <c r="Q21" s="14"/>
    </row>
    <row r="22" spans="1:17" s="79" customFormat="1" ht="40.5" customHeight="1">
      <c r="A22" s="94">
        <v>21</v>
      </c>
      <c r="B22" s="5">
        <v>22</v>
      </c>
      <c r="C22" s="84" t="s">
        <v>135</v>
      </c>
      <c r="D22" s="6" t="s">
        <v>322</v>
      </c>
      <c r="E22" s="7" t="s">
        <v>202</v>
      </c>
      <c r="F22" s="8" t="s">
        <v>203</v>
      </c>
      <c r="G22" s="13" t="s">
        <v>161</v>
      </c>
      <c r="H22" s="9" t="s">
        <v>162</v>
      </c>
      <c r="I22" s="13">
        <v>9</v>
      </c>
      <c r="J22" s="10"/>
      <c r="K22" s="101">
        <v>2</v>
      </c>
      <c r="L22" s="5">
        <f t="shared" si="0"/>
        <v>0.8</v>
      </c>
      <c r="M22" s="101"/>
      <c r="N22" s="5">
        <f t="shared" si="1"/>
        <v>22</v>
      </c>
      <c r="O22" s="6"/>
      <c r="P22" s="14"/>
      <c r="Q22" s="14"/>
    </row>
    <row r="23" spans="1:17" s="79" customFormat="1" ht="36" customHeight="1">
      <c r="A23" s="94">
        <v>22</v>
      </c>
      <c r="B23" s="5">
        <v>23</v>
      </c>
      <c r="C23" s="84" t="s">
        <v>152</v>
      </c>
      <c r="D23" s="6" t="s">
        <v>204</v>
      </c>
      <c r="E23" s="7" t="s">
        <v>205</v>
      </c>
      <c r="F23" s="8" t="s">
        <v>168</v>
      </c>
      <c r="G23" s="13" t="s">
        <v>408</v>
      </c>
      <c r="H23" s="9" t="s">
        <v>206</v>
      </c>
      <c r="I23" s="13">
        <v>12</v>
      </c>
      <c r="J23" s="10"/>
      <c r="K23" s="101">
        <v>3</v>
      </c>
      <c r="L23" s="5">
        <f t="shared" si="0"/>
        <v>1</v>
      </c>
      <c r="M23" s="101"/>
      <c r="N23" s="5">
        <f t="shared" si="1"/>
        <v>23</v>
      </c>
      <c r="O23" s="6"/>
      <c r="P23" s="14"/>
      <c r="Q23" s="14"/>
    </row>
    <row r="24" spans="1:17" s="79" customFormat="1" ht="36" customHeight="1">
      <c r="A24" s="94">
        <v>23</v>
      </c>
      <c r="B24" s="5">
        <v>24</v>
      </c>
      <c r="C24" s="84" t="s">
        <v>152</v>
      </c>
      <c r="D24" s="6" t="s">
        <v>207</v>
      </c>
      <c r="E24" s="7" t="s">
        <v>208</v>
      </c>
      <c r="F24" s="8" t="s">
        <v>168</v>
      </c>
      <c r="G24" s="13" t="s">
        <v>161</v>
      </c>
      <c r="H24" s="9" t="s">
        <v>200</v>
      </c>
      <c r="I24" s="13">
        <v>11</v>
      </c>
      <c r="J24" s="10"/>
      <c r="K24" s="101">
        <v>3</v>
      </c>
      <c r="L24" s="5">
        <f t="shared" si="0"/>
        <v>0.8</v>
      </c>
      <c r="M24" s="101"/>
      <c r="N24" s="5">
        <f t="shared" si="1"/>
        <v>24</v>
      </c>
      <c r="O24" s="6"/>
      <c r="P24" s="15"/>
      <c r="Q24" s="15"/>
    </row>
    <row r="25" spans="1:17" s="79" customFormat="1" ht="36" customHeight="1">
      <c r="A25" s="94">
        <v>24</v>
      </c>
      <c r="B25" s="5">
        <v>25</v>
      </c>
      <c r="C25" s="84" t="s">
        <v>152</v>
      </c>
      <c r="D25" s="6" t="s">
        <v>209</v>
      </c>
      <c r="E25" s="7" t="s">
        <v>361</v>
      </c>
      <c r="F25" s="8" t="s">
        <v>160</v>
      </c>
      <c r="G25" s="13" t="s">
        <v>161</v>
      </c>
      <c r="H25" s="9" t="s">
        <v>162</v>
      </c>
      <c r="I25" s="13">
        <v>22</v>
      </c>
      <c r="J25" s="10"/>
      <c r="K25" s="101">
        <v>3</v>
      </c>
      <c r="L25" s="5">
        <f t="shared" si="0"/>
        <v>0.8</v>
      </c>
      <c r="M25" s="101"/>
      <c r="N25" s="5">
        <f t="shared" si="1"/>
        <v>25</v>
      </c>
      <c r="O25" s="6"/>
      <c r="P25" s="14"/>
      <c r="Q25" s="14"/>
    </row>
    <row r="26" spans="1:17" s="79" customFormat="1" ht="39" customHeight="1">
      <c r="A26" s="94">
        <v>25</v>
      </c>
      <c r="B26" s="5">
        <v>26</v>
      </c>
      <c r="C26" s="84" t="s">
        <v>135</v>
      </c>
      <c r="D26" s="6" t="s">
        <v>323</v>
      </c>
      <c r="E26" s="7" t="s">
        <v>202</v>
      </c>
      <c r="F26" s="8" t="s">
        <v>160</v>
      </c>
      <c r="G26" s="13" t="s">
        <v>161</v>
      </c>
      <c r="H26" s="9" t="s">
        <v>162</v>
      </c>
      <c r="I26" s="13">
        <v>16</v>
      </c>
      <c r="J26" s="10"/>
      <c r="K26" s="101">
        <v>3</v>
      </c>
      <c r="L26" s="5">
        <f t="shared" si="0"/>
        <v>0.8</v>
      </c>
      <c r="M26" s="101"/>
      <c r="N26" s="5">
        <f t="shared" si="1"/>
        <v>26</v>
      </c>
      <c r="O26" s="6"/>
      <c r="P26" s="14"/>
      <c r="Q26" s="14"/>
    </row>
    <row r="27" spans="1:15" s="79" customFormat="1" ht="39" customHeight="1">
      <c r="A27" s="94">
        <v>26</v>
      </c>
      <c r="B27" s="5">
        <v>27</v>
      </c>
      <c r="C27" s="84" t="s">
        <v>135</v>
      </c>
      <c r="D27" s="6" t="s">
        <v>322</v>
      </c>
      <c r="E27" s="7" t="s">
        <v>210</v>
      </c>
      <c r="F27" s="8" t="s">
        <v>160</v>
      </c>
      <c r="G27" s="13" t="s">
        <v>408</v>
      </c>
      <c r="H27" s="9" t="s">
        <v>162</v>
      </c>
      <c r="I27" s="13">
        <v>10</v>
      </c>
      <c r="J27" s="80"/>
      <c r="K27" s="101">
        <v>3</v>
      </c>
      <c r="L27" s="5">
        <f t="shared" si="0"/>
        <v>1</v>
      </c>
      <c r="M27" s="101"/>
      <c r="N27" s="5">
        <f t="shared" si="1"/>
        <v>27</v>
      </c>
      <c r="O27" s="6"/>
    </row>
    <row r="28" spans="1:18" s="79" customFormat="1" ht="36" customHeight="1">
      <c r="A28" s="94">
        <v>27</v>
      </c>
      <c r="B28" s="5">
        <v>28</v>
      </c>
      <c r="C28" s="84" t="s">
        <v>135</v>
      </c>
      <c r="D28" s="6" t="s">
        <v>322</v>
      </c>
      <c r="E28" s="7" t="s">
        <v>211</v>
      </c>
      <c r="F28" s="8" t="s">
        <v>160</v>
      </c>
      <c r="G28" s="13" t="s">
        <v>295</v>
      </c>
      <c r="H28" s="12" t="s">
        <v>162</v>
      </c>
      <c r="I28" s="13">
        <v>13</v>
      </c>
      <c r="J28" s="80"/>
      <c r="K28" s="101">
        <v>3</v>
      </c>
      <c r="L28" s="5">
        <f t="shared" si="0"/>
        <v>1.4</v>
      </c>
      <c r="M28" s="101"/>
      <c r="N28" s="5">
        <f t="shared" si="1"/>
        <v>28</v>
      </c>
      <c r="O28" s="6"/>
      <c r="R28" s="14"/>
    </row>
    <row r="29" spans="1:23" s="79" customFormat="1" ht="36" customHeight="1">
      <c r="A29" s="94">
        <v>28</v>
      </c>
      <c r="B29" s="5">
        <v>29</v>
      </c>
      <c r="C29" s="84" t="s">
        <v>135</v>
      </c>
      <c r="D29" s="6" t="s">
        <v>212</v>
      </c>
      <c r="E29" s="7" t="s">
        <v>213</v>
      </c>
      <c r="F29" s="8" t="s">
        <v>168</v>
      </c>
      <c r="G29" s="13" t="s">
        <v>161</v>
      </c>
      <c r="H29" s="12" t="s">
        <v>214</v>
      </c>
      <c r="I29" s="13">
        <v>11</v>
      </c>
      <c r="J29" s="80"/>
      <c r="K29" s="101">
        <v>3</v>
      </c>
      <c r="L29" s="5">
        <f t="shared" si="0"/>
        <v>0.8</v>
      </c>
      <c r="M29" s="101"/>
      <c r="N29" s="5">
        <f t="shared" si="1"/>
        <v>29</v>
      </c>
      <c r="O29" s="80"/>
      <c r="R29" s="14"/>
      <c r="S29" s="14"/>
      <c r="T29" s="14"/>
      <c r="U29" s="14"/>
      <c r="V29" s="14"/>
      <c r="W29" s="14"/>
    </row>
    <row r="30" spans="1:23" s="79" customFormat="1" ht="43.5" customHeight="1">
      <c r="A30" s="94">
        <v>29</v>
      </c>
      <c r="B30" s="5">
        <v>30</v>
      </c>
      <c r="C30" s="84" t="s">
        <v>135</v>
      </c>
      <c r="D30" s="6" t="s">
        <v>322</v>
      </c>
      <c r="E30" s="7" t="s">
        <v>215</v>
      </c>
      <c r="F30" s="8" t="s">
        <v>168</v>
      </c>
      <c r="G30" s="13" t="s">
        <v>408</v>
      </c>
      <c r="H30" s="12" t="s">
        <v>309</v>
      </c>
      <c r="I30" s="13">
        <v>8</v>
      </c>
      <c r="J30" s="80"/>
      <c r="K30" s="101">
        <v>3</v>
      </c>
      <c r="L30" s="5">
        <f t="shared" si="0"/>
        <v>1</v>
      </c>
      <c r="M30" s="101"/>
      <c r="N30" s="5">
        <f t="shared" si="1"/>
        <v>30</v>
      </c>
      <c r="O30" s="80"/>
      <c r="S30" s="14"/>
      <c r="T30" s="14"/>
      <c r="U30" s="14"/>
      <c r="V30" s="14"/>
      <c r="W30" s="14"/>
    </row>
    <row r="31" spans="1:15" s="79" customFormat="1" ht="40.5" customHeight="1">
      <c r="A31" s="94">
        <v>30</v>
      </c>
      <c r="B31" s="5">
        <v>31</v>
      </c>
      <c r="C31" s="84" t="s">
        <v>135</v>
      </c>
      <c r="D31" s="6" t="s">
        <v>396</v>
      </c>
      <c r="E31" s="7" t="s">
        <v>216</v>
      </c>
      <c r="F31" s="8" t="s">
        <v>168</v>
      </c>
      <c r="G31" s="13" t="s">
        <v>295</v>
      </c>
      <c r="H31" s="12" t="s">
        <v>307</v>
      </c>
      <c r="I31" s="13">
        <v>8</v>
      </c>
      <c r="J31" s="80"/>
      <c r="K31" s="101">
        <v>3</v>
      </c>
      <c r="L31" s="5">
        <f t="shared" si="0"/>
        <v>1.4</v>
      </c>
      <c r="M31" s="101"/>
      <c r="N31" s="5">
        <f t="shared" si="1"/>
        <v>31</v>
      </c>
      <c r="O31" s="80"/>
    </row>
    <row r="32" spans="1:15" s="79" customFormat="1" ht="36" customHeight="1">
      <c r="A32" s="94">
        <v>31</v>
      </c>
      <c r="B32" s="5">
        <v>32</v>
      </c>
      <c r="C32" s="84" t="s">
        <v>135</v>
      </c>
      <c r="D32" s="6" t="s">
        <v>324</v>
      </c>
      <c r="E32" s="7" t="s">
        <v>217</v>
      </c>
      <c r="F32" s="8" t="s">
        <v>164</v>
      </c>
      <c r="G32" s="13" t="s">
        <v>408</v>
      </c>
      <c r="H32" s="12" t="s">
        <v>162</v>
      </c>
      <c r="I32" s="13">
        <v>10</v>
      </c>
      <c r="J32" s="80"/>
      <c r="K32" s="103">
        <v>1</v>
      </c>
      <c r="L32" s="5">
        <f t="shared" si="0"/>
        <v>1</v>
      </c>
      <c r="M32" s="103"/>
      <c r="N32" s="5">
        <f t="shared" si="1"/>
        <v>32</v>
      </c>
      <c r="O32" s="80"/>
    </row>
    <row r="33" spans="1:15" s="79" customFormat="1" ht="36" customHeight="1">
      <c r="A33" s="94">
        <v>32</v>
      </c>
      <c r="B33" s="5">
        <v>34</v>
      </c>
      <c r="C33" s="84" t="s">
        <v>137</v>
      </c>
      <c r="D33" s="6" t="s">
        <v>218</v>
      </c>
      <c r="E33" s="7" t="s">
        <v>219</v>
      </c>
      <c r="F33" s="8" t="s">
        <v>160</v>
      </c>
      <c r="G33" s="13" t="s">
        <v>161</v>
      </c>
      <c r="H33" s="12" t="s">
        <v>410</v>
      </c>
      <c r="I33" s="13">
        <v>19</v>
      </c>
      <c r="J33" s="80"/>
      <c r="K33" s="103">
        <v>3</v>
      </c>
      <c r="L33" s="5">
        <f t="shared" si="0"/>
        <v>0.8</v>
      </c>
      <c r="M33" s="103"/>
      <c r="N33" s="5">
        <f t="shared" si="1"/>
        <v>34</v>
      </c>
      <c r="O33" s="80"/>
    </row>
    <row r="34" spans="1:15" s="79" customFormat="1" ht="36" customHeight="1">
      <c r="A34" s="94">
        <v>33</v>
      </c>
      <c r="B34" s="5">
        <v>35</v>
      </c>
      <c r="C34" s="84" t="s">
        <v>137</v>
      </c>
      <c r="D34" s="6" t="s">
        <v>220</v>
      </c>
      <c r="E34" s="7" t="s">
        <v>221</v>
      </c>
      <c r="F34" s="8" t="s">
        <v>160</v>
      </c>
      <c r="G34" s="13" t="s">
        <v>408</v>
      </c>
      <c r="H34" s="12" t="s">
        <v>409</v>
      </c>
      <c r="I34" s="13">
        <v>9</v>
      </c>
      <c r="J34" s="80"/>
      <c r="K34" s="103">
        <v>3</v>
      </c>
      <c r="L34" s="5">
        <f t="shared" si="0"/>
        <v>1</v>
      </c>
      <c r="M34" s="103"/>
      <c r="N34" s="5">
        <f t="shared" si="1"/>
        <v>35</v>
      </c>
      <c r="O34" s="80"/>
    </row>
    <row r="35" spans="1:15" s="79" customFormat="1" ht="36" customHeight="1">
      <c r="A35" s="94">
        <v>34</v>
      </c>
      <c r="B35" s="5">
        <v>36</v>
      </c>
      <c r="C35" s="84" t="s">
        <v>137</v>
      </c>
      <c r="D35" s="96" t="s">
        <v>223</v>
      </c>
      <c r="E35" s="7" t="s">
        <v>222</v>
      </c>
      <c r="F35" s="8" t="s">
        <v>160</v>
      </c>
      <c r="G35" s="13" t="s">
        <v>296</v>
      </c>
      <c r="H35" s="12" t="s">
        <v>162</v>
      </c>
      <c r="I35" s="13">
        <v>9</v>
      </c>
      <c r="J35" s="80"/>
      <c r="K35" s="103">
        <v>2</v>
      </c>
      <c r="L35" s="5">
        <f t="shared" si="0"/>
        <v>1.2</v>
      </c>
      <c r="M35" s="103"/>
      <c r="N35" s="5">
        <f t="shared" si="1"/>
        <v>36</v>
      </c>
      <c r="O35" s="80"/>
    </row>
    <row r="36" spans="1:15" s="79" customFormat="1" ht="36.75" customHeight="1">
      <c r="A36" s="94">
        <v>35</v>
      </c>
      <c r="B36" s="5">
        <v>37</v>
      </c>
      <c r="C36" s="84" t="s">
        <v>137</v>
      </c>
      <c r="D36" s="6" t="s">
        <v>325</v>
      </c>
      <c r="E36" s="7" t="s">
        <v>224</v>
      </c>
      <c r="F36" s="8" t="s">
        <v>168</v>
      </c>
      <c r="G36" s="13" t="s">
        <v>161</v>
      </c>
      <c r="H36" s="12" t="s">
        <v>225</v>
      </c>
      <c r="I36" s="13">
        <v>8</v>
      </c>
      <c r="J36" s="80"/>
      <c r="K36" s="103">
        <v>2</v>
      </c>
      <c r="L36" s="5">
        <f t="shared" si="0"/>
        <v>0.8</v>
      </c>
      <c r="M36" s="103"/>
      <c r="N36" s="5">
        <f t="shared" si="1"/>
        <v>37</v>
      </c>
      <c r="O36" s="80"/>
    </row>
    <row r="37" spans="1:18" s="79" customFormat="1" ht="36" customHeight="1">
      <c r="A37" s="94">
        <v>36</v>
      </c>
      <c r="B37" s="5">
        <v>38</v>
      </c>
      <c r="C37" s="84" t="s">
        <v>137</v>
      </c>
      <c r="D37" s="6" t="s">
        <v>325</v>
      </c>
      <c r="E37" s="7" t="s">
        <v>224</v>
      </c>
      <c r="F37" s="8" t="s">
        <v>168</v>
      </c>
      <c r="G37" s="13" t="s">
        <v>408</v>
      </c>
      <c r="H37" s="12" t="s">
        <v>310</v>
      </c>
      <c r="I37" s="13">
        <v>10</v>
      </c>
      <c r="J37" s="80"/>
      <c r="K37" s="103">
        <v>3</v>
      </c>
      <c r="L37" s="5">
        <f t="shared" si="0"/>
        <v>1</v>
      </c>
      <c r="M37" s="103"/>
      <c r="N37" s="5">
        <f t="shared" si="1"/>
        <v>38</v>
      </c>
      <c r="O37" s="80"/>
      <c r="R37" s="14"/>
    </row>
    <row r="38" spans="1:23" s="79" customFormat="1" ht="36" customHeight="1">
      <c r="A38" s="94">
        <v>37</v>
      </c>
      <c r="B38" s="5">
        <v>39</v>
      </c>
      <c r="C38" s="84" t="s">
        <v>226</v>
      </c>
      <c r="D38" s="6" t="s">
        <v>326</v>
      </c>
      <c r="E38" s="7" t="s">
        <v>227</v>
      </c>
      <c r="F38" s="8" t="s">
        <v>164</v>
      </c>
      <c r="G38" s="13" t="s">
        <v>296</v>
      </c>
      <c r="H38" s="12" t="s">
        <v>162</v>
      </c>
      <c r="I38" s="13">
        <v>9</v>
      </c>
      <c r="J38" s="80"/>
      <c r="K38" s="103">
        <v>2</v>
      </c>
      <c r="L38" s="5">
        <f t="shared" si="0"/>
        <v>1.2</v>
      </c>
      <c r="M38" s="103"/>
      <c r="N38" s="5">
        <f t="shared" si="1"/>
        <v>39</v>
      </c>
      <c r="O38" s="80"/>
      <c r="R38" s="14"/>
      <c r="S38" s="14"/>
      <c r="T38" s="14"/>
      <c r="U38" s="14"/>
      <c r="V38" s="14"/>
      <c r="W38" s="14"/>
    </row>
    <row r="39" spans="1:23" s="79" customFormat="1" ht="36" customHeight="1">
      <c r="A39" s="94">
        <v>38</v>
      </c>
      <c r="B39" s="5">
        <v>40</v>
      </c>
      <c r="C39" s="84" t="s">
        <v>137</v>
      </c>
      <c r="D39" s="6" t="s">
        <v>327</v>
      </c>
      <c r="E39" s="7" t="s">
        <v>228</v>
      </c>
      <c r="F39" s="8" t="s">
        <v>164</v>
      </c>
      <c r="G39" s="13" t="s">
        <v>161</v>
      </c>
      <c r="H39" s="12" t="s">
        <v>229</v>
      </c>
      <c r="I39" s="13">
        <v>10</v>
      </c>
      <c r="J39" s="80"/>
      <c r="K39" s="103">
        <v>2</v>
      </c>
      <c r="L39" s="5">
        <f t="shared" si="0"/>
        <v>0.8</v>
      </c>
      <c r="M39" s="103"/>
      <c r="N39" s="5">
        <f t="shared" si="1"/>
        <v>40</v>
      </c>
      <c r="O39" s="80"/>
      <c r="S39" s="14"/>
      <c r="T39" s="14"/>
      <c r="U39" s="14"/>
      <c r="V39" s="14"/>
      <c r="W39" s="14"/>
    </row>
    <row r="40" spans="1:15" s="79" customFormat="1" ht="36" customHeight="1">
      <c r="A40" s="94">
        <v>39</v>
      </c>
      <c r="B40" s="5">
        <v>41</v>
      </c>
      <c r="C40" s="84" t="s">
        <v>137</v>
      </c>
      <c r="D40" s="6" t="s">
        <v>230</v>
      </c>
      <c r="E40" s="7" t="s">
        <v>232</v>
      </c>
      <c r="F40" s="8" t="s">
        <v>164</v>
      </c>
      <c r="G40" s="13" t="s">
        <v>408</v>
      </c>
      <c r="H40" s="12" t="s">
        <v>311</v>
      </c>
      <c r="I40" s="13">
        <v>10</v>
      </c>
      <c r="J40" s="80"/>
      <c r="K40" s="103">
        <v>3</v>
      </c>
      <c r="L40" s="5">
        <f t="shared" si="0"/>
        <v>1</v>
      </c>
      <c r="M40" s="103"/>
      <c r="N40" s="5">
        <f t="shared" si="1"/>
        <v>41</v>
      </c>
      <c r="O40" s="80"/>
    </row>
    <row r="41" spans="1:18" s="79" customFormat="1" ht="36" customHeight="1">
      <c r="A41" s="94">
        <v>40</v>
      </c>
      <c r="B41" s="5">
        <v>42</v>
      </c>
      <c r="C41" s="84" t="s">
        <v>137</v>
      </c>
      <c r="D41" s="6" t="s">
        <v>220</v>
      </c>
      <c r="E41" s="7" t="s">
        <v>231</v>
      </c>
      <c r="F41" s="8" t="s">
        <v>203</v>
      </c>
      <c r="G41" s="13" t="s">
        <v>161</v>
      </c>
      <c r="H41" s="12" t="s">
        <v>229</v>
      </c>
      <c r="I41" s="13">
        <v>8</v>
      </c>
      <c r="J41" s="80"/>
      <c r="K41" s="103">
        <v>3</v>
      </c>
      <c r="L41" s="5">
        <f t="shared" si="0"/>
        <v>0.8</v>
      </c>
      <c r="M41" s="103"/>
      <c r="N41" s="5">
        <f t="shared" si="1"/>
        <v>42</v>
      </c>
      <c r="O41" s="80"/>
      <c r="R41" s="14"/>
    </row>
    <row r="42" spans="1:23" s="79" customFormat="1" ht="44.25" customHeight="1">
      <c r="A42" s="94">
        <v>41</v>
      </c>
      <c r="B42" s="5">
        <v>43</v>
      </c>
      <c r="C42" s="84" t="s">
        <v>144</v>
      </c>
      <c r="D42" s="6" t="s">
        <v>328</v>
      </c>
      <c r="E42" s="7" t="s">
        <v>233</v>
      </c>
      <c r="F42" s="8" t="s">
        <v>160</v>
      </c>
      <c r="G42" s="13" t="s">
        <v>161</v>
      </c>
      <c r="H42" s="12" t="s">
        <v>162</v>
      </c>
      <c r="I42" s="13">
        <v>9</v>
      </c>
      <c r="J42" s="80"/>
      <c r="K42" s="103">
        <v>3</v>
      </c>
      <c r="L42" s="5">
        <f t="shared" si="0"/>
        <v>0.8</v>
      </c>
      <c r="M42" s="103"/>
      <c r="N42" s="5">
        <f t="shared" si="1"/>
        <v>43</v>
      </c>
      <c r="O42" s="80"/>
      <c r="S42" s="14"/>
      <c r="T42" s="14"/>
      <c r="U42" s="14"/>
      <c r="V42" s="14"/>
      <c r="W42" s="14"/>
    </row>
    <row r="43" spans="1:15" s="79" customFormat="1" ht="36" customHeight="1">
      <c r="A43" s="94">
        <v>42</v>
      </c>
      <c r="B43" s="5">
        <v>44</v>
      </c>
      <c r="C43" s="84" t="s">
        <v>144</v>
      </c>
      <c r="D43" s="6" t="s">
        <v>329</v>
      </c>
      <c r="E43" s="7" t="s">
        <v>234</v>
      </c>
      <c r="F43" s="8" t="s">
        <v>164</v>
      </c>
      <c r="G43" s="13" t="s">
        <v>161</v>
      </c>
      <c r="H43" s="12" t="s">
        <v>411</v>
      </c>
      <c r="I43" s="13">
        <v>14</v>
      </c>
      <c r="J43" s="80"/>
      <c r="K43" s="103">
        <v>3</v>
      </c>
      <c r="L43" s="5">
        <f t="shared" si="0"/>
        <v>0.8</v>
      </c>
      <c r="M43" s="103"/>
      <c r="N43" s="5">
        <f t="shared" si="1"/>
        <v>44</v>
      </c>
      <c r="O43" s="80"/>
    </row>
    <row r="44" spans="1:15" s="79" customFormat="1" ht="36" customHeight="1">
      <c r="A44" s="94">
        <v>43</v>
      </c>
      <c r="B44" s="5">
        <v>45</v>
      </c>
      <c r="C44" s="84" t="s">
        <v>144</v>
      </c>
      <c r="D44" s="6" t="s">
        <v>329</v>
      </c>
      <c r="E44" s="7" t="s">
        <v>235</v>
      </c>
      <c r="F44" s="8" t="s">
        <v>168</v>
      </c>
      <c r="G44" s="13" t="s">
        <v>161</v>
      </c>
      <c r="H44" s="12" t="s">
        <v>236</v>
      </c>
      <c r="I44" s="13">
        <v>9</v>
      </c>
      <c r="J44" s="80"/>
      <c r="K44" s="103">
        <v>3</v>
      </c>
      <c r="L44" s="5">
        <f t="shared" si="0"/>
        <v>0.8</v>
      </c>
      <c r="M44" s="103"/>
      <c r="N44" s="5">
        <f t="shared" si="1"/>
        <v>45</v>
      </c>
      <c r="O44" s="80"/>
    </row>
    <row r="45" spans="1:15" s="79" customFormat="1" ht="36" customHeight="1">
      <c r="A45" s="94">
        <v>44</v>
      </c>
      <c r="B45" s="5">
        <v>46</v>
      </c>
      <c r="C45" s="84" t="s">
        <v>146</v>
      </c>
      <c r="D45" s="6" t="s">
        <v>237</v>
      </c>
      <c r="E45" s="7" t="s">
        <v>238</v>
      </c>
      <c r="F45" s="8" t="s">
        <v>168</v>
      </c>
      <c r="G45" s="13" t="s">
        <v>295</v>
      </c>
      <c r="H45" s="12" t="s">
        <v>312</v>
      </c>
      <c r="I45" s="13">
        <v>10</v>
      </c>
      <c r="J45" s="80"/>
      <c r="K45" s="103">
        <v>3</v>
      </c>
      <c r="L45" s="5">
        <f t="shared" si="0"/>
        <v>1.4</v>
      </c>
      <c r="M45" s="103"/>
      <c r="N45" s="5">
        <f t="shared" si="1"/>
        <v>46</v>
      </c>
      <c r="O45" s="80"/>
    </row>
    <row r="46" spans="1:15" s="79" customFormat="1" ht="36" customHeight="1">
      <c r="A46" s="94">
        <v>45</v>
      </c>
      <c r="B46" s="5">
        <v>47</v>
      </c>
      <c r="C46" s="84" t="s">
        <v>146</v>
      </c>
      <c r="D46" s="6" t="s">
        <v>239</v>
      </c>
      <c r="E46" s="7" t="s">
        <v>240</v>
      </c>
      <c r="F46" s="8" t="s">
        <v>160</v>
      </c>
      <c r="G46" s="13" t="s">
        <v>408</v>
      </c>
      <c r="H46" s="12" t="s">
        <v>162</v>
      </c>
      <c r="I46" s="13">
        <v>11</v>
      </c>
      <c r="J46" s="80"/>
      <c r="K46" s="103">
        <v>3</v>
      </c>
      <c r="L46" s="5">
        <f t="shared" si="0"/>
        <v>1</v>
      </c>
      <c r="M46" s="103"/>
      <c r="N46" s="5">
        <f t="shared" si="1"/>
        <v>47</v>
      </c>
      <c r="O46" s="80"/>
    </row>
    <row r="47" spans="1:15" s="79" customFormat="1" ht="36" customHeight="1">
      <c r="A47" s="94">
        <v>46</v>
      </c>
      <c r="B47" s="5">
        <v>48</v>
      </c>
      <c r="C47" s="84" t="s">
        <v>146</v>
      </c>
      <c r="D47" s="6" t="s">
        <v>241</v>
      </c>
      <c r="E47" s="7" t="s">
        <v>242</v>
      </c>
      <c r="F47" s="8" t="s">
        <v>164</v>
      </c>
      <c r="G47" s="13" t="s">
        <v>408</v>
      </c>
      <c r="H47" s="12" t="s">
        <v>243</v>
      </c>
      <c r="I47" s="13">
        <v>10</v>
      </c>
      <c r="J47" s="80"/>
      <c r="K47" s="103">
        <v>3</v>
      </c>
      <c r="L47" s="5">
        <f t="shared" si="0"/>
        <v>1</v>
      </c>
      <c r="M47" s="103"/>
      <c r="N47" s="5">
        <f t="shared" si="1"/>
        <v>48</v>
      </c>
      <c r="O47" s="80"/>
    </row>
    <row r="48" spans="1:15" s="79" customFormat="1" ht="36" customHeight="1">
      <c r="A48" s="94">
        <v>47</v>
      </c>
      <c r="B48" s="5">
        <v>49</v>
      </c>
      <c r="C48" s="84" t="s">
        <v>146</v>
      </c>
      <c r="D48" s="6" t="s">
        <v>244</v>
      </c>
      <c r="E48" s="7" t="s">
        <v>305</v>
      </c>
      <c r="F48" s="8" t="s">
        <v>160</v>
      </c>
      <c r="G48" s="13" t="s">
        <v>161</v>
      </c>
      <c r="H48" s="12" t="s">
        <v>162</v>
      </c>
      <c r="I48" s="13">
        <v>9</v>
      </c>
      <c r="J48" s="80"/>
      <c r="K48" s="103">
        <v>3</v>
      </c>
      <c r="L48" s="5">
        <f t="shared" si="0"/>
        <v>0.8</v>
      </c>
      <c r="M48" s="103"/>
      <c r="N48" s="5">
        <f t="shared" si="1"/>
        <v>49</v>
      </c>
      <c r="O48" s="80"/>
    </row>
    <row r="49" spans="1:18" s="79" customFormat="1" ht="36" customHeight="1">
      <c r="A49" s="94">
        <v>48</v>
      </c>
      <c r="B49" s="5">
        <v>50</v>
      </c>
      <c r="C49" s="84" t="s">
        <v>149</v>
      </c>
      <c r="D49" s="6" t="s">
        <v>245</v>
      </c>
      <c r="E49" s="7" t="s">
        <v>246</v>
      </c>
      <c r="F49" s="8" t="s">
        <v>160</v>
      </c>
      <c r="G49" s="13" t="s">
        <v>161</v>
      </c>
      <c r="H49" s="12" t="s">
        <v>247</v>
      </c>
      <c r="I49" s="13">
        <v>8</v>
      </c>
      <c r="J49" s="80"/>
      <c r="K49" s="103">
        <v>3</v>
      </c>
      <c r="L49" s="5">
        <f t="shared" si="0"/>
        <v>0.8</v>
      </c>
      <c r="M49" s="103"/>
      <c r="N49" s="5">
        <f t="shared" si="1"/>
        <v>50</v>
      </c>
      <c r="O49" s="80"/>
      <c r="R49" s="14"/>
    </row>
    <row r="50" spans="1:23" s="79" customFormat="1" ht="36" customHeight="1">
      <c r="A50" s="94">
        <v>49</v>
      </c>
      <c r="B50" s="5">
        <v>51</v>
      </c>
      <c r="C50" s="84" t="s">
        <v>149</v>
      </c>
      <c r="D50" s="6" t="s">
        <v>245</v>
      </c>
      <c r="E50" s="7" t="s">
        <v>246</v>
      </c>
      <c r="F50" s="8" t="s">
        <v>160</v>
      </c>
      <c r="G50" s="13" t="s">
        <v>408</v>
      </c>
      <c r="H50" s="12" t="s">
        <v>162</v>
      </c>
      <c r="I50" s="13">
        <v>8</v>
      </c>
      <c r="J50" s="80"/>
      <c r="K50" s="103">
        <v>3</v>
      </c>
      <c r="L50" s="5">
        <f t="shared" si="0"/>
        <v>1</v>
      </c>
      <c r="M50" s="103"/>
      <c r="N50" s="5">
        <f t="shared" si="1"/>
        <v>51</v>
      </c>
      <c r="O50" s="80"/>
      <c r="R50" s="14"/>
      <c r="S50" s="14"/>
      <c r="T50" s="14"/>
      <c r="U50" s="14"/>
      <c r="V50" s="14"/>
      <c r="W50" s="14"/>
    </row>
    <row r="51" spans="1:23" s="79" customFormat="1" ht="36" customHeight="1">
      <c r="A51" s="94">
        <v>50</v>
      </c>
      <c r="B51" s="5">
        <v>52</v>
      </c>
      <c r="C51" s="84" t="s">
        <v>136</v>
      </c>
      <c r="D51" s="6" t="s">
        <v>248</v>
      </c>
      <c r="E51" s="7" t="s">
        <v>249</v>
      </c>
      <c r="F51" s="8" t="s">
        <v>160</v>
      </c>
      <c r="G51" s="13" t="s">
        <v>161</v>
      </c>
      <c r="H51" s="12" t="s">
        <v>162</v>
      </c>
      <c r="I51" s="13">
        <v>12</v>
      </c>
      <c r="J51" s="80"/>
      <c r="K51" s="103">
        <v>3</v>
      </c>
      <c r="L51" s="5">
        <f t="shared" si="0"/>
        <v>0.8</v>
      </c>
      <c r="M51" s="103"/>
      <c r="N51" s="5">
        <f t="shared" si="1"/>
        <v>52</v>
      </c>
      <c r="O51" s="80"/>
      <c r="S51" s="14"/>
      <c r="T51" s="14"/>
      <c r="U51" s="14"/>
      <c r="V51" s="14"/>
      <c r="W51" s="14"/>
    </row>
    <row r="52" spans="1:18" s="79" customFormat="1" ht="36" customHeight="1">
      <c r="A52" s="94">
        <v>51</v>
      </c>
      <c r="B52" s="5">
        <v>53</v>
      </c>
      <c r="C52" s="84" t="s">
        <v>136</v>
      </c>
      <c r="D52" s="6" t="s">
        <v>250</v>
      </c>
      <c r="E52" s="7" t="s">
        <v>251</v>
      </c>
      <c r="F52" s="8" t="s">
        <v>160</v>
      </c>
      <c r="G52" s="13" t="s">
        <v>408</v>
      </c>
      <c r="H52" s="12" t="s">
        <v>162</v>
      </c>
      <c r="I52" s="13">
        <v>8</v>
      </c>
      <c r="J52" s="80"/>
      <c r="K52" s="103">
        <v>3</v>
      </c>
      <c r="L52" s="5">
        <f t="shared" si="0"/>
        <v>1</v>
      </c>
      <c r="M52" s="103"/>
      <c r="N52" s="5">
        <f t="shared" si="1"/>
        <v>53</v>
      </c>
      <c r="O52" s="80"/>
      <c r="R52" s="14"/>
    </row>
    <row r="53" spans="1:23" s="79" customFormat="1" ht="36" customHeight="1">
      <c r="A53" s="94">
        <v>52</v>
      </c>
      <c r="B53" s="5">
        <v>54</v>
      </c>
      <c r="C53" s="84" t="s">
        <v>136</v>
      </c>
      <c r="D53" s="6" t="s">
        <v>330</v>
      </c>
      <c r="E53" s="7" t="s">
        <v>252</v>
      </c>
      <c r="F53" s="8" t="s">
        <v>160</v>
      </c>
      <c r="G53" s="13" t="s">
        <v>296</v>
      </c>
      <c r="H53" s="12" t="s">
        <v>162</v>
      </c>
      <c r="I53" s="13">
        <v>11</v>
      </c>
      <c r="J53" s="80"/>
      <c r="K53" s="103">
        <v>3</v>
      </c>
      <c r="L53" s="5">
        <f t="shared" si="0"/>
        <v>1.2</v>
      </c>
      <c r="M53" s="103"/>
      <c r="N53" s="5">
        <f t="shared" si="1"/>
        <v>54</v>
      </c>
      <c r="O53" s="80"/>
      <c r="S53" s="14"/>
      <c r="T53" s="14"/>
      <c r="U53" s="14"/>
      <c r="V53" s="14"/>
      <c r="W53" s="14"/>
    </row>
    <row r="54" spans="1:15" s="79" customFormat="1" ht="36" customHeight="1">
      <c r="A54" s="94">
        <v>53</v>
      </c>
      <c r="B54" s="5">
        <v>55</v>
      </c>
      <c r="C54" s="84" t="s">
        <v>136</v>
      </c>
      <c r="D54" s="6" t="s">
        <v>330</v>
      </c>
      <c r="E54" s="7" t="s">
        <v>253</v>
      </c>
      <c r="F54" s="8" t="s">
        <v>164</v>
      </c>
      <c r="G54" s="13" t="s">
        <v>161</v>
      </c>
      <c r="H54" s="12" t="s">
        <v>254</v>
      </c>
      <c r="I54" s="13">
        <v>8</v>
      </c>
      <c r="J54" s="80"/>
      <c r="K54" s="103">
        <v>3</v>
      </c>
      <c r="L54" s="5">
        <f t="shared" si="0"/>
        <v>0.8</v>
      </c>
      <c r="M54" s="103"/>
      <c r="N54" s="5">
        <f t="shared" si="1"/>
        <v>55</v>
      </c>
      <c r="O54" s="80"/>
    </row>
    <row r="55" spans="1:15" s="79" customFormat="1" ht="36" customHeight="1">
      <c r="A55" s="94">
        <v>54</v>
      </c>
      <c r="B55" s="5">
        <v>56</v>
      </c>
      <c r="C55" s="84" t="s">
        <v>136</v>
      </c>
      <c r="D55" s="6" t="s">
        <v>255</v>
      </c>
      <c r="E55" s="7" t="s">
        <v>256</v>
      </c>
      <c r="F55" s="8" t="s">
        <v>164</v>
      </c>
      <c r="G55" s="13" t="s">
        <v>408</v>
      </c>
      <c r="H55" s="12" t="s">
        <v>254</v>
      </c>
      <c r="I55" s="13">
        <v>10</v>
      </c>
      <c r="J55" s="80"/>
      <c r="K55" s="103">
        <v>3</v>
      </c>
      <c r="L55" s="5">
        <f t="shared" si="0"/>
        <v>1</v>
      </c>
      <c r="M55" s="103"/>
      <c r="N55" s="5">
        <f t="shared" si="1"/>
        <v>56</v>
      </c>
      <c r="O55" s="80"/>
    </row>
    <row r="56" spans="1:15" s="79" customFormat="1" ht="36" customHeight="1">
      <c r="A56" s="94">
        <v>55</v>
      </c>
      <c r="B56" s="5">
        <v>57</v>
      </c>
      <c r="C56" s="84" t="s">
        <v>136</v>
      </c>
      <c r="D56" s="6" t="s">
        <v>330</v>
      </c>
      <c r="E56" s="7" t="s">
        <v>257</v>
      </c>
      <c r="F56" s="8" t="s">
        <v>164</v>
      </c>
      <c r="G56" s="13" t="s">
        <v>296</v>
      </c>
      <c r="H56" s="12" t="s">
        <v>313</v>
      </c>
      <c r="I56" s="13">
        <v>8</v>
      </c>
      <c r="J56" s="80"/>
      <c r="K56" s="103">
        <v>3</v>
      </c>
      <c r="L56" s="5">
        <f t="shared" si="0"/>
        <v>1.2</v>
      </c>
      <c r="M56" s="103"/>
      <c r="N56" s="5">
        <f t="shared" si="1"/>
        <v>57</v>
      </c>
      <c r="O56" s="80"/>
    </row>
    <row r="57" spans="1:15" s="79" customFormat="1" ht="36" customHeight="1">
      <c r="A57" s="94">
        <v>56</v>
      </c>
      <c r="B57" s="5">
        <v>58</v>
      </c>
      <c r="C57" s="84" t="s">
        <v>136</v>
      </c>
      <c r="D57" s="6" t="s">
        <v>330</v>
      </c>
      <c r="E57" s="7" t="s">
        <v>253</v>
      </c>
      <c r="F57" s="8" t="s">
        <v>164</v>
      </c>
      <c r="G57" s="13" t="s">
        <v>295</v>
      </c>
      <c r="H57" s="12" t="s">
        <v>313</v>
      </c>
      <c r="I57" s="13">
        <v>8</v>
      </c>
      <c r="J57" s="80"/>
      <c r="K57" s="103">
        <v>3</v>
      </c>
      <c r="L57" s="5">
        <f t="shared" si="0"/>
        <v>1.4</v>
      </c>
      <c r="M57" s="103"/>
      <c r="N57" s="5">
        <f t="shared" si="1"/>
        <v>58</v>
      </c>
      <c r="O57" s="80"/>
    </row>
    <row r="58" spans="1:15" s="79" customFormat="1" ht="36" customHeight="1">
      <c r="A58" s="94">
        <v>57</v>
      </c>
      <c r="B58" s="5">
        <v>59</v>
      </c>
      <c r="C58" s="84" t="s">
        <v>136</v>
      </c>
      <c r="D58" s="6" t="s">
        <v>330</v>
      </c>
      <c r="E58" s="7" t="s">
        <v>252</v>
      </c>
      <c r="F58" s="8" t="s">
        <v>168</v>
      </c>
      <c r="G58" s="13" t="s">
        <v>408</v>
      </c>
      <c r="H58" s="12" t="s">
        <v>314</v>
      </c>
      <c r="I58" s="13">
        <v>9</v>
      </c>
      <c r="J58" s="80"/>
      <c r="K58" s="103">
        <v>3</v>
      </c>
      <c r="L58" s="5">
        <f t="shared" si="0"/>
        <v>1</v>
      </c>
      <c r="M58" s="103"/>
      <c r="N58" s="5">
        <f t="shared" si="1"/>
        <v>59</v>
      </c>
      <c r="O58" s="80"/>
    </row>
    <row r="59" spans="1:18" s="79" customFormat="1" ht="36" customHeight="1">
      <c r="A59" s="94">
        <v>58</v>
      </c>
      <c r="B59" s="5">
        <v>60</v>
      </c>
      <c r="C59" s="84" t="s">
        <v>136</v>
      </c>
      <c r="D59" s="6" t="s">
        <v>330</v>
      </c>
      <c r="E59" s="7" t="s">
        <v>258</v>
      </c>
      <c r="F59" s="8" t="s">
        <v>168</v>
      </c>
      <c r="G59" s="13" t="s">
        <v>296</v>
      </c>
      <c r="H59" s="12" t="s">
        <v>181</v>
      </c>
      <c r="I59" s="13">
        <v>11</v>
      </c>
      <c r="J59" s="80"/>
      <c r="K59" s="103">
        <v>3</v>
      </c>
      <c r="L59" s="5">
        <f t="shared" si="0"/>
        <v>1.2</v>
      </c>
      <c r="M59" s="103"/>
      <c r="N59" s="5">
        <f t="shared" si="1"/>
        <v>60</v>
      </c>
      <c r="O59" s="80"/>
      <c r="R59" s="14"/>
    </row>
    <row r="60" spans="1:23" s="79" customFormat="1" ht="36" customHeight="1">
      <c r="A60" s="94">
        <v>59</v>
      </c>
      <c r="B60" s="5">
        <v>61</v>
      </c>
      <c r="C60" s="84" t="s">
        <v>141</v>
      </c>
      <c r="D60" s="6" t="s">
        <v>331</v>
      </c>
      <c r="E60" s="7" t="s">
        <v>259</v>
      </c>
      <c r="F60" s="8" t="s">
        <v>160</v>
      </c>
      <c r="G60" s="13" t="s">
        <v>296</v>
      </c>
      <c r="H60" s="81" t="s">
        <v>162</v>
      </c>
      <c r="I60" s="13">
        <v>9</v>
      </c>
      <c r="J60" s="80"/>
      <c r="K60" s="103">
        <v>3</v>
      </c>
      <c r="L60" s="5">
        <f t="shared" si="0"/>
        <v>1.2</v>
      </c>
      <c r="M60" s="103"/>
      <c r="N60" s="5">
        <f t="shared" si="1"/>
        <v>61</v>
      </c>
      <c r="O60" s="80"/>
      <c r="S60" s="14"/>
      <c r="T60" s="14"/>
      <c r="U60" s="14"/>
      <c r="V60" s="14"/>
      <c r="W60" s="14"/>
    </row>
    <row r="61" spans="1:15" s="79" customFormat="1" ht="36" customHeight="1">
      <c r="A61" s="94">
        <v>60</v>
      </c>
      <c r="B61" s="5">
        <v>62</v>
      </c>
      <c r="C61" s="84" t="s">
        <v>141</v>
      </c>
      <c r="D61" s="6" t="s">
        <v>260</v>
      </c>
      <c r="E61" s="7" t="s">
        <v>261</v>
      </c>
      <c r="F61" s="8" t="s">
        <v>160</v>
      </c>
      <c r="G61" s="13" t="s">
        <v>408</v>
      </c>
      <c r="H61" s="81" t="s">
        <v>262</v>
      </c>
      <c r="I61" s="13">
        <v>13</v>
      </c>
      <c r="J61" s="80"/>
      <c r="K61" s="103">
        <v>3</v>
      </c>
      <c r="L61" s="5">
        <f t="shared" si="0"/>
        <v>1</v>
      </c>
      <c r="M61" s="103"/>
      <c r="N61" s="5">
        <f t="shared" si="1"/>
        <v>62</v>
      </c>
      <c r="O61" s="80"/>
    </row>
    <row r="62" spans="1:18" s="79" customFormat="1" ht="36" customHeight="1">
      <c r="A62" s="94">
        <v>61</v>
      </c>
      <c r="B62" s="5">
        <v>63</v>
      </c>
      <c r="C62" s="84" t="s">
        <v>141</v>
      </c>
      <c r="D62" s="6" t="s">
        <v>260</v>
      </c>
      <c r="E62" s="7" t="s">
        <v>261</v>
      </c>
      <c r="F62" s="8" t="s">
        <v>160</v>
      </c>
      <c r="G62" s="13" t="s">
        <v>161</v>
      </c>
      <c r="H62" s="81" t="s">
        <v>263</v>
      </c>
      <c r="I62" s="13">
        <v>13</v>
      </c>
      <c r="J62" s="80"/>
      <c r="K62" s="103">
        <v>3</v>
      </c>
      <c r="L62" s="5">
        <f t="shared" si="0"/>
        <v>0.8</v>
      </c>
      <c r="M62" s="103"/>
      <c r="N62" s="5">
        <f t="shared" si="1"/>
        <v>63</v>
      </c>
      <c r="O62" s="80"/>
      <c r="R62" s="14"/>
    </row>
    <row r="63" spans="1:23" s="79" customFormat="1" ht="41.25" customHeight="1">
      <c r="A63" s="94">
        <v>62</v>
      </c>
      <c r="B63" s="5">
        <v>64</v>
      </c>
      <c r="C63" s="84" t="s">
        <v>147</v>
      </c>
      <c r="D63" s="6" t="s">
        <v>332</v>
      </c>
      <c r="E63" s="7" t="s">
        <v>264</v>
      </c>
      <c r="F63" s="8" t="s">
        <v>168</v>
      </c>
      <c r="G63" s="13" t="s">
        <v>408</v>
      </c>
      <c r="H63" s="81" t="s">
        <v>315</v>
      </c>
      <c r="I63" s="13">
        <v>10</v>
      </c>
      <c r="J63" s="80"/>
      <c r="K63" s="103">
        <v>3</v>
      </c>
      <c r="L63" s="5">
        <f t="shared" si="0"/>
        <v>1</v>
      </c>
      <c r="M63" s="103"/>
      <c r="N63" s="5">
        <f t="shared" si="1"/>
        <v>64</v>
      </c>
      <c r="O63" s="80"/>
      <c r="S63" s="14"/>
      <c r="T63" s="14"/>
      <c r="U63" s="14"/>
      <c r="V63" s="14"/>
      <c r="W63" s="14"/>
    </row>
    <row r="64" spans="1:18" s="79" customFormat="1" ht="36" customHeight="1">
      <c r="A64" s="94">
        <v>63</v>
      </c>
      <c r="B64" s="5">
        <v>65</v>
      </c>
      <c r="C64" s="84" t="s">
        <v>147</v>
      </c>
      <c r="D64" s="6" t="s">
        <v>332</v>
      </c>
      <c r="E64" s="7" t="s">
        <v>265</v>
      </c>
      <c r="F64" s="8" t="s">
        <v>160</v>
      </c>
      <c r="G64" s="13" t="s">
        <v>296</v>
      </c>
      <c r="H64" s="81" t="s">
        <v>162</v>
      </c>
      <c r="I64" s="13">
        <v>8</v>
      </c>
      <c r="J64" s="80"/>
      <c r="K64" s="103">
        <v>3</v>
      </c>
      <c r="L64" s="5">
        <f t="shared" si="0"/>
        <v>1.2</v>
      </c>
      <c r="M64" s="103"/>
      <c r="N64" s="5">
        <f t="shared" si="1"/>
        <v>65</v>
      </c>
      <c r="O64" s="80"/>
      <c r="R64" s="14"/>
    </row>
    <row r="65" spans="1:23" s="79" customFormat="1" ht="36" customHeight="1">
      <c r="A65" s="94">
        <v>64</v>
      </c>
      <c r="B65" s="5">
        <v>66</v>
      </c>
      <c r="C65" s="84" t="s">
        <v>142</v>
      </c>
      <c r="D65" s="6" t="s">
        <v>266</v>
      </c>
      <c r="E65" s="7" t="s">
        <v>267</v>
      </c>
      <c r="F65" s="8" t="s">
        <v>160</v>
      </c>
      <c r="G65" s="13" t="s">
        <v>161</v>
      </c>
      <c r="H65" s="81" t="s">
        <v>316</v>
      </c>
      <c r="I65" s="13">
        <v>10</v>
      </c>
      <c r="J65" s="80"/>
      <c r="K65" s="103">
        <v>3</v>
      </c>
      <c r="L65" s="5">
        <f t="shared" si="0"/>
        <v>0.8</v>
      </c>
      <c r="M65" s="103"/>
      <c r="N65" s="5">
        <f t="shared" si="1"/>
        <v>66</v>
      </c>
      <c r="O65" s="80"/>
      <c r="S65" s="14"/>
      <c r="T65" s="14"/>
      <c r="U65" s="14"/>
      <c r="V65" s="14"/>
      <c r="W65" s="14"/>
    </row>
    <row r="66" spans="1:18" s="79" customFormat="1" ht="36" customHeight="1">
      <c r="A66" s="94">
        <v>65</v>
      </c>
      <c r="B66" s="5">
        <v>67</v>
      </c>
      <c r="C66" s="84" t="s">
        <v>142</v>
      </c>
      <c r="D66" s="6" t="s">
        <v>333</v>
      </c>
      <c r="E66" s="7" t="s">
        <v>268</v>
      </c>
      <c r="F66" s="8" t="s">
        <v>160</v>
      </c>
      <c r="G66" s="13" t="s">
        <v>408</v>
      </c>
      <c r="H66" s="81" t="s">
        <v>162</v>
      </c>
      <c r="I66" s="13">
        <v>13</v>
      </c>
      <c r="J66" s="80"/>
      <c r="K66" s="103">
        <v>3</v>
      </c>
      <c r="L66" s="5">
        <f t="shared" si="0"/>
        <v>1</v>
      </c>
      <c r="M66" s="103"/>
      <c r="N66" s="5">
        <f t="shared" si="1"/>
        <v>67</v>
      </c>
      <c r="O66" s="80"/>
      <c r="R66" s="14"/>
    </row>
    <row r="67" spans="1:23" s="79" customFormat="1" ht="36" customHeight="1">
      <c r="A67" s="94">
        <v>66</v>
      </c>
      <c r="B67" s="5">
        <v>68</v>
      </c>
      <c r="C67" s="84" t="s">
        <v>142</v>
      </c>
      <c r="D67" s="6" t="s">
        <v>269</v>
      </c>
      <c r="E67" s="7" t="s">
        <v>270</v>
      </c>
      <c r="F67" s="8" t="s">
        <v>160</v>
      </c>
      <c r="G67" s="13" t="s">
        <v>296</v>
      </c>
      <c r="H67" s="81" t="s">
        <v>162</v>
      </c>
      <c r="I67" s="13">
        <v>8</v>
      </c>
      <c r="J67" s="80"/>
      <c r="K67" s="103">
        <v>3</v>
      </c>
      <c r="L67" s="5">
        <f aca="true" t="shared" si="2" ref="L67:L86">IF($G67="3 с.с.",0.8,IF($G67="І к.с.",1,IF($G67="ІІ к.с.",1.2,IF($G67="ІІІ к.с.",1.4,0))))</f>
        <v>1.2</v>
      </c>
      <c r="M67" s="103"/>
      <c r="N67" s="5">
        <f aca="true" t="shared" si="3" ref="N67:N86">B67</f>
        <v>68</v>
      </c>
      <c r="O67" s="80"/>
      <c r="S67" s="14"/>
      <c r="T67" s="14"/>
      <c r="U67" s="14"/>
      <c r="V67" s="14"/>
      <c r="W67" s="14"/>
    </row>
    <row r="68" spans="1:15" s="79" customFormat="1" ht="36" customHeight="1">
      <c r="A68" s="94">
        <v>67</v>
      </c>
      <c r="B68" s="5">
        <v>69</v>
      </c>
      <c r="C68" s="84" t="s">
        <v>142</v>
      </c>
      <c r="D68" s="6" t="s">
        <v>271</v>
      </c>
      <c r="E68" s="7" t="s">
        <v>272</v>
      </c>
      <c r="F68" s="8" t="s">
        <v>164</v>
      </c>
      <c r="G68" s="13" t="s">
        <v>161</v>
      </c>
      <c r="H68" s="81" t="s">
        <v>273</v>
      </c>
      <c r="I68" s="13">
        <v>9</v>
      </c>
      <c r="J68" s="80"/>
      <c r="K68" s="103">
        <v>3</v>
      </c>
      <c r="L68" s="5">
        <f t="shared" si="2"/>
        <v>0.8</v>
      </c>
      <c r="M68" s="103"/>
      <c r="N68" s="5">
        <f t="shared" si="3"/>
        <v>69</v>
      </c>
      <c r="O68" s="80"/>
    </row>
    <row r="69" spans="1:15" s="79" customFormat="1" ht="36" customHeight="1">
      <c r="A69" s="94">
        <v>68</v>
      </c>
      <c r="B69" s="5">
        <v>70</v>
      </c>
      <c r="C69" s="84" t="s">
        <v>142</v>
      </c>
      <c r="D69" s="6" t="s">
        <v>274</v>
      </c>
      <c r="E69" s="7" t="s">
        <v>267</v>
      </c>
      <c r="F69" s="8" t="s">
        <v>164</v>
      </c>
      <c r="G69" s="13" t="s">
        <v>408</v>
      </c>
      <c r="H69" s="81" t="s">
        <v>317</v>
      </c>
      <c r="I69" s="13">
        <v>8</v>
      </c>
      <c r="J69" s="80"/>
      <c r="K69" s="103">
        <v>3</v>
      </c>
      <c r="L69" s="5">
        <f t="shared" si="2"/>
        <v>1</v>
      </c>
      <c r="M69" s="103"/>
      <c r="N69" s="5">
        <f t="shared" si="3"/>
        <v>70</v>
      </c>
      <c r="O69" s="80"/>
    </row>
    <row r="70" spans="1:15" s="79" customFormat="1" ht="36" customHeight="1">
      <c r="A70" s="94">
        <v>69</v>
      </c>
      <c r="B70" s="5">
        <v>71</v>
      </c>
      <c r="C70" s="84" t="s">
        <v>142</v>
      </c>
      <c r="D70" s="6" t="s">
        <v>266</v>
      </c>
      <c r="E70" s="7" t="s">
        <v>267</v>
      </c>
      <c r="F70" s="8" t="s">
        <v>164</v>
      </c>
      <c r="G70" s="13" t="s">
        <v>296</v>
      </c>
      <c r="H70" s="81" t="s">
        <v>162</v>
      </c>
      <c r="I70" s="13">
        <v>9</v>
      </c>
      <c r="J70" s="80"/>
      <c r="K70" s="103">
        <v>3</v>
      </c>
      <c r="L70" s="5">
        <f t="shared" si="2"/>
        <v>1.2</v>
      </c>
      <c r="M70" s="103"/>
      <c r="N70" s="5">
        <f t="shared" si="3"/>
        <v>71</v>
      </c>
      <c r="O70" s="80"/>
    </row>
    <row r="71" spans="1:15" s="79" customFormat="1" ht="43.5" customHeight="1">
      <c r="A71" s="94">
        <v>70</v>
      </c>
      <c r="B71" s="5">
        <v>72</v>
      </c>
      <c r="C71" s="84" t="s">
        <v>138</v>
      </c>
      <c r="D71" s="6" t="s">
        <v>334</v>
      </c>
      <c r="E71" s="7" t="s">
        <v>371</v>
      </c>
      <c r="F71" s="8" t="s">
        <v>160</v>
      </c>
      <c r="G71" s="13" t="s">
        <v>161</v>
      </c>
      <c r="H71" s="81" t="s">
        <v>162</v>
      </c>
      <c r="I71" s="13">
        <v>9</v>
      </c>
      <c r="J71" s="80"/>
      <c r="K71" s="103">
        <v>3</v>
      </c>
      <c r="L71" s="5">
        <f t="shared" si="2"/>
        <v>0.8</v>
      </c>
      <c r="M71" s="103"/>
      <c r="N71" s="5">
        <f t="shared" si="3"/>
        <v>72</v>
      </c>
      <c r="O71" s="80"/>
    </row>
    <row r="72" spans="1:15" s="79" customFormat="1" ht="36" customHeight="1">
      <c r="A72" s="94">
        <v>71</v>
      </c>
      <c r="B72" s="5">
        <v>73</v>
      </c>
      <c r="C72" s="84" t="s">
        <v>138</v>
      </c>
      <c r="D72" s="6" t="s">
        <v>275</v>
      </c>
      <c r="E72" s="7" t="s">
        <v>372</v>
      </c>
      <c r="F72" s="8" t="s">
        <v>188</v>
      </c>
      <c r="G72" s="13" t="s">
        <v>161</v>
      </c>
      <c r="H72" s="81" t="s">
        <v>276</v>
      </c>
      <c r="I72" s="13">
        <v>13</v>
      </c>
      <c r="J72" s="80"/>
      <c r="K72" s="103">
        <v>3</v>
      </c>
      <c r="L72" s="5">
        <f t="shared" si="2"/>
        <v>0.8</v>
      </c>
      <c r="M72" s="103"/>
      <c r="N72" s="5">
        <f t="shared" si="3"/>
        <v>73</v>
      </c>
      <c r="O72" s="80"/>
    </row>
    <row r="73" spans="1:15" s="79" customFormat="1" ht="36" customHeight="1">
      <c r="A73" s="94">
        <v>72</v>
      </c>
      <c r="B73" s="5">
        <v>74</v>
      </c>
      <c r="C73" s="84" t="s">
        <v>138</v>
      </c>
      <c r="D73" s="6" t="s">
        <v>335</v>
      </c>
      <c r="E73" s="7" t="s">
        <v>277</v>
      </c>
      <c r="F73" s="8" t="s">
        <v>164</v>
      </c>
      <c r="G73" s="13" t="s">
        <v>161</v>
      </c>
      <c r="H73" s="81" t="s">
        <v>278</v>
      </c>
      <c r="I73" s="13">
        <v>9</v>
      </c>
      <c r="J73" s="80"/>
      <c r="K73" s="103">
        <v>3</v>
      </c>
      <c r="L73" s="5">
        <f t="shared" si="2"/>
        <v>0.8</v>
      </c>
      <c r="M73" s="103"/>
      <c r="N73" s="5">
        <f t="shared" si="3"/>
        <v>74</v>
      </c>
      <c r="O73" s="80"/>
    </row>
    <row r="74" spans="1:15" s="79" customFormat="1" ht="36" customHeight="1">
      <c r="A74" s="94">
        <v>73</v>
      </c>
      <c r="B74" s="5">
        <v>75</v>
      </c>
      <c r="C74" s="84" t="s">
        <v>138</v>
      </c>
      <c r="D74" s="6" t="s">
        <v>334</v>
      </c>
      <c r="E74" s="7" t="s">
        <v>279</v>
      </c>
      <c r="F74" s="8" t="s">
        <v>168</v>
      </c>
      <c r="G74" s="13" t="s">
        <v>161</v>
      </c>
      <c r="H74" s="81" t="s">
        <v>200</v>
      </c>
      <c r="I74" s="13">
        <v>8</v>
      </c>
      <c r="J74" s="80"/>
      <c r="K74" s="103">
        <v>3</v>
      </c>
      <c r="L74" s="5">
        <f t="shared" si="2"/>
        <v>0.8</v>
      </c>
      <c r="M74" s="103"/>
      <c r="N74" s="5">
        <f t="shared" si="3"/>
        <v>75</v>
      </c>
      <c r="O74" s="80"/>
    </row>
    <row r="75" spans="1:15" s="79" customFormat="1" ht="36" customHeight="1">
      <c r="A75" s="94">
        <v>74</v>
      </c>
      <c r="B75" s="5">
        <v>76</v>
      </c>
      <c r="C75" s="84" t="s">
        <v>138</v>
      </c>
      <c r="D75" s="6" t="s">
        <v>280</v>
      </c>
      <c r="E75" s="7" t="s">
        <v>281</v>
      </c>
      <c r="F75" s="8" t="s">
        <v>160</v>
      </c>
      <c r="G75" s="13" t="s">
        <v>408</v>
      </c>
      <c r="H75" s="81" t="s">
        <v>162</v>
      </c>
      <c r="I75" s="13">
        <v>11</v>
      </c>
      <c r="J75" s="80"/>
      <c r="K75" s="103">
        <v>3</v>
      </c>
      <c r="L75" s="5">
        <f t="shared" si="2"/>
        <v>1</v>
      </c>
      <c r="M75" s="103"/>
      <c r="N75" s="5">
        <f t="shared" si="3"/>
        <v>76</v>
      </c>
      <c r="O75" s="80"/>
    </row>
    <row r="76" spans="1:15" s="79" customFormat="1" ht="36" customHeight="1">
      <c r="A76" s="94">
        <v>75</v>
      </c>
      <c r="B76" s="5">
        <v>77</v>
      </c>
      <c r="C76" s="84" t="s">
        <v>138</v>
      </c>
      <c r="D76" s="6" t="s">
        <v>280</v>
      </c>
      <c r="E76" s="7" t="s">
        <v>282</v>
      </c>
      <c r="F76" s="8" t="s">
        <v>168</v>
      </c>
      <c r="G76" s="13" t="s">
        <v>408</v>
      </c>
      <c r="H76" s="81" t="s">
        <v>200</v>
      </c>
      <c r="I76" s="13">
        <v>8</v>
      </c>
      <c r="J76" s="80"/>
      <c r="K76" s="103">
        <v>3</v>
      </c>
      <c r="L76" s="5">
        <f t="shared" si="2"/>
        <v>1</v>
      </c>
      <c r="M76" s="103"/>
      <c r="N76" s="5">
        <f t="shared" si="3"/>
        <v>77</v>
      </c>
      <c r="O76" s="80"/>
    </row>
    <row r="77" spans="1:15" s="79" customFormat="1" ht="36" customHeight="1">
      <c r="A77" s="94">
        <v>76</v>
      </c>
      <c r="B77" s="5">
        <v>78</v>
      </c>
      <c r="C77" s="84" t="s">
        <v>138</v>
      </c>
      <c r="D77" s="6" t="s">
        <v>283</v>
      </c>
      <c r="E77" s="7" t="s">
        <v>284</v>
      </c>
      <c r="F77" s="8" t="s">
        <v>164</v>
      </c>
      <c r="G77" s="13" t="s">
        <v>408</v>
      </c>
      <c r="H77" s="81" t="s">
        <v>278</v>
      </c>
      <c r="I77" s="13">
        <v>8</v>
      </c>
      <c r="J77" s="80"/>
      <c r="K77" s="103">
        <v>3</v>
      </c>
      <c r="L77" s="5">
        <f t="shared" si="2"/>
        <v>1</v>
      </c>
      <c r="M77" s="103"/>
      <c r="N77" s="5">
        <f t="shared" si="3"/>
        <v>78</v>
      </c>
      <c r="O77" s="80"/>
    </row>
    <row r="78" spans="1:18" s="79" customFormat="1" ht="36" customHeight="1">
      <c r="A78" s="94">
        <v>77</v>
      </c>
      <c r="B78" s="5">
        <v>79</v>
      </c>
      <c r="C78" s="84" t="s">
        <v>138</v>
      </c>
      <c r="D78" s="6" t="s">
        <v>336</v>
      </c>
      <c r="E78" s="7" t="s">
        <v>285</v>
      </c>
      <c r="F78" s="8" t="s">
        <v>160</v>
      </c>
      <c r="G78" s="13" t="s">
        <v>296</v>
      </c>
      <c r="H78" s="81" t="s">
        <v>162</v>
      </c>
      <c r="I78" s="13">
        <v>13</v>
      </c>
      <c r="J78" s="80"/>
      <c r="K78" s="103">
        <v>3</v>
      </c>
      <c r="L78" s="5">
        <f t="shared" si="2"/>
        <v>1.2</v>
      </c>
      <c r="M78" s="103"/>
      <c r="N78" s="5">
        <f t="shared" si="3"/>
        <v>79</v>
      </c>
      <c r="O78" s="80"/>
      <c r="R78" s="14"/>
    </row>
    <row r="79" spans="1:23" s="79" customFormat="1" ht="36" customHeight="1">
      <c r="A79" s="94">
        <v>78</v>
      </c>
      <c r="B79" s="5">
        <v>80</v>
      </c>
      <c r="C79" s="84" t="s">
        <v>140</v>
      </c>
      <c r="D79" s="6" t="s">
        <v>286</v>
      </c>
      <c r="E79" s="7" t="s">
        <v>422</v>
      </c>
      <c r="F79" s="8" t="s">
        <v>160</v>
      </c>
      <c r="G79" s="13" t="s">
        <v>161</v>
      </c>
      <c r="H79" s="81" t="s">
        <v>162</v>
      </c>
      <c r="I79" s="13">
        <v>8</v>
      </c>
      <c r="J79" s="80"/>
      <c r="K79" s="103">
        <v>3</v>
      </c>
      <c r="L79" s="5">
        <f t="shared" si="2"/>
        <v>0.8</v>
      </c>
      <c r="M79" s="103"/>
      <c r="N79" s="5">
        <f t="shared" si="3"/>
        <v>80</v>
      </c>
      <c r="O79" s="80"/>
      <c r="R79" s="14"/>
      <c r="S79" s="14"/>
      <c r="T79" s="14"/>
      <c r="U79" s="14"/>
      <c r="V79" s="14"/>
      <c r="W79" s="14"/>
    </row>
    <row r="80" spans="1:23" s="79" customFormat="1" ht="36" customHeight="1">
      <c r="A80" s="94">
        <v>79</v>
      </c>
      <c r="B80" s="5">
        <v>81</v>
      </c>
      <c r="C80" s="84" t="s">
        <v>140</v>
      </c>
      <c r="D80" s="6" t="s">
        <v>337</v>
      </c>
      <c r="E80" s="7" t="s">
        <v>287</v>
      </c>
      <c r="F80" s="8" t="s">
        <v>160</v>
      </c>
      <c r="G80" s="13" t="s">
        <v>408</v>
      </c>
      <c r="H80" s="81" t="s">
        <v>162</v>
      </c>
      <c r="I80" s="13">
        <v>9</v>
      </c>
      <c r="J80" s="80"/>
      <c r="K80" s="103">
        <v>3</v>
      </c>
      <c r="L80" s="5">
        <f t="shared" si="2"/>
        <v>1</v>
      </c>
      <c r="M80" s="103"/>
      <c r="N80" s="5">
        <f t="shared" si="3"/>
        <v>81</v>
      </c>
      <c r="O80" s="80"/>
      <c r="S80" s="14"/>
      <c r="T80" s="14"/>
      <c r="U80" s="14"/>
      <c r="V80" s="14"/>
      <c r="W80" s="14"/>
    </row>
    <row r="81" spans="1:15" s="79" customFormat="1" ht="36" customHeight="1">
      <c r="A81" s="94">
        <v>80</v>
      </c>
      <c r="B81" s="5">
        <v>82</v>
      </c>
      <c r="C81" s="84" t="s">
        <v>140</v>
      </c>
      <c r="D81" s="6" t="s">
        <v>288</v>
      </c>
      <c r="E81" s="7" t="s">
        <v>289</v>
      </c>
      <c r="F81" s="8" t="s">
        <v>160</v>
      </c>
      <c r="G81" s="13" t="s">
        <v>296</v>
      </c>
      <c r="H81" s="81" t="s">
        <v>162</v>
      </c>
      <c r="I81" s="13">
        <v>10</v>
      </c>
      <c r="J81" s="80"/>
      <c r="K81" s="103">
        <v>3</v>
      </c>
      <c r="L81" s="5">
        <f t="shared" si="2"/>
        <v>1.2</v>
      </c>
      <c r="M81" s="103"/>
      <c r="N81" s="5">
        <f t="shared" si="3"/>
        <v>82</v>
      </c>
      <c r="O81" s="80"/>
    </row>
    <row r="82" spans="1:18" s="79" customFormat="1" ht="36" customHeight="1">
      <c r="A82" s="94">
        <v>81</v>
      </c>
      <c r="B82" s="5">
        <v>83</v>
      </c>
      <c r="C82" s="84" t="s">
        <v>140</v>
      </c>
      <c r="D82" s="6" t="s">
        <v>291</v>
      </c>
      <c r="E82" s="7" t="s">
        <v>290</v>
      </c>
      <c r="F82" s="8" t="s">
        <v>203</v>
      </c>
      <c r="G82" s="13" t="s">
        <v>161</v>
      </c>
      <c r="H82" s="81" t="s">
        <v>162</v>
      </c>
      <c r="I82" s="13">
        <v>9</v>
      </c>
      <c r="J82" s="80"/>
      <c r="K82" s="103">
        <v>2</v>
      </c>
      <c r="L82" s="5">
        <f t="shared" si="2"/>
        <v>0.8</v>
      </c>
      <c r="M82" s="103"/>
      <c r="N82" s="5">
        <f t="shared" si="3"/>
        <v>83</v>
      </c>
      <c r="O82" s="80"/>
      <c r="R82" s="14"/>
    </row>
    <row r="83" spans="1:23" s="79" customFormat="1" ht="36" customHeight="1">
      <c r="A83" s="94">
        <v>82</v>
      </c>
      <c r="B83" s="5">
        <v>84</v>
      </c>
      <c r="C83" s="84" t="s">
        <v>140</v>
      </c>
      <c r="D83" s="6" t="s">
        <v>292</v>
      </c>
      <c r="E83" s="7" t="s">
        <v>293</v>
      </c>
      <c r="F83" s="8" t="s">
        <v>164</v>
      </c>
      <c r="G83" s="13" t="s">
        <v>161</v>
      </c>
      <c r="H83" s="81" t="s">
        <v>162</v>
      </c>
      <c r="I83" s="13">
        <v>8</v>
      </c>
      <c r="J83" s="80"/>
      <c r="K83" s="103">
        <v>3</v>
      </c>
      <c r="L83" s="5">
        <f t="shared" si="2"/>
        <v>0.8</v>
      </c>
      <c r="M83" s="103"/>
      <c r="N83" s="5">
        <f t="shared" si="3"/>
        <v>84</v>
      </c>
      <c r="O83" s="80"/>
      <c r="R83" s="14"/>
      <c r="S83" s="14"/>
      <c r="T83" s="14"/>
      <c r="U83" s="14"/>
      <c r="V83" s="14"/>
      <c r="W83" s="14"/>
    </row>
    <row r="84" spans="1:23" s="79" customFormat="1" ht="36" customHeight="1">
      <c r="A84" s="94">
        <v>83</v>
      </c>
      <c r="B84" s="5">
        <v>85</v>
      </c>
      <c r="C84" s="84" t="s">
        <v>140</v>
      </c>
      <c r="D84" s="6" t="s">
        <v>288</v>
      </c>
      <c r="E84" s="7" t="s">
        <v>294</v>
      </c>
      <c r="F84" s="8" t="s">
        <v>168</v>
      </c>
      <c r="G84" s="13" t="s">
        <v>408</v>
      </c>
      <c r="H84" s="81" t="s">
        <v>214</v>
      </c>
      <c r="I84" s="13">
        <v>9</v>
      </c>
      <c r="J84" s="80"/>
      <c r="K84" s="103">
        <v>2</v>
      </c>
      <c r="L84" s="5">
        <f t="shared" si="2"/>
        <v>1</v>
      </c>
      <c r="M84" s="103"/>
      <c r="N84" s="5">
        <f t="shared" si="3"/>
        <v>85</v>
      </c>
      <c r="O84" s="80"/>
      <c r="S84" s="14"/>
      <c r="T84" s="14"/>
      <c r="U84" s="14"/>
      <c r="V84" s="14"/>
      <c r="W84" s="14"/>
    </row>
    <row r="85" spans="1:18" s="79" customFormat="1" ht="36" customHeight="1">
      <c r="A85" s="94">
        <v>84</v>
      </c>
      <c r="B85" s="5">
        <v>86</v>
      </c>
      <c r="C85" s="84" t="s">
        <v>140</v>
      </c>
      <c r="D85" s="6" t="s">
        <v>338</v>
      </c>
      <c r="E85" s="7" t="s">
        <v>306</v>
      </c>
      <c r="F85" s="8" t="s">
        <v>164</v>
      </c>
      <c r="G85" s="13" t="s">
        <v>408</v>
      </c>
      <c r="H85" s="81" t="s">
        <v>162</v>
      </c>
      <c r="I85" s="13">
        <v>8</v>
      </c>
      <c r="J85" s="80"/>
      <c r="K85" s="103">
        <v>3</v>
      </c>
      <c r="L85" s="5">
        <f t="shared" si="2"/>
        <v>1</v>
      </c>
      <c r="M85" s="103"/>
      <c r="N85" s="5">
        <f t="shared" si="3"/>
        <v>86</v>
      </c>
      <c r="O85" s="80"/>
      <c r="R85" s="14"/>
    </row>
    <row r="86" spans="1:23" s="79" customFormat="1" ht="36" customHeight="1">
      <c r="A86" s="94">
        <v>85</v>
      </c>
      <c r="B86" s="5">
        <v>87</v>
      </c>
      <c r="C86" s="84" t="s">
        <v>297</v>
      </c>
      <c r="D86" s="6" t="s">
        <v>298</v>
      </c>
      <c r="E86" s="7" t="s">
        <v>299</v>
      </c>
      <c r="F86" s="8" t="s">
        <v>160</v>
      </c>
      <c r="G86" s="13" t="s">
        <v>161</v>
      </c>
      <c r="H86" s="12" t="s">
        <v>162</v>
      </c>
      <c r="I86" s="13">
        <v>8</v>
      </c>
      <c r="J86" s="10"/>
      <c r="K86" s="101"/>
      <c r="L86" s="5">
        <f t="shared" si="2"/>
        <v>0.8</v>
      </c>
      <c r="M86" s="101"/>
      <c r="N86" s="5">
        <f t="shared" si="3"/>
        <v>87</v>
      </c>
      <c r="O86" s="6" t="s">
        <v>163</v>
      </c>
      <c r="P86" s="14"/>
      <c r="Q86" s="14"/>
      <c r="S86" s="14"/>
      <c r="T86" s="14"/>
      <c r="U86" s="14"/>
      <c r="V86" s="14"/>
      <c r="W86" s="14"/>
    </row>
    <row r="87" ht="15.75">
      <c r="I87" s="82">
        <f>SUM(I2:I86)</f>
        <v>871</v>
      </c>
    </row>
  </sheetData>
  <sheetProtection/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CP254"/>
  <sheetViews>
    <sheetView zoomScale="90" zoomScaleNormal="90" zoomScalePageLayoutView="0" workbookViewId="0" topLeftCell="A1">
      <pane xSplit="21" ySplit="9" topLeftCell="CB49" activePane="bottomRight" state="frozen"/>
      <selection pane="topLeft" activeCell="A1" sqref="A1"/>
      <selection pane="topRight" activeCell="V1" sqref="V1"/>
      <selection pane="bottomLeft" activeCell="A10" sqref="A10"/>
      <selection pane="bottomRight" activeCell="CH49" sqref="CH49"/>
    </sheetView>
  </sheetViews>
  <sheetFormatPr defaultColWidth="9.00390625" defaultRowHeight="15"/>
  <cols>
    <col min="1" max="1" width="4.00390625" style="5" customWidth="1"/>
    <col min="2" max="2" width="12.8515625" style="8" customWidth="1"/>
    <col min="3" max="3" width="10.140625" style="31" customWidth="1"/>
    <col min="4" max="4" width="18.140625" style="8" customWidth="1"/>
    <col min="5" max="5" width="3.28125" style="107" customWidth="1"/>
    <col min="6" max="12" width="3.28125" style="5" customWidth="1"/>
    <col min="13" max="13" width="3.28125" style="27" customWidth="1"/>
    <col min="14" max="20" width="3.28125" style="5" customWidth="1"/>
    <col min="21" max="21" width="3.28125" style="28" customWidth="1"/>
    <col min="22" max="22" width="4.57421875" style="29" customWidth="1"/>
    <col min="23" max="33" width="3.28125" style="5" customWidth="1"/>
    <col min="34" max="34" width="3.28125" style="27" customWidth="1"/>
    <col min="35" max="38" width="3.28125" style="5" customWidth="1"/>
    <col min="39" max="39" width="3.28125" style="28" customWidth="1"/>
    <col min="40" max="40" width="3.28125" style="29" customWidth="1"/>
    <col min="41" max="41" width="3.28125" style="30" customWidth="1"/>
    <col min="42" max="44" width="3.28125" style="5" customWidth="1"/>
    <col min="45" max="45" width="3.28125" style="29" customWidth="1"/>
    <col min="46" max="52" width="3.28125" style="5" customWidth="1"/>
    <col min="53" max="53" width="3.28125" style="27" customWidth="1"/>
    <col min="54" max="63" width="3.28125" style="5" customWidth="1"/>
    <col min="64" max="64" width="3.28125" style="28" customWidth="1"/>
    <col min="65" max="65" width="3.28125" style="29" customWidth="1"/>
    <col min="66" max="77" width="3.28125" style="5" customWidth="1"/>
    <col min="78" max="78" width="3.28125" style="27" customWidth="1"/>
    <col min="79" max="80" width="3.28125" style="5" customWidth="1"/>
    <col min="81" max="81" width="3.28125" style="28" customWidth="1"/>
    <col min="82" max="82" width="4.00390625" style="29" customWidth="1"/>
    <col min="83" max="83" width="5.28125" style="5" customWidth="1"/>
    <col min="84" max="84" width="4.421875" style="32" customWidth="1"/>
    <col min="85" max="85" width="11.57421875" style="8" customWidth="1"/>
    <col min="86" max="86" width="6.7109375" style="5" customWidth="1"/>
    <col min="87" max="90" width="4.57421875" style="5" customWidth="1"/>
    <col min="91" max="91" width="10.421875" style="5" customWidth="1"/>
    <col min="92" max="92" width="9.00390625" style="5" customWidth="1"/>
    <col min="93" max="93" width="8.8515625" style="5" customWidth="1"/>
    <col min="94" max="16384" width="9.00390625" style="5" customWidth="1"/>
  </cols>
  <sheetData>
    <row r="1" spans="1:90" s="18" customFormat="1" ht="110.25" customHeight="1">
      <c r="A1" s="17" t="s">
        <v>14</v>
      </c>
      <c r="B1" s="12" t="s">
        <v>3</v>
      </c>
      <c r="C1" s="18" t="s">
        <v>15</v>
      </c>
      <c r="D1" s="18" t="s">
        <v>16</v>
      </c>
      <c r="E1" s="130" t="s">
        <v>17</v>
      </c>
      <c r="F1" s="19" t="s">
        <v>18</v>
      </c>
      <c r="G1" s="19" t="s">
        <v>19</v>
      </c>
      <c r="H1" s="19" t="s">
        <v>20</v>
      </c>
      <c r="I1" s="19" t="s">
        <v>21</v>
      </c>
      <c r="J1" s="19" t="s">
        <v>22</v>
      </c>
      <c r="K1" s="19" t="s">
        <v>23</v>
      </c>
      <c r="L1" s="19" t="s">
        <v>24</v>
      </c>
      <c r="M1" s="20" t="s">
        <v>25</v>
      </c>
      <c r="N1" s="17" t="s">
        <v>26</v>
      </c>
      <c r="O1" s="17" t="s">
        <v>27</v>
      </c>
      <c r="P1" s="17" t="s">
        <v>28</v>
      </c>
      <c r="Q1" s="17" t="s">
        <v>29</v>
      </c>
      <c r="R1" s="17" t="s">
        <v>30</v>
      </c>
      <c r="S1" s="17" t="s">
        <v>31</v>
      </c>
      <c r="T1" s="17" t="s">
        <v>32</v>
      </c>
      <c r="U1" s="21" t="s">
        <v>33</v>
      </c>
      <c r="V1" s="22" t="s">
        <v>34</v>
      </c>
      <c r="W1" s="17" t="s">
        <v>35</v>
      </c>
      <c r="X1" s="17" t="s">
        <v>36</v>
      </c>
      <c r="Y1" s="17" t="s">
        <v>37</v>
      </c>
      <c r="Z1" s="17" t="s">
        <v>38</v>
      </c>
      <c r="AA1" s="17" t="s">
        <v>39</v>
      </c>
      <c r="AB1" s="17" t="s">
        <v>40</v>
      </c>
      <c r="AC1" s="17" t="s">
        <v>41</v>
      </c>
      <c r="AD1" s="17" t="s">
        <v>42</v>
      </c>
      <c r="AE1" s="17" t="s">
        <v>43</v>
      </c>
      <c r="AF1" s="17" t="s">
        <v>44</v>
      </c>
      <c r="AG1" s="17" t="s">
        <v>45</v>
      </c>
      <c r="AH1" s="20" t="s">
        <v>46</v>
      </c>
      <c r="AI1" s="17" t="s">
        <v>47</v>
      </c>
      <c r="AJ1" s="17" t="s">
        <v>48</v>
      </c>
      <c r="AK1" s="17" t="s">
        <v>49</v>
      </c>
      <c r="AL1" s="17" t="s">
        <v>50</v>
      </c>
      <c r="AM1" s="21" t="s">
        <v>33</v>
      </c>
      <c r="AN1" s="22" t="s">
        <v>51</v>
      </c>
      <c r="AO1" s="23" t="s">
        <v>52</v>
      </c>
      <c r="AP1" s="17" t="s">
        <v>53</v>
      </c>
      <c r="AQ1" s="17" t="s">
        <v>54</v>
      </c>
      <c r="AR1" s="17" t="s">
        <v>55</v>
      </c>
      <c r="AS1" s="22" t="s">
        <v>56</v>
      </c>
      <c r="AT1" s="17" t="s">
        <v>57</v>
      </c>
      <c r="AU1" s="17" t="s">
        <v>58</v>
      </c>
      <c r="AV1" s="17" t="s">
        <v>59</v>
      </c>
      <c r="AW1" s="17" t="s">
        <v>60</v>
      </c>
      <c r="AX1" s="17" t="s">
        <v>61</v>
      </c>
      <c r="AY1" s="17" t="s">
        <v>62</v>
      </c>
      <c r="AZ1" s="17" t="s">
        <v>63</v>
      </c>
      <c r="BA1" s="20" t="s">
        <v>64</v>
      </c>
      <c r="BB1" s="17" t="s">
        <v>65</v>
      </c>
      <c r="BC1" s="17" t="s">
        <v>66</v>
      </c>
      <c r="BD1" s="17" t="s">
        <v>67</v>
      </c>
      <c r="BE1" s="17" t="s">
        <v>68</v>
      </c>
      <c r="BF1" s="17" t="s">
        <v>69</v>
      </c>
      <c r="BG1" s="17" t="s">
        <v>70</v>
      </c>
      <c r="BH1" s="17" t="s">
        <v>71</v>
      </c>
      <c r="BI1" s="17" t="s">
        <v>72</v>
      </c>
      <c r="BJ1" s="17" t="s">
        <v>73</v>
      </c>
      <c r="BK1" s="17" t="s">
        <v>74</v>
      </c>
      <c r="BL1" s="21" t="s">
        <v>33</v>
      </c>
      <c r="BM1" s="22" t="s">
        <v>75</v>
      </c>
      <c r="BN1" s="17" t="s">
        <v>76</v>
      </c>
      <c r="BO1" s="17" t="s">
        <v>77</v>
      </c>
      <c r="BP1" s="17" t="s">
        <v>78</v>
      </c>
      <c r="BQ1" s="17" t="s">
        <v>79</v>
      </c>
      <c r="BR1" s="17" t="s">
        <v>80</v>
      </c>
      <c r="BS1" s="17" t="s">
        <v>81</v>
      </c>
      <c r="BT1" s="17" t="s">
        <v>82</v>
      </c>
      <c r="BU1" s="17" t="s">
        <v>83</v>
      </c>
      <c r="BV1" s="17" t="s">
        <v>84</v>
      </c>
      <c r="BW1" s="17" t="s">
        <v>85</v>
      </c>
      <c r="BX1" s="17" t="s">
        <v>86</v>
      </c>
      <c r="BY1" s="17" t="s">
        <v>87</v>
      </c>
      <c r="BZ1" s="20" t="s">
        <v>46</v>
      </c>
      <c r="CA1" s="17" t="s">
        <v>88</v>
      </c>
      <c r="CB1" s="17" t="s">
        <v>89</v>
      </c>
      <c r="CC1" s="21" t="s">
        <v>33</v>
      </c>
      <c r="CD1" s="22" t="s">
        <v>90</v>
      </c>
      <c r="CE1" s="24" t="s">
        <v>91</v>
      </c>
      <c r="CF1" s="25" t="s">
        <v>92</v>
      </c>
      <c r="CG1" s="12" t="s">
        <v>3</v>
      </c>
      <c r="CH1" s="18" t="s">
        <v>93</v>
      </c>
      <c r="CI1" s="24" t="s">
        <v>94</v>
      </c>
      <c r="CJ1" s="24" t="s">
        <v>95</v>
      </c>
      <c r="CK1" s="24" t="s">
        <v>96</v>
      </c>
      <c r="CL1" s="24" t="s">
        <v>109</v>
      </c>
    </row>
    <row r="2" spans="1:92" s="105" customFormat="1" ht="15" customHeight="1">
      <c r="A2" s="131">
        <v>3</v>
      </c>
      <c r="B2" s="96" t="str">
        <f>VLOOKUP(A2,регістрація!B:AB,5,FALSE)</f>
        <v>велосипедний</v>
      </c>
      <c r="C2" s="132" t="str">
        <f>VLOOKUP(A2,регістрація!B:AB,6,FALSE)</f>
        <v>3 с.с.</v>
      </c>
      <c r="D2" s="133" t="s">
        <v>347</v>
      </c>
      <c r="E2" s="131">
        <v>1</v>
      </c>
      <c r="M2" s="134">
        <f aca="true" t="shared" si="0" ref="M2:M53">SUM(F2:L2)</f>
        <v>0</v>
      </c>
      <c r="U2" s="135">
        <f aca="true" t="shared" si="1" ref="U2:U53">SUM(N2:T2)</f>
        <v>0</v>
      </c>
      <c r="V2" s="136">
        <f aca="true" t="shared" si="2" ref="V2:V53">15-M2+U2</f>
        <v>15</v>
      </c>
      <c r="AH2" s="134">
        <f aca="true" t="shared" si="3" ref="AH2:AH31">SUM(W2:AG2)</f>
        <v>0</v>
      </c>
      <c r="AM2" s="135">
        <f aca="true" t="shared" si="4" ref="AM2:AM53">SUM(AI2:AL2)</f>
        <v>0</v>
      </c>
      <c r="AN2" s="136">
        <f aca="true" t="shared" si="5" ref="AN2:AN53">15-AH2+AM2</f>
        <v>15</v>
      </c>
      <c r="AO2" s="137"/>
      <c r="AS2" s="136">
        <f aca="true" t="shared" si="6" ref="AS2:AS53">15+AP2+AQ2+AR2-AO2</f>
        <v>15</v>
      </c>
      <c r="AZ2" s="105">
        <v>3</v>
      </c>
      <c r="BA2" s="134">
        <f aca="true" t="shared" si="7" ref="BA2:BA53">SUM(AT2:AZ2)</f>
        <v>3</v>
      </c>
      <c r="BL2" s="135">
        <f aca="true" t="shared" si="8" ref="BL2:BL53">SUM(BB2:BK2)</f>
        <v>0</v>
      </c>
      <c r="BM2" s="136">
        <f aca="true" t="shared" si="9" ref="BM2:BM53">40+BL2-BA2</f>
        <v>37</v>
      </c>
      <c r="BN2" s="105">
        <v>2</v>
      </c>
      <c r="BQ2" s="105">
        <v>1</v>
      </c>
      <c r="BS2" s="105">
        <v>2</v>
      </c>
      <c r="BW2" s="105">
        <v>2</v>
      </c>
      <c r="BZ2" s="134">
        <f aca="true" t="shared" si="10" ref="BZ2:BZ53">SUM(BN2:BY2)</f>
        <v>7</v>
      </c>
      <c r="CC2" s="135">
        <f aca="true" t="shared" si="11" ref="CC2:CC53">SUM(CA2:CB2)</f>
        <v>0</v>
      </c>
      <c r="CD2" s="136">
        <f aca="true" t="shared" si="12" ref="CD2:CD53">15+CC2-BZ2</f>
        <v>8</v>
      </c>
      <c r="CE2" s="138">
        <f aca="true" t="shared" si="13" ref="CE2:CE53">SUM(CD2,BM2,AS2,AN2,V2)</f>
        <v>90</v>
      </c>
      <c r="CF2" s="139">
        <f aca="true" t="shared" si="14" ref="CF2:CF53">A2</f>
        <v>3</v>
      </c>
      <c r="CG2" s="106" t="str">
        <f aca="true" t="shared" si="15" ref="CG2:CG53">B2</f>
        <v>велосипедний</v>
      </c>
      <c r="CH2" s="131" t="str">
        <f aca="true" t="shared" si="16" ref="CH2:CH53">C2</f>
        <v>3 с.с.</v>
      </c>
      <c r="CI2" s="105">
        <f>CE2</f>
        <v>90</v>
      </c>
      <c r="CJ2" s="105">
        <f>CE3</f>
        <v>93</v>
      </c>
      <c r="CK2" s="105">
        <f>CE4</f>
        <v>91</v>
      </c>
      <c r="CN2" s="138"/>
    </row>
    <row r="3" spans="1:92" s="105" customFormat="1" ht="15" customHeight="1">
      <c r="A3" s="131">
        <v>3</v>
      </c>
      <c r="B3" s="96" t="str">
        <f>VLOOKUP(A3,регістрація!B:AB,5,FALSE)</f>
        <v>велосипедний</v>
      </c>
      <c r="C3" s="132" t="str">
        <f>VLOOKUP(A3,регістрація!B:AB,6,FALSE)</f>
        <v>3 с.с.</v>
      </c>
      <c r="D3" s="133" t="s">
        <v>350</v>
      </c>
      <c r="E3" s="131">
        <v>2</v>
      </c>
      <c r="M3" s="134">
        <f t="shared" si="0"/>
        <v>0</v>
      </c>
      <c r="U3" s="135">
        <f t="shared" si="1"/>
        <v>0</v>
      </c>
      <c r="V3" s="136">
        <f t="shared" si="2"/>
        <v>15</v>
      </c>
      <c r="AC3" s="105">
        <v>1</v>
      </c>
      <c r="AH3" s="134">
        <f t="shared" si="3"/>
        <v>1</v>
      </c>
      <c r="AK3" s="105">
        <v>1</v>
      </c>
      <c r="AL3" s="105">
        <v>1</v>
      </c>
      <c r="AM3" s="135">
        <f t="shared" si="4"/>
        <v>2</v>
      </c>
      <c r="AN3" s="136">
        <f t="shared" si="5"/>
        <v>16</v>
      </c>
      <c r="AO3" s="137"/>
      <c r="AS3" s="136">
        <f t="shared" si="6"/>
        <v>15</v>
      </c>
      <c r="BA3" s="134">
        <f t="shared" si="7"/>
        <v>0</v>
      </c>
      <c r="BL3" s="135">
        <f t="shared" si="8"/>
        <v>0</v>
      </c>
      <c r="BM3" s="136">
        <f t="shared" si="9"/>
        <v>40</v>
      </c>
      <c r="BP3" s="105">
        <v>1</v>
      </c>
      <c r="BR3" s="105">
        <v>2</v>
      </c>
      <c r="BV3" s="105">
        <v>3</v>
      </c>
      <c r="BW3" s="105">
        <v>2</v>
      </c>
      <c r="BZ3" s="134">
        <f t="shared" si="10"/>
        <v>8</v>
      </c>
      <c r="CC3" s="135">
        <f t="shared" si="11"/>
        <v>0</v>
      </c>
      <c r="CD3" s="136">
        <f t="shared" si="12"/>
        <v>7</v>
      </c>
      <c r="CE3" s="138">
        <f t="shared" si="13"/>
        <v>93</v>
      </c>
      <c r="CF3" s="139">
        <f t="shared" si="14"/>
        <v>3</v>
      </c>
      <c r="CG3" s="106" t="str">
        <f t="shared" si="15"/>
        <v>велосипедний</v>
      </c>
      <c r="CH3" s="131" t="str">
        <f t="shared" si="16"/>
        <v>3 с.с.</v>
      </c>
      <c r="CN3" s="138"/>
    </row>
    <row r="4" spans="1:86" s="105" customFormat="1" ht="15" customHeight="1">
      <c r="A4" s="131">
        <v>3</v>
      </c>
      <c r="B4" s="96" t="str">
        <f>VLOOKUP(A4,регістрація!B:AB,5,FALSE)</f>
        <v>велосипедний</v>
      </c>
      <c r="C4" s="132" t="str">
        <f>VLOOKUP(A4,регістрація!B:AB,6,FALSE)</f>
        <v>3 с.с.</v>
      </c>
      <c r="D4" s="133" t="s">
        <v>351</v>
      </c>
      <c r="E4" s="131">
        <v>3</v>
      </c>
      <c r="M4" s="134">
        <f t="shared" si="0"/>
        <v>0</v>
      </c>
      <c r="U4" s="135">
        <f t="shared" si="1"/>
        <v>0</v>
      </c>
      <c r="V4" s="136">
        <f t="shared" si="2"/>
        <v>15</v>
      </c>
      <c r="AE4" s="105">
        <v>3</v>
      </c>
      <c r="AH4" s="134">
        <f t="shared" si="3"/>
        <v>3</v>
      </c>
      <c r="AL4" s="105">
        <v>2</v>
      </c>
      <c r="AM4" s="135">
        <f t="shared" si="4"/>
        <v>2</v>
      </c>
      <c r="AN4" s="136">
        <f t="shared" si="5"/>
        <v>14</v>
      </c>
      <c r="AO4" s="137"/>
      <c r="AQ4" s="105">
        <v>2</v>
      </c>
      <c r="AS4" s="136">
        <f t="shared" si="6"/>
        <v>17</v>
      </c>
      <c r="AZ4" s="105">
        <v>3</v>
      </c>
      <c r="BA4" s="134">
        <f t="shared" si="7"/>
        <v>3</v>
      </c>
      <c r="BL4" s="135">
        <f t="shared" si="8"/>
        <v>0</v>
      </c>
      <c r="BM4" s="136">
        <f t="shared" si="9"/>
        <v>37</v>
      </c>
      <c r="BQ4" s="105">
        <v>1</v>
      </c>
      <c r="BS4" s="105">
        <v>2</v>
      </c>
      <c r="BV4" s="105">
        <v>4</v>
      </c>
      <c r="BZ4" s="134">
        <f t="shared" si="10"/>
        <v>7</v>
      </c>
      <c r="CC4" s="135">
        <f t="shared" si="11"/>
        <v>0</v>
      </c>
      <c r="CD4" s="136">
        <f t="shared" si="12"/>
        <v>8</v>
      </c>
      <c r="CE4" s="138">
        <f t="shared" si="13"/>
        <v>91</v>
      </c>
      <c r="CF4" s="139">
        <f t="shared" si="14"/>
        <v>3</v>
      </c>
      <c r="CG4" s="106" t="str">
        <f t="shared" si="15"/>
        <v>велосипедний</v>
      </c>
      <c r="CH4" s="131" t="str">
        <f t="shared" si="16"/>
        <v>3 с.с.</v>
      </c>
    </row>
    <row r="5" spans="1:91" s="88" customFormat="1" ht="15" customHeight="1">
      <c r="A5" s="146">
        <v>13</v>
      </c>
      <c r="B5" s="87" t="str">
        <f>VLOOKUP(A5,регістрація!B:AB,5,FALSE)</f>
        <v>велосипедний</v>
      </c>
      <c r="C5" s="147" t="str">
        <f>VLOOKUP(A5,регістрація!B:AB,6,FALSE)</f>
        <v>3 с.с.</v>
      </c>
      <c r="D5" s="148" t="s">
        <v>347</v>
      </c>
      <c r="E5" s="146">
        <v>1</v>
      </c>
      <c r="M5" s="149">
        <f t="shared" si="0"/>
        <v>0</v>
      </c>
      <c r="U5" s="150">
        <f t="shared" si="1"/>
        <v>0</v>
      </c>
      <c r="V5" s="151">
        <f t="shared" si="2"/>
        <v>15</v>
      </c>
      <c r="AH5" s="149">
        <f t="shared" si="3"/>
        <v>0</v>
      </c>
      <c r="AM5" s="150">
        <f t="shared" si="4"/>
        <v>0</v>
      </c>
      <c r="AN5" s="151">
        <f t="shared" si="5"/>
        <v>15</v>
      </c>
      <c r="AO5" s="152"/>
      <c r="AS5" s="151">
        <f t="shared" si="6"/>
        <v>15</v>
      </c>
      <c r="BA5" s="149">
        <f t="shared" si="7"/>
        <v>0</v>
      </c>
      <c r="BL5" s="150">
        <f t="shared" si="8"/>
        <v>0</v>
      </c>
      <c r="BM5" s="151">
        <f t="shared" si="9"/>
        <v>40</v>
      </c>
      <c r="BZ5" s="149">
        <f t="shared" si="10"/>
        <v>0</v>
      </c>
      <c r="CC5" s="150">
        <f t="shared" si="11"/>
        <v>0</v>
      </c>
      <c r="CD5" s="151">
        <f t="shared" si="12"/>
        <v>15</v>
      </c>
      <c r="CE5" s="153" t="s">
        <v>412</v>
      </c>
      <c r="CF5" s="154">
        <f t="shared" si="14"/>
        <v>13</v>
      </c>
      <c r="CG5" s="91" t="str">
        <f t="shared" si="15"/>
        <v>велосипедний</v>
      </c>
      <c r="CH5" s="146" t="str">
        <f t="shared" si="16"/>
        <v>3 с.с.</v>
      </c>
      <c r="CI5" s="88" t="str">
        <f>CE5</f>
        <v>зн</v>
      </c>
      <c r="CJ5" s="88" t="str">
        <f>CE6</f>
        <v>зн</v>
      </c>
      <c r="CK5" s="88" t="str">
        <f>CE7</f>
        <v>зн</v>
      </c>
      <c r="CM5" s="88" t="s">
        <v>418</v>
      </c>
    </row>
    <row r="6" spans="1:86" s="88" customFormat="1" ht="15" customHeight="1">
      <c r="A6" s="146">
        <v>13</v>
      </c>
      <c r="B6" s="87" t="str">
        <f>VLOOKUP(A6,регістрація!B:AB,5,FALSE)</f>
        <v>велосипедний</v>
      </c>
      <c r="C6" s="147" t="str">
        <f>VLOOKUP(A6,регістрація!B:AB,6,FALSE)</f>
        <v>3 с.с.</v>
      </c>
      <c r="D6" s="148" t="s">
        <v>350</v>
      </c>
      <c r="E6" s="146">
        <v>2</v>
      </c>
      <c r="M6" s="149">
        <f t="shared" si="0"/>
        <v>0</v>
      </c>
      <c r="U6" s="150">
        <f t="shared" si="1"/>
        <v>0</v>
      </c>
      <c r="V6" s="151">
        <f t="shared" si="2"/>
        <v>15</v>
      </c>
      <c r="AH6" s="149">
        <f t="shared" si="3"/>
        <v>0</v>
      </c>
      <c r="AM6" s="150">
        <f t="shared" si="4"/>
        <v>0</v>
      </c>
      <c r="AN6" s="151">
        <f t="shared" si="5"/>
        <v>15</v>
      </c>
      <c r="AO6" s="152"/>
      <c r="AS6" s="151">
        <f t="shared" si="6"/>
        <v>15</v>
      </c>
      <c r="BA6" s="149">
        <f t="shared" si="7"/>
        <v>0</v>
      </c>
      <c r="BL6" s="150">
        <f t="shared" si="8"/>
        <v>0</v>
      </c>
      <c r="BM6" s="151">
        <f t="shared" si="9"/>
        <v>40</v>
      </c>
      <c r="BZ6" s="149">
        <f t="shared" si="10"/>
        <v>0</v>
      </c>
      <c r="CC6" s="150">
        <f t="shared" si="11"/>
        <v>0</v>
      </c>
      <c r="CD6" s="151">
        <f t="shared" si="12"/>
        <v>15</v>
      </c>
      <c r="CE6" s="153" t="s">
        <v>412</v>
      </c>
      <c r="CF6" s="154">
        <f t="shared" si="14"/>
        <v>13</v>
      </c>
      <c r="CG6" s="91" t="str">
        <f t="shared" si="15"/>
        <v>велосипедний</v>
      </c>
      <c r="CH6" s="146" t="str">
        <f t="shared" si="16"/>
        <v>3 с.с.</v>
      </c>
    </row>
    <row r="7" spans="1:86" s="88" customFormat="1" ht="15" customHeight="1">
      <c r="A7" s="146">
        <v>13</v>
      </c>
      <c r="B7" s="87" t="str">
        <f>VLOOKUP(A7,регістрація!B:AB,5,FALSE)</f>
        <v>велосипедний</v>
      </c>
      <c r="C7" s="147" t="str">
        <f>VLOOKUP(A7,регістрація!B:AB,6,FALSE)</f>
        <v>3 с.с.</v>
      </c>
      <c r="D7" s="148" t="s">
        <v>351</v>
      </c>
      <c r="E7" s="146">
        <v>3</v>
      </c>
      <c r="M7" s="149">
        <f t="shared" si="0"/>
        <v>0</v>
      </c>
      <c r="U7" s="150">
        <f t="shared" si="1"/>
        <v>0</v>
      </c>
      <c r="V7" s="151">
        <f t="shared" si="2"/>
        <v>15</v>
      </c>
      <c r="AH7" s="149">
        <f t="shared" si="3"/>
        <v>0</v>
      </c>
      <c r="AM7" s="150">
        <f t="shared" si="4"/>
        <v>0</v>
      </c>
      <c r="AN7" s="151">
        <f t="shared" si="5"/>
        <v>15</v>
      </c>
      <c r="AO7" s="152"/>
      <c r="AS7" s="151">
        <f t="shared" si="6"/>
        <v>15</v>
      </c>
      <c r="BA7" s="149">
        <f t="shared" si="7"/>
        <v>0</v>
      </c>
      <c r="BL7" s="150">
        <f t="shared" si="8"/>
        <v>0</v>
      </c>
      <c r="BM7" s="151">
        <f t="shared" si="9"/>
        <v>40</v>
      </c>
      <c r="BZ7" s="149">
        <f t="shared" si="10"/>
        <v>0</v>
      </c>
      <c r="CC7" s="150">
        <f t="shared" si="11"/>
        <v>0</v>
      </c>
      <c r="CD7" s="151">
        <f t="shared" si="12"/>
        <v>15</v>
      </c>
      <c r="CE7" s="153" t="s">
        <v>412</v>
      </c>
      <c r="CF7" s="154">
        <f t="shared" si="14"/>
        <v>13</v>
      </c>
      <c r="CG7" s="91" t="str">
        <f t="shared" si="15"/>
        <v>велосипедний</v>
      </c>
      <c r="CH7" s="146" t="str">
        <f t="shared" si="16"/>
        <v>3 с.с.</v>
      </c>
    </row>
    <row r="8" spans="1:89" s="105" customFormat="1" ht="15" customHeight="1">
      <c r="A8" s="131">
        <v>44</v>
      </c>
      <c r="B8" s="96" t="str">
        <f>VLOOKUP(A8,регістрація!B:AB,5,FALSE)</f>
        <v>велосипедний</v>
      </c>
      <c r="C8" s="132" t="str">
        <f>VLOOKUP(A8,регістрація!B:AB,6,FALSE)</f>
        <v>3 с.с.</v>
      </c>
      <c r="D8" s="133" t="s">
        <v>347</v>
      </c>
      <c r="E8" s="131">
        <v>1</v>
      </c>
      <c r="M8" s="134">
        <f t="shared" si="0"/>
        <v>0</v>
      </c>
      <c r="U8" s="135">
        <f t="shared" si="1"/>
        <v>0</v>
      </c>
      <c r="V8" s="136">
        <f t="shared" si="2"/>
        <v>15</v>
      </c>
      <c r="AB8" s="105">
        <v>3</v>
      </c>
      <c r="AH8" s="134">
        <f t="shared" si="3"/>
        <v>3</v>
      </c>
      <c r="AL8" s="105">
        <v>1</v>
      </c>
      <c r="AM8" s="135">
        <f t="shared" si="4"/>
        <v>1</v>
      </c>
      <c r="AN8" s="136">
        <f t="shared" si="5"/>
        <v>13</v>
      </c>
      <c r="AO8" s="137"/>
      <c r="AS8" s="136">
        <f t="shared" si="6"/>
        <v>15</v>
      </c>
      <c r="AW8" s="105">
        <v>10</v>
      </c>
      <c r="BA8" s="134">
        <f t="shared" si="7"/>
        <v>10</v>
      </c>
      <c r="BL8" s="135">
        <f t="shared" si="8"/>
        <v>0</v>
      </c>
      <c r="BM8" s="136">
        <f t="shared" si="9"/>
        <v>30</v>
      </c>
      <c r="BN8" s="105">
        <v>2</v>
      </c>
      <c r="BQ8" s="105">
        <v>1</v>
      </c>
      <c r="BR8" s="105">
        <v>1</v>
      </c>
      <c r="BW8" s="105">
        <v>1</v>
      </c>
      <c r="BZ8" s="134">
        <f t="shared" si="10"/>
        <v>5</v>
      </c>
      <c r="CC8" s="135">
        <f t="shared" si="11"/>
        <v>0</v>
      </c>
      <c r="CD8" s="136">
        <f t="shared" si="12"/>
        <v>10</v>
      </c>
      <c r="CE8" s="138">
        <f t="shared" si="13"/>
        <v>83</v>
      </c>
      <c r="CF8" s="139">
        <f t="shared" si="14"/>
        <v>44</v>
      </c>
      <c r="CG8" s="106" t="str">
        <f t="shared" si="15"/>
        <v>велосипедний</v>
      </c>
      <c r="CH8" s="131" t="str">
        <f t="shared" si="16"/>
        <v>3 с.с.</v>
      </c>
      <c r="CI8" s="105">
        <f>CE8</f>
        <v>83</v>
      </c>
      <c r="CJ8" s="105">
        <f>CE9</f>
        <v>66</v>
      </c>
      <c r="CK8" s="105">
        <f>CE10</f>
        <v>70</v>
      </c>
    </row>
    <row r="9" spans="1:86" s="105" customFormat="1" ht="15" customHeight="1">
      <c r="A9" s="131">
        <v>44</v>
      </c>
      <c r="B9" s="96" t="str">
        <f>VLOOKUP(A9,регістрація!B:AB,5,FALSE)</f>
        <v>велосипедний</v>
      </c>
      <c r="C9" s="132" t="str">
        <f>VLOOKUP(A9,регістрація!B:AB,6,FALSE)</f>
        <v>3 с.с.</v>
      </c>
      <c r="D9" s="133" t="s">
        <v>350</v>
      </c>
      <c r="E9" s="131">
        <v>2</v>
      </c>
      <c r="F9" s="105">
        <v>1</v>
      </c>
      <c r="M9" s="134">
        <f t="shared" si="0"/>
        <v>1</v>
      </c>
      <c r="U9" s="135">
        <f t="shared" si="1"/>
        <v>0</v>
      </c>
      <c r="V9" s="136">
        <f t="shared" si="2"/>
        <v>14</v>
      </c>
      <c r="AB9" s="105">
        <v>3</v>
      </c>
      <c r="AE9" s="105">
        <v>5</v>
      </c>
      <c r="AH9" s="134">
        <f t="shared" si="3"/>
        <v>8</v>
      </c>
      <c r="AL9" s="105">
        <v>1</v>
      </c>
      <c r="AM9" s="135">
        <f t="shared" si="4"/>
        <v>1</v>
      </c>
      <c r="AN9" s="136">
        <f t="shared" si="5"/>
        <v>8</v>
      </c>
      <c r="AO9" s="137"/>
      <c r="AS9" s="136">
        <f t="shared" si="6"/>
        <v>15</v>
      </c>
      <c r="AU9" s="105">
        <v>3</v>
      </c>
      <c r="AW9" s="105">
        <v>10</v>
      </c>
      <c r="BA9" s="134">
        <f t="shared" si="7"/>
        <v>13</v>
      </c>
      <c r="BL9" s="135">
        <f t="shared" si="8"/>
        <v>0</v>
      </c>
      <c r="BM9" s="136">
        <f t="shared" si="9"/>
        <v>27</v>
      </c>
      <c r="BN9" s="105">
        <v>2</v>
      </c>
      <c r="BQ9" s="105">
        <v>2</v>
      </c>
      <c r="BS9" s="105">
        <v>2</v>
      </c>
      <c r="BV9" s="105">
        <v>5</v>
      </c>
      <c r="BW9" s="105">
        <v>2</v>
      </c>
      <c r="BZ9" s="134">
        <f t="shared" si="10"/>
        <v>13</v>
      </c>
      <c r="CC9" s="135">
        <f t="shared" si="11"/>
        <v>0</v>
      </c>
      <c r="CD9" s="136">
        <f t="shared" si="12"/>
        <v>2</v>
      </c>
      <c r="CE9" s="138">
        <f t="shared" si="13"/>
        <v>66</v>
      </c>
      <c r="CF9" s="139">
        <f t="shared" si="14"/>
        <v>44</v>
      </c>
      <c r="CG9" s="106" t="str">
        <f t="shared" si="15"/>
        <v>велосипедний</v>
      </c>
      <c r="CH9" s="131" t="str">
        <f t="shared" si="16"/>
        <v>3 с.с.</v>
      </c>
    </row>
    <row r="10" spans="1:86" s="105" customFormat="1" ht="15" customHeight="1">
      <c r="A10" s="131">
        <v>44</v>
      </c>
      <c r="B10" s="96" t="str">
        <f>VLOOKUP(A10,регістрація!B:AB,5,FALSE)</f>
        <v>велосипедний</v>
      </c>
      <c r="C10" s="132" t="str">
        <f>VLOOKUP(A10,регістрація!B:AB,6,FALSE)</f>
        <v>3 с.с.</v>
      </c>
      <c r="D10" s="133" t="s">
        <v>351</v>
      </c>
      <c r="E10" s="131">
        <v>3</v>
      </c>
      <c r="F10" s="105">
        <v>2</v>
      </c>
      <c r="M10" s="134">
        <f t="shared" si="0"/>
        <v>2</v>
      </c>
      <c r="U10" s="135">
        <f t="shared" si="1"/>
        <v>0</v>
      </c>
      <c r="V10" s="136">
        <f t="shared" si="2"/>
        <v>13</v>
      </c>
      <c r="AC10" s="105">
        <v>2</v>
      </c>
      <c r="AE10" s="105">
        <v>5</v>
      </c>
      <c r="AH10" s="134">
        <f t="shared" si="3"/>
        <v>7</v>
      </c>
      <c r="AK10" s="105">
        <v>1</v>
      </c>
      <c r="AL10" s="105">
        <v>1</v>
      </c>
      <c r="AM10" s="135">
        <f t="shared" si="4"/>
        <v>2</v>
      </c>
      <c r="AN10" s="136">
        <f t="shared" si="5"/>
        <v>10</v>
      </c>
      <c r="AO10" s="137"/>
      <c r="AS10" s="136">
        <f t="shared" si="6"/>
        <v>15</v>
      </c>
      <c r="AW10" s="105">
        <v>10</v>
      </c>
      <c r="AZ10" s="105">
        <v>2</v>
      </c>
      <c r="BA10" s="134">
        <f t="shared" si="7"/>
        <v>12</v>
      </c>
      <c r="BL10" s="135">
        <f t="shared" si="8"/>
        <v>0</v>
      </c>
      <c r="BM10" s="136">
        <f t="shared" si="9"/>
        <v>28</v>
      </c>
      <c r="BN10" s="105">
        <v>2</v>
      </c>
      <c r="BQ10" s="105">
        <v>2</v>
      </c>
      <c r="BS10" s="105">
        <v>3</v>
      </c>
      <c r="BV10" s="105">
        <v>4</v>
      </c>
      <c r="BZ10" s="134">
        <f t="shared" si="10"/>
        <v>11</v>
      </c>
      <c r="CC10" s="135">
        <f t="shared" si="11"/>
        <v>0</v>
      </c>
      <c r="CD10" s="136">
        <f t="shared" si="12"/>
        <v>4</v>
      </c>
      <c r="CE10" s="138">
        <f t="shared" si="13"/>
        <v>70</v>
      </c>
      <c r="CF10" s="139">
        <f t="shared" si="14"/>
        <v>44</v>
      </c>
      <c r="CG10" s="106" t="str">
        <f t="shared" si="15"/>
        <v>велосипедний</v>
      </c>
      <c r="CH10" s="131" t="str">
        <f t="shared" si="16"/>
        <v>3 с.с.</v>
      </c>
    </row>
    <row r="11" spans="1:92" s="105" customFormat="1" ht="15" customHeight="1">
      <c r="A11" s="131">
        <v>55</v>
      </c>
      <c r="B11" s="96" t="str">
        <f>VLOOKUP(A11,регістрація!B:AB,5,FALSE)</f>
        <v>велосипедний</v>
      </c>
      <c r="C11" s="132" t="str">
        <f>VLOOKUP(A11,регістрація!B:AB,6,FALSE)</f>
        <v>3 с.с.</v>
      </c>
      <c r="D11" s="133" t="s">
        <v>347</v>
      </c>
      <c r="E11" s="131">
        <v>1</v>
      </c>
      <c r="M11" s="134">
        <f t="shared" si="0"/>
        <v>0</v>
      </c>
      <c r="N11" s="105">
        <v>1</v>
      </c>
      <c r="U11" s="135">
        <f t="shared" si="1"/>
        <v>1</v>
      </c>
      <c r="V11" s="136">
        <f t="shared" si="2"/>
        <v>16</v>
      </c>
      <c r="AH11" s="134">
        <f t="shared" si="3"/>
        <v>0</v>
      </c>
      <c r="AL11" s="105">
        <v>1</v>
      </c>
      <c r="AM11" s="135">
        <f t="shared" si="4"/>
        <v>1</v>
      </c>
      <c r="AN11" s="136">
        <f t="shared" si="5"/>
        <v>16</v>
      </c>
      <c r="AO11" s="137"/>
      <c r="AP11" s="105">
        <v>1</v>
      </c>
      <c r="AS11" s="136">
        <f t="shared" si="6"/>
        <v>16</v>
      </c>
      <c r="BA11" s="134">
        <f t="shared" si="7"/>
        <v>0</v>
      </c>
      <c r="BL11" s="135">
        <f t="shared" si="8"/>
        <v>0</v>
      </c>
      <c r="BM11" s="136">
        <f t="shared" si="9"/>
        <v>40</v>
      </c>
      <c r="BQ11" s="105">
        <v>2</v>
      </c>
      <c r="BW11" s="105">
        <v>1</v>
      </c>
      <c r="BZ11" s="134">
        <f t="shared" si="10"/>
        <v>3</v>
      </c>
      <c r="CC11" s="135">
        <f t="shared" si="11"/>
        <v>0</v>
      </c>
      <c r="CD11" s="136">
        <f t="shared" si="12"/>
        <v>12</v>
      </c>
      <c r="CE11" s="138">
        <f t="shared" si="13"/>
        <v>100</v>
      </c>
      <c r="CF11" s="139">
        <f t="shared" si="14"/>
        <v>55</v>
      </c>
      <c r="CG11" s="106" t="str">
        <f t="shared" si="15"/>
        <v>велосипедний</v>
      </c>
      <c r="CH11" s="131" t="str">
        <f t="shared" si="16"/>
        <v>3 с.с.</v>
      </c>
      <c r="CI11" s="105">
        <f>CE11</f>
        <v>100</v>
      </c>
      <c r="CJ11" s="105">
        <f>CE12</f>
        <v>105</v>
      </c>
      <c r="CK11" s="105">
        <f>CE13</f>
        <v>92</v>
      </c>
      <c r="CN11" s="138"/>
    </row>
    <row r="12" spans="1:92" s="105" customFormat="1" ht="15" customHeight="1">
      <c r="A12" s="131">
        <v>55</v>
      </c>
      <c r="B12" s="96" t="str">
        <f>VLOOKUP(A12,регістрація!B:AB,5,FALSE)</f>
        <v>велосипедний</v>
      </c>
      <c r="C12" s="132" t="str">
        <f>VLOOKUP(A12,регістрація!B:AB,6,FALSE)</f>
        <v>3 с.с.</v>
      </c>
      <c r="D12" s="133" t="s">
        <v>350</v>
      </c>
      <c r="E12" s="131">
        <v>2</v>
      </c>
      <c r="M12" s="134">
        <f t="shared" si="0"/>
        <v>0</v>
      </c>
      <c r="U12" s="135">
        <f t="shared" si="1"/>
        <v>0</v>
      </c>
      <c r="V12" s="136">
        <f t="shared" si="2"/>
        <v>15</v>
      </c>
      <c r="AC12" s="105">
        <v>1</v>
      </c>
      <c r="AH12" s="134">
        <f t="shared" si="3"/>
        <v>1</v>
      </c>
      <c r="AL12" s="105">
        <v>2</v>
      </c>
      <c r="AM12" s="135">
        <f t="shared" si="4"/>
        <v>2</v>
      </c>
      <c r="AN12" s="136">
        <f t="shared" si="5"/>
        <v>16</v>
      </c>
      <c r="AO12" s="137"/>
      <c r="AP12" s="105">
        <v>2</v>
      </c>
      <c r="AS12" s="136">
        <f t="shared" si="6"/>
        <v>17</v>
      </c>
      <c r="BA12" s="134">
        <f t="shared" si="7"/>
        <v>0</v>
      </c>
      <c r="BH12" s="105">
        <v>2</v>
      </c>
      <c r="BL12" s="135">
        <f t="shared" si="8"/>
        <v>2</v>
      </c>
      <c r="BM12" s="136">
        <f t="shared" si="9"/>
        <v>42</v>
      </c>
      <c r="BZ12" s="134">
        <f t="shared" si="10"/>
        <v>0</v>
      </c>
      <c r="CC12" s="135">
        <f t="shared" si="11"/>
        <v>0</v>
      </c>
      <c r="CD12" s="136">
        <f t="shared" si="12"/>
        <v>15</v>
      </c>
      <c r="CE12" s="138">
        <f t="shared" si="13"/>
        <v>105</v>
      </c>
      <c r="CF12" s="139">
        <f t="shared" si="14"/>
        <v>55</v>
      </c>
      <c r="CG12" s="106" t="str">
        <f t="shared" si="15"/>
        <v>велосипедний</v>
      </c>
      <c r="CH12" s="131" t="str">
        <f t="shared" si="16"/>
        <v>3 с.с.</v>
      </c>
      <c r="CN12" s="138"/>
    </row>
    <row r="13" spans="1:92" s="105" customFormat="1" ht="15" customHeight="1">
      <c r="A13" s="131">
        <v>55</v>
      </c>
      <c r="B13" s="96" t="str">
        <f>VLOOKUP(A13,регістрація!B:AB,5,FALSE)</f>
        <v>велосипедний</v>
      </c>
      <c r="C13" s="132" t="str">
        <f>VLOOKUP(A13,регістрація!B:AB,6,FALSE)</f>
        <v>3 с.с.</v>
      </c>
      <c r="D13" s="133" t="s">
        <v>351</v>
      </c>
      <c r="E13" s="131">
        <v>3</v>
      </c>
      <c r="J13" s="105">
        <v>1</v>
      </c>
      <c r="M13" s="134">
        <f t="shared" si="0"/>
        <v>1</v>
      </c>
      <c r="Q13" s="105">
        <v>1</v>
      </c>
      <c r="U13" s="135">
        <f t="shared" si="1"/>
        <v>1</v>
      </c>
      <c r="V13" s="136">
        <f t="shared" si="2"/>
        <v>15</v>
      </c>
      <c r="AC13" s="105">
        <v>3</v>
      </c>
      <c r="AE13" s="105">
        <v>5</v>
      </c>
      <c r="AH13" s="134">
        <f t="shared" si="3"/>
        <v>8</v>
      </c>
      <c r="AL13" s="105">
        <v>2</v>
      </c>
      <c r="AM13" s="135">
        <f t="shared" si="4"/>
        <v>2</v>
      </c>
      <c r="AN13" s="136">
        <f t="shared" si="5"/>
        <v>9</v>
      </c>
      <c r="AO13" s="137"/>
      <c r="AS13" s="136">
        <f t="shared" si="6"/>
        <v>15</v>
      </c>
      <c r="AZ13" s="105">
        <v>1</v>
      </c>
      <c r="BA13" s="134">
        <f t="shared" si="7"/>
        <v>1</v>
      </c>
      <c r="BL13" s="135">
        <f t="shared" si="8"/>
        <v>0</v>
      </c>
      <c r="BM13" s="136">
        <f t="shared" si="9"/>
        <v>39</v>
      </c>
      <c r="BW13" s="105">
        <v>2</v>
      </c>
      <c r="BZ13" s="134">
        <f t="shared" si="10"/>
        <v>2</v>
      </c>
      <c r="CA13" s="105">
        <v>1</v>
      </c>
      <c r="CC13" s="135">
        <f t="shared" si="11"/>
        <v>1</v>
      </c>
      <c r="CD13" s="136">
        <f t="shared" si="12"/>
        <v>14</v>
      </c>
      <c r="CE13" s="138">
        <f t="shared" si="13"/>
        <v>92</v>
      </c>
      <c r="CF13" s="139">
        <f t="shared" si="14"/>
        <v>55</v>
      </c>
      <c r="CG13" s="106" t="str">
        <f t="shared" si="15"/>
        <v>велосипедний</v>
      </c>
      <c r="CH13" s="131" t="str">
        <f t="shared" si="16"/>
        <v>3 с.с.</v>
      </c>
      <c r="CN13" s="138"/>
    </row>
    <row r="14" spans="1:92" s="88" customFormat="1" ht="15" customHeight="1">
      <c r="A14" s="146">
        <v>74</v>
      </c>
      <c r="B14" s="87" t="str">
        <f>VLOOKUP(A14,регістрація!B:AB,5,FALSE)</f>
        <v>велосипедний</v>
      </c>
      <c r="C14" s="147" t="str">
        <f>VLOOKUP(A14,регістрація!B:AB,6,FALSE)</f>
        <v>3 с.с.</v>
      </c>
      <c r="D14" s="148" t="s">
        <v>347</v>
      </c>
      <c r="E14" s="146">
        <v>1</v>
      </c>
      <c r="M14" s="149">
        <f t="shared" si="0"/>
        <v>0</v>
      </c>
      <c r="U14" s="150">
        <f t="shared" si="1"/>
        <v>0</v>
      </c>
      <c r="V14" s="151">
        <f t="shared" si="2"/>
        <v>15</v>
      </c>
      <c r="AH14" s="149">
        <f t="shared" si="3"/>
        <v>0</v>
      </c>
      <c r="AM14" s="150">
        <f t="shared" si="4"/>
        <v>0</v>
      </c>
      <c r="AN14" s="151">
        <f t="shared" si="5"/>
        <v>15</v>
      </c>
      <c r="AO14" s="152"/>
      <c r="AS14" s="151">
        <f t="shared" si="6"/>
        <v>15</v>
      </c>
      <c r="BA14" s="149">
        <f t="shared" si="7"/>
        <v>0</v>
      </c>
      <c r="BL14" s="150">
        <f t="shared" si="8"/>
        <v>0</v>
      </c>
      <c r="BM14" s="151">
        <f t="shared" si="9"/>
        <v>40</v>
      </c>
      <c r="BZ14" s="149">
        <f t="shared" si="10"/>
        <v>0</v>
      </c>
      <c r="CC14" s="150">
        <f t="shared" si="11"/>
        <v>0</v>
      </c>
      <c r="CD14" s="151">
        <f t="shared" si="12"/>
        <v>15</v>
      </c>
      <c r="CE14" s="153" t="s">
        <v>412</v>
      </c>
      <c r="CF14" s="154">
        <f t="shared" si="14"/>
        <v>74</v>
      </c>
      <c r="CG14" s="91" t="str">
        <f t="shared" si="15"/>
        <v>велосипедний</v>
      </c>
      <c r="CH14" s="146" t="str">
        <f t="shared" si="16"/>
        <v>3 с.с.</v>
      </c>
      <c r="CI14" s="88" t="str">
        <f>CE14</f>
        <v>зн</v>
      </c>
      <c r="CJ14" s="88" t="str">
        <f>CE15</f>
        <v>зн</v>
      </c>
      <c r="CK14" s="88" t="str">
        <f>CE16</f>
        <v>зн</v>
      </c>
      <c r="CM14" s="88" t="s">
        <v>419</v>
      </c>
      <c r="CN14" s="153"/>
    </row>
    <row r="15" spans="1:86" s="88" customFormat="1" ht="15" customHeight="1">
      <c r="A15" s="146">
        <v>74</v>
      </c>
      <c r="B15" s="87" t="str">
        <f>VLOOKUP(A15,регістрація!B:AB,5,FALSE)</f>
        <v>велосипедний</v>
      </c>
      <c r="C15" s="147" t="str">
        <f>VLOOKUP(A15,регістрація!B:AB,6,FALSE)</f>
        <v>3 с.с.</v>
      </c>
      <c r="D15" s="148" t="s">
        <v>350</v>
      </c>
      <c r="E15" s="146">
        <v>2</v>
      </c>
      <c r="M15" s="149">
        <f t="shared" si="0"/>
        <v>0</v>
      </c>
      <c r="U15" s="150">
        <f t="shared" si="1"/>
        <v>0</v>
      </c>
      <c r="V15" s="151">
        <f t="shared" si="2"/>
        <v>15</v>
      </c>
      <c r="AH15" s="149">
        <f t="shared" si="3"/>
        <v>0</v>
      </c>
      <c r="AM15" s="150">
        <f t="shared" si="4"/>
        <v>0</v>
      </c>
      <c r="AN15" s="151">
        <f t="shared" si="5"/>
        <v>15</v>
      </c>
      <c r="AO15" s="152"/>
      <c r="AS15" s="151">
        <f t="shared" si="6"/>
        <v>15</v>
      </c>
      <c r="BA15" s="149">
        <f t="shared" si="7"/>
        <v>0</v>
      </c>
      <c r="BL15" s="150">
        <f t="shared" si="8"/>
        <v>0</v>
      </c>
      <c r="BM15" s="151">
        <f t="shared" si="9"/>
        <v>40</v>
      </c>
      <c r="BZ15" s="149">
        <f t="shared" si="10"/>
        <v>0</v>
      </c>
      <c r="CC15" s="150">
        <f t="shared" si="11"/>
        <v>0</v>
      </c>
      <c r="CD15" s="151">
        <f t="shared" si="12"/>
        <v>15</v>
      </c>
      <c r="CE15" s="153" t="s">
        <v>412</v>
      </c>
      <c r="CF15" s="154">
        <f t="shared" si="14"/>
        <v>74</v>
      </c>
      <c r="CG15" s="91" t="str">
        <f t="shared" si="15"/>
        <v>велосипедний</v>
      </c>
      <c r="CH15" s="146" t="str">
        <f t="shared" si="16"/>
        <v>3 с.с.</v>
      </c>
    </row>
    <row r="16" spans="1:86" s="88" customFormat="1" ht="15" customHeight="1">
      <c r="A16" s="146">
        <v>74</v>
      </c>
      <c r="B16" s="87" t="str">
        <f>VLOOKUP(A16,регістрація!B:AB,5,FALSE)</f>
        <v>велосипедний</v>
      </c>
      <c r="C16" s="147" t="str">
        <f>VLOOKUP(A16,регістрація!B:AB,6,FALSE)</f>
        <v>3 с.с.</v>
      </c>
      <c r="D16" s="148" t="s">
        <v>351</v>
      </c>
      <c r="E16" s="146">
        <v>3</v>
      </c>
      <c r="M16" s="149">
        <f t="shared" si="0"/>
        <v>0</v>
      </c>
      <c r="U16" s="150">
        <f t="shared" si="1"/>
        <v>0</v>
      </c>
      <c r="V16" s="151">
        <f t="shared" si="2"/>
        <v>15</v>
      </c>
      <c r="AH16" s="149">
        <f t="shared" si="3"/>
        <v>0</v>
      </c>
      <c r="AM16" s="150">
        <f t="shared" si="4"/>
        <v>0</v>
      </c>
      <c r="AN16" s="151">
        <f t="shared" si="5"/>
        <v>15</v>
      </c>
      <c r="AO16" s="152"/>
      <c r="AS16" s="151">
        <f t="shared" si="6"/>
        <v>15</v>
      </c>
      <c r="BA16" s="149">
        <f t="shared" si="7"/>
        <v>0</v>
      </c>
      <c r="BL16" s="150">
        <f t="shared" si="8"/>
        <v>0</v>
      </c>
      <c r="BM16" s="151">
        <f t="shared" si="9"/>
        <v>40</v>
      </c>
      <c r="BZ16" s="149">
        <f t="shared" si="10"/>
        <v>0</v>
      </c>
      <c r="CC16" s="150">
        <f t="shared" si="11"/>
        <v>0</v>
      </c>
      <c r="CD16" s="151">
        <f t="shared" si="12"/>
        <v>15</v>
      </c>
      <c r="CE16" s="153" t="s">
        <v>412</v>
      </c>
      <c r="CF16" s="154">
        <f t="shared" si="14"/>
        <v>74</v>
      </c>
      <c r="CG16" s="91" t="str">
        <f t="shared" si="15"/>
        <v>велосипедний</v>
      </c>
      <c r="CH16" s="146" t="str">
        <f t="shared" si="16"/>
        <v>3 с.с.</v>
      </c>
    </row>
    <row r="17" spans="1:92" s="105" customFormat="1" ht="15" customHeight="1">
      <c r="A17" s="131">
        <v>84</v>
      </c>
      <c r="B17" s="96" t="str">
        <f>VLOOKUP(A17,регістрація!B:AB,5,FALSE)</f>
        <v>велосипедний</v>
      </c>
      <c r="C17" s="132" t="str">
        <f>VLOOKUP(A17,регістрація!B:AB,6,FALSE)</f>
        <v>3 с.с.</v>
      </c>
      <c r="D17" s="133" t="s">
        <v>347</v>
      </c>
      <c r="E17" s="130">
        <v>1</v>
      </c>
      <c r="M17" s="134">
        <f t="shared" si="0"/>
        <v>0</v>
      </c>
      <c r="O17" s="105">
        <v>1</v>
      </c>
      <c r="U17" s="135">
        <f t="shared" si="1"/>
        <v>1</v>
      </c>
      <c r="V17" s="136">
        <f t="shared" si="2"/>
        <v>16</v>
      </c>
      <c r="AB17" s="105">
        <v>1</v>
      </c>
      <c r="AH17" s="134">
        <f t="shared" si="3"/>
        <v>1</v>
      </c>
      <c r="AM17" s="135">
        <f t="shared" si="4"/>
        <v>0</v>
      </c>
      <c r="AN17" s="136">
        <f t="shared" si="5"/>
        <v>14</v>
      </c>
      <c r="AO17" s="137">
        <v>1</v>
      </c>
      <c r="AS17" s="136">
        <f t="shared" si="6"/>
        <v>14</v>
      </c>
      <c r="AW17" s="105">
        <v>5</v>
      </c>
      <c r="BA17" s="134">
        <f t="shared" si="7"/>
        <v>5</v>
      </c>
      <c r="BL17" s="135">
        <f t="shared" si="8"/>
        <v>0</v>
      </c>
      <c r="BM17" s="136">
        <f t="shared" si="9"/>
        <v>35</v>
      </c>
      <c r="BQ17" s="105">
        <v>1</v>
      </c>
      <c r="BW17" s="105">
        <v>1</v>
      </c>
      <c r="BZ17" s="134">
        <f t="shared" si="10"/>
        <v>2</v>
      </c>
      <c r="CC17" s="135">
        <f t="shared" si="11"/>
        <v>0</v>
      </c>
      <c r="CD17" s="136">
        <f t="shared" si="12"/>
        <v>13</v>
      </c>
      <c r="CE17" s="138">
        <f t="shared" si="13"/>
        <v>92</v>
      </c>
      <c r="CF17" s="139">
        <f t="shared" si="14"/>
        <v>84</v>
      </c>
      <c r="CG17" s="106" t="str">
        <f t="shared" si="15"/>
        <v>велосипедний</v>
      </c>
      <c r="CH17" s="131" t="str">
        <f t="shared" si="16"/>
        <v>3 с.с.</v>
      </c>
      <c r="CI17" s="105">
        <f>CE17</f>
        <v>92</v>
      </c>
      <c r="CJ17" s="105">
        <f>CE18</f>
        <v>87</v>
      </c>
      <c r="CK17" s="105">
        <f>CE19</f>
        <v>76</v>
      </c>
      <c r="CN17" s="138"/>
    </row>
    <row r="18" spans="1:92" s="105" customFormat="1" ht="15" customHeight="1">
      <c r="A18" s="131">
        <v>84</v>
      </c>
      <c r="B18" s="96" t="str">
        <f>VLOOKUP(A18,регістрація!B:AB,5,FALSE)</f>
        <v>велосипедний</v>
      </c>
      <c r="C18" s="132" t="str">
        <f>VLOOKUP(A18,регістрація!B:AB,6,FALSE)</f>
        <v>3 с.с.</v>
      </c>
      <c r="D18" s="133" t="s">
        <v>350</v>
      </c>
      <c r="E18" s="131">
        <v>2</v>
      </c>
      <c r="F18" s="105">
        <v>1</v>
      </c>
      <c r="J18" s="105">
        <v>1</v>
      </c>
      <c r="M18" s="134">
        <f t="shared" si="0"/>
        <v>2</v>
      </c>
      <c r="U18" s="135">
        <f t="shared" si="1"/>
        <v>0</v>
      </c>
      <c r="V18" s="136">
        <f t="shared" si="2"/>
        <v>13</v>
      </c>
      <c r="AB18" s="105">
        <v>2</v>
      </c>
      <c r="AC18" s="105">
        <v>2</v>
      </c>
      <c r="AH18" s="134">
        <f t="shared" si="3"/>
        <v>4</v>
      </c>
      <c r="AL18" s="105">
        <v>1</v>
      </c>
      <c r="AM18" s="135">
        <f t="shared" si="4"/>
        <v>1</v>
      </c>
      <c r="AN18" s="136">
        <f t="shared" si="5"/>
        <v>12</v>
      </c>
      <c r="AO18" s="137"/>
      <c r="AQ18" s="105">
        <v>2</v>
      </c>
      <c r="AS18" s="136">
        <f t="shared" si="6"/>
        <v>17</v>
      </c>
      <c r="AW18" s="105">
        <v>5</v>
      </c>
      <c r="BA18" s="134">
        <f t="shared" si="7"/>
        <v>5</v>
      </c>
      <c r="BH18" s="105">
        <v>2</v>
      </c>
      <c r="BL18" s="135">
        <f t="shared" si="8"/>
        <v>2</v>
      </c>
      <c r="BM18" s="136">
        <f t="shared" si="9"/>
        <v>37</v>
      </c>
      <c r="BQ18" s="105">
        <v>2</v>
      </c>
      <c r="BR18" s="105">
        <v>2</v>
      </c>
      <c r="BW18" s="105">
        <v>1</v>
      </c>
      <c r="BX18" s="105">
        <v>2</v>
      </c>
      <c r="BZ18" s="134">
        <f t="shared" si="10"/>
        <v>7</v>
      </c>
      <c r="CC18" s="135">
        <f t="shared" si="11"/>
        <v>0</v>
      </c>
      <c r="CD18" s="136">
        <f t="shared" si="12"/>
        <v>8</v>
      </c>
      <c r="CE18" s="138">
        <f t="shared" si="13"/>
        <v>87</v>
      </c>
      <c r="CF18" s="139">
        <f t="shared" si="14"/>
        <v>84</v>
      </c>
      <c r="CG18" s="106" t="str">
        <f t="shared" si="15"/>
        <v>велосипедний</v>
      </c>
      <c r="CH18" s="131" t="str">
        <f t="shared" si="16"/>
        <v>3 с.с.</v>
      </c>
      <c r="CN18" s="138"/>
    </row>
    <row r="19" spans="1:92" s="105" customFormat="1" ht="15" customHeight="1">
      <c r="A19" s="131">
        <v>84</v>
      </c>
      <c r="B19" s="96" t="str">
        <f>VLOOKUP(A19,регістрація!B:AB,5,FALSE)</f>
        <v>велосипедний</v>
      </c>
      <c r="C19" s="132" t="str">
        <f>VLOOKUP(A19,регістрація!B:AB,6,FALSE)</f>
        <v>3 с.с.</v>
      </c>
      <c r="D19" s="133" t="s">
        <v>351</v>
      </c>
      <c r="E19" s="131">
        <v>3</v>
      </c>
      <c r="M19" s="134">
        <f t="shared" si="0"/>
        <v>0</v>
      </c>
      <c r="U19" s="135">
        <f t="shared" si="1"/>
        <v>0</v>
      </c>
      <c r="V19" s="136">
        <f t="shared" si="2"/>
        <v>15</v>
      </c>
      <c r="Z19" s="105">
        <v>1</v>
      </c>
      <c r="AC19" s="105">
        <v>3</v>
      </c>
      <c r="AE19" s="105">
        <v>5</v>
      </c>
      <c r="AH19" s="134">
        <f t="shared" si="3"/>
        <v>9</v>
      </c>
      <c r="AM19" s="135">
        <f t="shared" si="4"/>
        <v>0</v>
      </c>
      <c r="AN19" s="136">
        <f t="shared" si="5"/>
        <v>6</v>
      </c>
      <c r="AO19" s="137"/>
      <c r="AS19" s="136">
        <f t="shared" si="6"/>
        <v>15</v>
      </c>
      <c r="AW19" s="105">
        <v>9</v>
      </c>
      <c r="BA19" s="134">
        <f t="shared" si="7"/>
        <v>9</v>
      </c>
      <c r="BL19" s="135">
        <f t="shared" si="8"/>
        <v>0</v>
      </c>
      <c r="BM19" s="136">
        <f t="shared" si="9"/>
        <v>31</v>
      </c>
      <c r="BQ19" s="105">
        <v>1</v>
      </c>
      <c r="BS19" s="105">
        <v>2</v>
      </c>
      <c r="BV19" s="105">
        <v>2</v>
      </c>
      <c r="BW19" s="105">
        <v>2</v>
      </c>
      <c r="BZ19" s="134">
        <f t="shared" si="10"/>
        <v>7</v>
      </c>
      <c r="CA19" s="105">
        <v>1</v>
      </c>
      <c r="CC19" s="135">
        <f t="shared" si="11"/>
        <v>1</v>
      </c>
      <c r="CD19" s="136">
        <f t="shared" si="12"/>
        <v>9</v>
      </c>
      <c r="CE19" s="138">
        <f t="shared" si="13"/>
        <v>76</v>
      </c>
      <c r="CF19" s="139">
        <f t="shared" si="14"/>
        <v>84</v>
      </c>
      <c r="CG19" s="106" t="str">
        <f t="shared" si="15"/>
        <v>велосипедний</v>
      </c>
      <c r="CH19" s="131" t="str">
        <f t="shared" si="16"/>
        <v>3 с.с.</v>
      </c>
      <c r="CN19" s="138"/>
    </row>
    <row r="20" spans="1:92" s="105" customFormat="1" ht="15" customHeight="1">
      <c r="A20" s="131">
        <v>40</v>
      </c>
      <c r="B20" s="96" t="str">
        <f>VLOOKUP(A20,регістрація!B:AB,5,FALSE)</f>
        <v>велосипедний</v>
      </c>
      <c r="C20" s="132" t="str">
        <f>VLOOKUP(A20,регістрація!B:AB,6,FALSE)</f>
        <v>3 с.с.</v>
      </c>
      <c r="D20" s="133" t="s">
        <v>347</v>
      </c>
      <c r="E20" s="131">
        <v>1</v>
      </c>
      <c r="M20" s="134">
        <f t="shared" si="0"/>
        <v>0</v>
      </c>
      <c r="P20" s="105">
        <v>1</v>
      </c>
      <c r="U20" s="135">
        <f t="shared" si="1"/>
        <v>1</v>
      </c>
      <c r="V20" s="136">
        <f t="shared" si="2"/>
        <v>16</v>
      </c>
      <c r="AH20" s="134">
        <f t="shared" si="3"/>
        <v>0</v>
      </c>
      <c r="AL20" s="105">
        <v>3</v>
      </c>
      <c r="AM20" s="135">
        <f t="shared" si="4"/>
        <v>3</v>
      </c>
      <c r="AN20" s="136">
        <f t="shared" si="5"/>
        <v>18</v>
      </c>
      <c r="AO20" s="137"/>
      <c r="AS20" s="136">
        <f t="shared" si="6"/>
        <v>15</v>
      </c>
      <c r="BA20" s="134">
        <f t="shared" si="7"/>
        <v>0</v>
      </c>
      <c r="BL20" s="135">
        <f t="shared" si="8"/>
        <v>0</v>
      </c>
      <c r="BM20" s="136">
        <f t="shared" si="9"/>
        <v>40</v>
      </c>
      <c r="BQ20" s="105">
        <v>1</v>
      </c>
      <c r="BZ20" s="134">
        <f t="shared" si="10"/>
        <v>1</v>
      </c>
      <c r="CA20" s="105">
        <v>3</v>
      </c>
      <c r="CC20" s="135">
        <f t="shared" si="11"/>
        <v>3</v>
      </c>
      <c r="CD20" s="136">
        <f t="shared" si="12"/>
        <v>17</v>
      </c>
      <c r="CE20" s="138">
        <f t="shared" si="13"/>
        <v>106</v>
      </c>
      <c r="CF20" s="139">
        <f t="shared" si="14"/>
        <v>40</v>
      </c>
      <c r="CG20" s="106" t="str">
        <f t="shared" si="15"/>
        <v>велосипедний</v>
      </c>
      <c r="CH20" s="131" t="str">
        <f t="shared" si="16"/>
        <v>3 с.с.</v>
      </c>
      <c r="CI20" s="105">
        <f>CE20</f>
        <v>106</v>
      </c>
      <c r="CJ20" s="105">
        <f>CE21</f>
        <v>99</v>
      </c>
      <c r="CK20" s="105">
        <f>CE22</f>
        <v>99</v>
      </c>
      <c r="CL20" s="140"/>
      <c r="CN20" s="138"/>
    </row>
    <row r="21" spans="1:92" s="105" customFormat="1" ht="15" customHeight="1">
      <c r="A21" s="131">
        <v>40</v>
      </c>
      <c r="B21" s="96" t="str">
        <f>VLOOKUP(A21,регістрація!B:AB,5,FALSE)</f>
        <v>велосипедний</v>
      </c>
      <c r="C21" s="132" t="str">
        <f>VLOOKUP(A21,регістрація!B:AB,6,FALSE)</f>
        <v>3 с.с.</v>
      </c>
      <c r="D21" s="133" t="s">
        <v>350</v>
      </c>
      <c r="E21" s="131">
        <v>2</v>
      </c>
      <c r="M21" s="134">
        <f t="shared" si="0"/>
        <v>0</v>
      </c>
      <c r="P21" s="105">
        <v>1</v>
      </c>
      <c r="U21" s="135">
        <f t="shared" si="1"/>
        <v>1</v>
      </c>
      <c r="V21" s="136">
        <f t="shared" si="2"/>
        <v>16</v>
      </c>
      <c r="AH21" s="134">
        <f t="shared" si="3"/>
        <v>0</v>
      </c>
      <c r="AK21" s="105">
        <v>1</v>
      </c>
      <c r="AL21" s="105">
        <v>2</v>
      </c>
      <c r="AM21" s="135">
        <f t="shared" si="4"/>
        <v>3</v>
      </c>
      <c r="AN21" s="136">
        <f t="shared" si="5"/>
        <v>18</v>
      </c>
      <c r="AO21" s="137"/>
      <c r="AS21" s="136">
        <f t="shared" si="6"/>
        <v>15</v>
      </c>
      <c r="BA21" s="134">
        <f t="shared" si="7"/>
        <v>0</v>
      </c>
      <c r="BH21" s="105">
        <v>1</v>
      </c>
      <c r="BL21" s="135">
        <f t="shared" si="8"/>
        <v>1</v>
      </c>
      <c r="BM21" s="136">
        <f t="shared" si="9"/>
        <v>41</v>
      </c>
      <c r="BP21" s="105">
        <v>2</v>
      </c>
      <c r="BQ21" s="105">
        <v>2</v>
      </c>
      <c r="BW21" s="105">
        <v>2</v>
      </c>
      <c r="BZ21" s="134">
        <f t="shared" si="10"/>
        <v>6</v>
      </c>
      <c r="CC21" s="135">
        <f t="shared" si="11"/>
        <v>0</v>
      </c>
      <c r="CD21" s="136">
        <f t="shared" si="12"/>
        <v>9</v>
      </c>
      <c r="CE21" s="138">
        <f t="shared" si="13"/>
        <v>99</v>
      </c>
      <c r="CF21" s="139">
        <f t="shared" si="14"/>
        <v>40</v>
      </c>
      <c r="CG21" s="106" t="str">
        <f t="shared" si="15"/>
        <v>велосипедний</v>
      </c>
      <c r="CH21" s="131" t="str">
        <f t="shared" si="16"/>
        <v>3 с.с.</v>
      </c>
      <c r="CN21" s="138"/>
    </row>
    <row r="22" spans="1:86" s="105" customFormat="1" ht="15" customHeight="1">
      <c r="A22" s="131">
        <v>40</v>
      </c>
      <c r="B22" s="96" t="str">
        <f>VLOOKUP(A22,регістрація!B:AB,5,FALSE)</f>
        <v>велосипедний</v>
      </c>
      <c r="C22" s="132" t="str">
        <f>VLOOKUP(A22,регістрація!B:AB,6,FALSE)</f>
        <v>3 с.с.</v>
      </c>
      <c r="D22" s="133" t="s">
        <v>351</v>
      </c>
      <c r="E22" s="131">
        <v>3</v>
      </c>
      <c r="M22" s="134">
        <f t="shared" si="0"/>
        <v>0</v>
      </c>
      <c r="U22" s="135">
        <f t="shared" si="1"/>
        <v>0</v>
      </c>
      <c r="V22" s="136">
        <f t="shared" si="2"/>
        <v>15</v>
      </c>
      <c r="AC22" s="105">
        <v>2</v>
      </c>
      <c r="AE22" s="105">
        <v>4</v>
      </c>
      <c r="AH22" s="134">
        <f t="shared" si="3"/>
        <v>6</v>
      </c>
      <c r="AK22" s="105">
        <v>1</v>
      </c>
      <c r="AL22" s="105">
        <v>3</v>
      </c>
      <c r="AM22" s="135">
        <f t="shared" si="4"/>
        <v>4</v>
      </c>
      <c r="AN22" s="136">
        <f t="shared" si="5"/>
        <v>13</v>
      </c>
      <c r="AO22" s="137"/>
      <c r="AS22" s="136">
        <f t="shared" si="6"/>
        <v>15</v>
      </c>
      <c r="BA22" s="134">
        <f t="shared" si="7"/>
        <v>0</v>
      </c>
      <c r="BC22" s="105">
        <v>3</v>
      </c>
      <c r="BL22" s="135">
        <f t="shared" si="8"/>
        <v>3</v>
      </c>
      <c r="BM22" s="136">
        <f t="shared" si="9"/>
        <v>43</v>
      </c>
      <c r="BQ22" s="105">
        <v>1</v>
      </c>
      <c r="BS22" s="105">
        <v>1</v>
      </c>
      <c r="BZ22" s="134">
        <f t="shared" si="10"/>
        <v>2</v>
      </c>
      <c r="CC22" s="135">
        <f t="shared" si="11"/>
        <v>0</v>
      </c>
      <c r="CD22" s="136">
        <f t="shared" si="12"/>
        <v>13</v>
      </c>
      <c r="CE22" s="138">
        <f t="shared" si="13"/>
        <v>99</v>
      </c>
      <c r="CF22" s="139">
        <f t="shared" si="14"/>
        <v>40</v>
      </c>
      <c r="CG22" s="106" t="str">
        <f t="shared" si="15"/>
        <v>велосипедний</v>
      </c>
      <c r="CH22" s="131" t="str">
        <f t="shared" si="16"/>
        <v>3 с.с.</v>
      </c>
    </row>
    <row r="23" spans="1:93" s="105" customFormat="1" ht="15" customHeight="1">
      <c r="A23" s="131">
        <v>69</v>
      </c>
      <c r="B23" s="96" t="str">
        <f>VLOOKUP(A23,регістрація!B:AB,5,FALSE)</f>
        <v>велосипедний</v>
      </c>
      <c r="C23" s="132" t="str">
        <f>VLOOKUP(A23,регістрація!B:AB,6,FALSE)</f>
        <v>3 с.с.</v>
      </c>
      <c r="D23" s="133" t="s">
        <v>347</v>
      </c>
      <c r="E23" s="131">
        <v>1</v>
      </c>
      <c r="G23" s="105">
        <v>1</v>
      </c>
      <c r="M23" s="134">
        <f t="shared" si="0"/>
        <v>1</v>
      </c>
      <c r="O23" s="105">
        <v>1</v>
      </c>
      <c r="U23" s="135">
        <f t="shared" si="1"/>
        <v>1</v>
      </c>
      <c r="V23" s="136">
        <f t="shared" si="2"/>
        <v>15</v>
      </c>
      <c r="AH23" s="134">
        <f t="shared" si="3"/>
        <v>0</v>
      </c>
      <c r="AL23" s="105">
        <v>2</v>
      </c>
      <c r="AM23" s="135">
        <f t="shared" si="4"/>
        <v>2</v>
      </c>
      <c r="AN23" s="136">
        <f t="shared" si="5"/>
        <v>17</v>
      </c>
      <c r="AO23" s="137"/>
      <c r="AS23" s="136">
        <f t="shared" si="6"/>
        <v>15</v>
      </c>
      <c r="BA23" s="134">
        <f t="shared" si="7"/>
        <v>0</v>
      </c>
      <c r="BL23" s="135">
        <f t="shared" si="8"/>
        <v>0</v>
      </c>
      <c r="BM23" s="136">
        <f t="shared" si="9"/>
        <v>40</v>
      </c>
      <c r="BQ23" s="105">
        <v>1</v>
      </c>
      <c r="BZ23" s="134">
        <f t="shared" si="10"/>
        <v>1</v>
      </c>
      <c r="CC23" s="135">
        <f t="shared" si="11"/>
        <v>0</v>
      </c>
      <c r="CD23" s="136">
        <f t="shared" si="12"/>
        <v>14</v>
      </c>
      <c r="CE23" s="138">
        <f t="shared" si="13"/>
        <v>101</v>
      </c>
      <c r="CF23" s="139">
        <f t="shared" si="14"/>
        <v>69</v>
      </c>
      <c r="CG23" s="106" t="str">
        <f t="shared" si="15"/>
        <v>велосипедний</v>
      </c>
      <c r="CH23" s="131" t="str">
        <f t="shared" si="16"/>
        <v>3 с.с.</v>
      </c>
      <c r="CI23" s="105">
        <f>CE23</f>
        <v>101</v>
      </c>
      <c r="CJ23" s="105">
        <f>CE24</f>
        <v>108</v>
      </c>
      <c r="CK23" s="105">
        <f>CE25</f>
        <v>98</v>
      </c>
      <c r="CM23" s="140"/>
      <c r="CN23" s="141"/>
      <c r="CO23" s="140"/>
    </row>
    <row r="24" spans="1:92" s="105" customFormat="1" ht="15" customHeight="1">
      <c r="A24" s="131">
        <v>69</v>
      </c>
      <c r="B24" s="96" t="str">
        <f>VLOOKUP(A24,регістрація!B:AB,5,FALSE)</f>
        <v>велосипедний</v>
      </c>
      <c r="C24" s="132" t="str">
        <f>VLOOKUP(A24,регістрація!B:AB,6,FALSE)</f>
        <v>3 с.с.</v>
      </c>
      <c r="D24" s="133" t="s">
        <v>350</v>
      </c>
      <c r="E24" s="131">
        <v>2</v>
      </c>
      <c r="F24" s="105">
        <v>2</v>
      </c>
      <c r="G24" s="105">
        <v>1</v>
      </c>
      <c r="M24" s="134">
        <f t="shared" si="0"/>
        <v>3</v>
      </c>
      <c r="U24" s="135">
        <f t="shared" si="1"/>
        <v>0</v>
      </c>
      <c r="V24" s="136">
        <f t="shared" si="2"/>
        <v>12</v>
      </c>
      <c r="AH24" s="134">
        <f t="shared" si="3"/>
        <v>0</v>
      </c>
      <c r="AL24" s="105">
        <v>1</v>
      </c>
      <c r="AM24" s="135">
        <f t="shared" si="4"/>
        <v>1</v>
      </c>
      <c r="AN24" s="136">
        <f t="shared" si="5"/>
        <v>16</v>
      </c>
      <c r="AO24" s="137"/>
      <c r="AQ24" s="105">
        <v>2</v>
      </c>
      <c r="AR24" s="105">
        <v>3</v>
      </c>
      <c r="AS24" s="136">
        <f t="shared" si="6"/>
        <v>20</v>
      </c>
      <c r="BA24" s="134">
        <f t="shared" si="7"/>
        <v>0</v>
      </c>
      <c r="BH24" s="105">
        <v>3</v>
      </c>
      <c r="BJ24" s="105">
        <v>2</v>
      </c>
      <c r="BL24" s="135">
        <f t="shared" si="8"/>
        <v>5</v>
      </c>
      <c r="BM24" s="136">
        <f t="shared" si="9"/>
        <v>45</v>
      </c>
      <c r="BZ24" s="134">
        <f t="shared" si="10"/>
        <v>0</v>
      </c>
      <c r="CC24" s="135">
        <f t="shared" si="11"/>
        <v>0</v>
      </c>
      <c r="CD24" s="136">
        <f t="shared" si="12"/>
        <v>15</v>
      </c>
      <c r="CE24" s="138">
        <f t="shared" si="13"/>
        <v>108</v>
      </c>
      <c r="CF24" s="139">
        <f t="shared" si="14"/>
        <v>69</v>
      </c>
      <c r="CG24" s="106" t="str">
        <f t="shared" si="15"/>
        <v>велосипедний</v>
      </c>
      <c r="CH24" s="131" t="str">
        <f t="shared" si="16"/>
        <v>3 с.с.</v>
      </c>
      <c r="CN24" s="138"/>
    </row>
    <row r="25" spans="1:92" s="105" customFormat="1" ht="15" customHeight="1">
      <c r="A25" s="131">
        <v>69</v>
      </c>
      <c r="B25" s="96" t="str">
        <f>VLOOKUP(A25,регістрація!B:AB,5,FALSE)</f>
        <v>велосипедний</v>
      </c>
      <c r="C25" s="132" t="str">
        <f>VLOOKUP(A25,регістрація!B:AB,6,FALSE)</f>
        <v>3 с.с.</v>
      </c>
      <c r="D25" s="133" t="s">
        <v>351</v>
      </c>
      <c r="E25" s="131">
        <v>3</v>
      </c>
      <c r="G25" s="105">
        <v>1</v>
      </c>
      <c r="M25" s="134">
        <f t="shared" si="0"/>
        <v>1</v>
      </c>
      <c r="P25" s="105">
        <v>1</v>
      </c>
      <c r="U25" s="135">
        <f t="shared" si="1"/>
        <v>1</v>
      </c>
      <c r="V25" s="136">
        <f t="shared" si="2"/>
        <v>15</v>
      </c>
      <c r="AH25" s="134">
        <f t="shared" si="3"/>
        <v>0</v>
      </c>
      <c r="AM25" s="135">
        <f t="shared" si="4"/>
        <v>0</v>
      </c>
      <c r="AN25" s="136">
        <f t="shared" si="5"/>
        <v>15</v>
      </c>
      <c r="AO25" s="137"/>
      <c r="AS25" s="136">
        <f t="shared" si="6"/>
        <v>15</v>
      </c>
      <c r="BA25" s="134">
        <f t="shared" si="7"/>
        <v>0</v>
      </c>
      <c r="BL25" s="135">
        <f t="shared" si="8"/>
        <v>0</v>
      </c>
      <c r="BM25" s="136">
        <f t="shared" si="9"/>
        <v>40</v>
      </c>
      <c r="BS25" s="105">
        <v>2</v>
      </c>
      <c r="BZ25" s="134">
        <f t="shared" si="10"/>
        <v>2</v>
      </c>
      <c r="CC25" s="135">
        <f t="shared" si="11"/>
        <v>0</v>
      </c>
      <c r="CD25" s="136">
        <f t="shared" si="12"/>
        <v>13</v>
      </c>
      <c r="CE25" s="138">
        <f t="shared" si="13"/>
        <v>98</v>
      </c>
      <c r="CF25" s="139">
        <f t="shared" si="14"/>
        <v>69</v>
      </c>
      <c r="CG25" s="106" t="str">
        <f t="shared" si="15"/>
        <v>велосипедний</v>
      </c>
      <c r="CH25" s="131" t="str">
        <f t="shared" si="16"/>
        <v>3 с.с.</v>
      </c>
      <c r="CN25" s="138"/>
    </row>
    <row r="26" spans="1:88" s="105" customFormat="1" ht="15" customHeight="1">
      <c r="A26" s="131">
        <v>32</v>
      </c>
      <c r="B26" s="96" t="str">
        <f>VLOOKUP(A26,регістрація!B:AB,5,FALSE)</f>
        <v>велосипедний</v>
      </c>
      <c r="C26" s="132" t="str">
        <f>VLOOKUP(A26,регістрація!B:AB,6,FALSE)</f>
        <v>І к.с.</v>
      </c>
      <c r="D26" s="133" t="s">
        <v>352</v>
      </c>
      <c r="E26" s="131">
        <v>1</v>
      </c>
      <c r="F26" s="105">
        <v>1</v>
      </c>
      <c r="M26" s="134">
        <f t="shared" si="0"/>
        <v>1</v>
      </c>
      <c r="U26" s="135">
        <f t="shared" si="1"/>
        <v>0</v>
      </c>
      <c r="V26" s="136">
        <f t="shared" si="2"/>
        <v>14</v>
      </c>
      <c r="AC26" s="105">
        <v>1</v>
      </c>
      <c r="AE26" s="105">
        <v>2</v>
      </c>
      <c r="AH26" s="134">
        <f t="shared" si="3"/>
        <v>3</v>
      </c>
      <c r="AL26" s="105">
        <v>1</v>
      </c>
      <c r="AM26" s="135">
        <f t="shared" si="4"/>
        <v>1</v>
      </c>
      <c r="AN26" s="136">
        <f t="shared" si="5"/>
        <v>13</v>
      </c>
      <c r="AO26" s="137"/>
      <c r="AS26" s="136">
        <f t="shared" si="6"/>
        <v>15</v>
      </c>
      <c r="AU26" s="105">
        <v>2</v>
      </c>
      <c r="AW26" s="105">
        <v>2</v>
      </c>
      <c r="BA26" s="134">
        <f t="shared" si="7"/>
        <v>4</v>
      </c>
      <c r="BL26" s="135">
        <f t="shared" si="8"/>
        <v>0</v>
      </c>
      <c r="BM26" s="136">
        <f t="shared" si="9"/>
        <v>36</v>
      </c>
      <c r="BW26" s="105">
        <v>1</v>
      </c>
      <c r="BZ26" s="134">
        <f t="shared" si="10"/>
        <v>1</v>
      </c>
      <c r="CC26" s="135">
        <f t="shared" si="11"/>
        <v>0</v>
      </c>
      <c r="CD26" s="136">
        <f t="shared" si="12"/>
        <v>14</v>
      </c>
      <c r="CE26" s="138">
        <f t="shared" si="13"/>
        <v>92</v>
      </c>
      <c r="CF26" s="139">
        <f t="shared" si="14"/>
        <v>32</v>
      </c>
      <c r="CG26" s="106" t="str">
        <f t="shared" si="15"/>
        <v>велосипедний</v>
      </c>
      <c r="CH26" s="131" t="str">
        <f t="shared" si="16"/>
        <v>І к.с.</v>
      </c>
      <c r="CI26" s="105">
        <f>CE26</f>
        <v>92</v>
      </c>
      <c r="CJ26" s="105">
        <f>CE27</f>
        <v>89</v>
      </c>
    </row>
    <row r="27" spans="1:86" s="105" customFormat="1" ht="15" customHeight="1">
      <c r="A27" s="131">
        <v>32</v>
      </c>
      <c r="B27" s="96" t="str">
        <f>VLOOKUP(A27,регістрація!B:AB,5,FALSE)</f>
        <v>велосипедний</v>
      </c>
      <c r="C27" s="132" t="str">
        <f>VLOOKUP(A27,регістрація!B:AB,6,FALSE)</f>
        <v>І к.с.</v>
      </c>
      <c r="D27" s="133" t="s">
        <v>353</v>
      </c>
      <c r="E27" s="131">
        <v>2</v>
      </c>
      <c r="F27" s="105">
        <v>1</v>
      </c>
      <c r="K27" s="105">
        <v>1</v>
      </c>
      <c r="M27" s="134">
        <f t="shared" si="0"/>
        <v>2</v>
      </c>
      <c r="U27" s="135">
        <f t="shared" si="1"/>
        <v>0</v>
      </c>
      <c r="V27" s="136">
        <f t="shared" si="2"/>
        <v>13</v>
      </c>
      <c r="AE27" s="105">
        <v>4</v>
      </c>
      <c r="AH27" s="134">
        <f t="shared" si="3"/>
        <v>4</v>
      </c>
      <c r="AL27" s="105">
        <v>2</v>
      </c>
      <c r="AM27" s="135">
        <f t="shared" si="4"/>
        <v>2</v>
      </c>
      <c r="AN27" s="136">
        <f t="shared" si="5"/>
        <v>13</v>
      </c>
      <c r="AO27" s="137"/>
      <c r="AS27" s="136">
        <f t="shared" si="6"/>
        <v>15</v>
      </c>
      <c r="AT27" s="105">
        <v>1</v>
      </c>
      <c r="BA27" s="134">
        <f t="shared" si="7"/>
        <v>1</v>
      </c>
      <c r="BL27" s="135">
        <f t="shared" si="8"/>
        <v>0</v>
      </c>
      <c r="BM27" s="136">
        <f t="shared" si="9"/>
        <v>39</v>
      </c>
      <c r="BP27" s="105">
        <v>2</v>
      </c>
      <c r="BQ27" s="105">
        <v>1</v>
      </c>
      <c r="BT27" s="105">
        <v>3</v>
      </c>
      <c r="BW27" s="105">
        <v>2</v>
      </c>
      <c r="BZ27" s="134">
        <f t="shared" si="10"/>
        <v>8</v>
      </c>
      <c r="CA27" s="105">
        <v>2</v>
      </c>
      <c r="CC27" s="135">
        <f t="shared" si="11"/>
        <v>2</v>
      </c>
      <c r="CD27" s="136">
        <f t="shared" si="12"/>
        <v>9</v>
      </c>
      <c r="CE27" s="138">
        <f t="shared" si="13"/>
        <v>89</v>
      </c>
      <c r="CF27" s="139">
        <f t="shared" si="14"/>
        <v>32</v>
      </c>
      <c r="CG27" s="106" t="str">
        <f t="shared" si="15"/>
        <v>велосипедний</v>
      </c>
      <c r="CH27" s="131" t="str">
        <f t="shared" si="16"/>
        <v>І к.с.</v>
      </c>
    </row>
    <row r="28" spans="1:88" s="105" customFormat="1" ht="15" customHeight="1">
      <c r="A28" s="131">
        <v>41</v>
      </c>
      <c r="B28" s="96" t="str">
        <f>VLOOKUP(A28,регістрація!B:AB,5,FALSE)</f>
        <v>велосипедний</v>
      </c>
      <c r="C28" s="132" t="str">
        <f>VLOOKUP(A28,регістрація!B:AB,6,FALSE)</f>
        <v>І к.с.</v>
      </c>
      <c r="D28" s="133" t="s">
        <v>352</v>
      </c>
      <c r="E28" s="131">
        <v>1</v>
      </c>
      <c r="M28" s="134">
        <f t="shared" si="0"/>
        <v>0</v>
      </c>
      <c r="P28" s="105">
        <v>1</v>
      </c>
      <c r="U28" s="135">
        <f t="shared" si="1"/>
        <v>1</v>
      </c>
      <c r="V28" s="136">
        <f t="shared" si="2"/>
        <v>16</v>
      </c>
      <c r="AC28" s="105">
        <v>2</v>
      </c>
      <c r="AE28" s="105">
        <v>1</v>
      </c>
      <c r="AH28" s="134">
        <f t="shared" si="3"/>
        <v>3</v>
      </c>
      <c r="AL28" s="105">
        <v>2</v>
      </c>
      <c r="AM28" s="135">
        <f t="shared" si="4"/>
        <v>2</v>
      </c>
      <c r="AN28" s="136">
        <f t="shared" si="5"/>
        <v>14</v>
      </c>
      <c r="AO28" s="137"/>
      <c r="AS28" s="136">
        <f t="shared" si="6"/>
        <v>15</v>
      </c>
      <c r="BA28" s="134">
        <f t="shared" si="7"/>
        <v>0</v>
      </c>
      <c r="BL28" s="135">
        <f t="shared" si="8"/>
        <v>0</v>
      </c>
      <c r="BM28" s="136">
        <f t="shared" si="9"/>
        <v>40</v>
      </c>
      <c r="BZ28" s="134">
        <f t="shared" si="10"/>
        <v>0</v>
      </c>
      <c r="CC28" s="135">
        <f t="shared" si="11"/>
        <v>0</v>
      </c>
      <c r="CD28" s="136">
        <f t="shared" si="12"/>
        <v>15</v>
      </c>
      <c r="CE28" s="138">
        <f t="shared" si="13"/>
        <v>100</v>
      </c>
      <c r="CF28" s="139">
        <f t="shared" si="14"/>
        <v>41</v>
      </c>
      <c r="CG28" s="106" t="str">
        <f t="shared" si="15"/>
        <v>велосипедний</v>
      </c>
      <c r="CH28" s="131" t="str">
        <f t="shared" si="16"/>
        <v>І к.с.</v>
      </c>
      <c r="CI28" s="105">
        <f>CE28</f>
        <v>100</v>
      </c>
      <c r="CJ28" s="105">
        <f>CE29</f>
        <v>106</v>
      </c>
    </row>
    <row r="29" spans="1:86" s="105" customFormat="1" ht="15" customHeight="1">
      <c r="A29" s="131">
        <v>41</v>
      </c>
      <c r="B29" s="96" t="str">
        <f>VLOOKUP(A29,регістрація!B:AB,5,FALSE)</f>
        <v>велосипедний</v>
      </c>
      <c r="C29" s="132" t="str">
        <f>VLOOKUP(A29,регістрація!B:AB,6,FALSE)</f>
        <v>І к.с.</v>
      </c>
      <c r="D29" s="133" t="s">
        <v>353</v>
      </c>
      <c r="E29" s="131">
        <v>2</v>
      </c>
      <c r="M29" s="134">
        <f t="shared" si="0"/>
        <v>0</v>
      </c>
      <c r="P29" s="105">
        <v>1</v>
      </c>
      <c r="U29" s="135">
        <f t="shared" si="1"/>
        <v>1</v>
      </c>
      <c r="V29" s="136">
        <f t="shared" si="2"/>
        <v>16</v>
      </c>
      <c r="AC29" s="105">
        <v>4</v>
      </c>
      <c r="AH29" s="134">
        <f t="shared" si="3"/>
        <v>4</v>
      </c>
      <c r="AK29" s="105">
        <v>1</v>
      </c>
      <c r="AL29" s="105">
        <v>3</v>
      </c>
      <c r="AM29" s="135">
        <f t="shared" si="4"/>
        <v>4</v>
      </c>
      <c r="AN29" s="136">
        <f t="shared" si="5"/>
        <v>15</v>
      </c>
      <c r="AO29" s="137"/>
      <c r="AR29" s="105">
        <v>3</v>
      </c>
      <c r="AS29" s="136">
        <f t="shared" si="6"/>
        <v>18</v>
      </c>
      <c r="AT29" s="105">
        <v>1</v>
      </c>
      <c r="BA29" s="134">
        <f t="shared" si="7"/>
        <v>1</v>
      </c>
      <c r="BC29" s="105">
        <v>1</v>
      </c>
      <c r="BH29" s="105">
        <v>1</v>
      </c>
      <c r="BL29" s="135">
        <f t="shared" si="8"/>
        <v>2</v>
      </c>
      <c r="BM29" s="136">
        <f t="shared" si="9"/>
        <v>41</v>
      </c>
      <c r="BQ29" s="105">
        <v>1</v>
      </c>
      <c r="BZ29" s="134">
        <f t="shared" si="10"/>
        <v>1</v>
      </c>
      <c r="CA29" s="105">
        <v>2</v>
      </c>
      <c r="CC29" s="135">
        <f t="shared" si="11"/>
        <v>2</v>
      </c>
      <c r="CD29" s="136">
        <f t="shared" si="12"/>
        <v>16</v>
      </c>
      <c r="CE29" s="138">
        <f t="shared" si="13"/>
        <v>106</v>
      </c>
      <c r="CF29" s="139">
        <f t="shared" si="14"/>
        <v>41</v>
      </c>
      <c r="CG29" s="106" t="str">
        <f t="shared" si="15"/>
        <v>велосипедний</v>
      </c>
      <c r="CH29" s="131" t="str">
        <f t="shared" si="16"/>
        <v>І к.с.</v>
      </c>
    </row>
    <row r="30" spans="1:92" s="105" customFormat="1" ht="15" customHeight="1">
      <c r="A30" s="131">
        <v>48</v>
      </c>
      <c r="B30" s="96" t="str">
        <f>VLOOKUP(A30,регістрація!B:AB,5,FALSE)</f>
        <v>велосипедний</v>
      </c>
      <c r="C30" s="132" t="str">
        <f>VLOOKUP(A30,регістрація!B:AB,6,FALSE)</f>
        <v>І к.с.</v>
      </c>
      <c r="D30" s="133" t="s">
        <v>352</v>
      </c>
      <c r="E30" s="131">
        <v>1</v>
      </c>
      <c r="F30" s="105">
        <v>1</v>
      </c>
      <c r="G30" s="105">
        <v>1</v>
      </c>
      <c r="M30" s="134">
        <f t="shared" si="0"/>
        <v>2</v>
      </c>
      <c r="U30" s="135">
        <f t="shared" si="1"/>
        <v>0</v>
      </c>
      <c r="V30" s="136">
        <f t="shared" si="2"/>
        <v>13</v>
      </c>
      <c r="AH30" s="134">
        <f t="shared" si="3"/>
        <v>0</v>
      </c>
      <c r="AM30" s="135">
        <f t="shared" si="4"/>
        <v>0</v>
      </c>
      <c r="AN30" s="136">
        <f t="shared" si="5"/>
        <v>15</v>
      </c>
      <c r="AO30" s="137">
        <v>1</v>
      </c>
      <c r="AS30" s="136">
        <f t="shared" si="6"/>
        <v>14</v>
      </c>
      <c r="AW30" s="105">
        <v>2</v>
      </c>
      <c r="BA30" s="134">
        <f t="shared" si="7"/>
        <v>2</v>
      </c>
      <c r="BL30" s="135">
        <f t="shared" si="8"/>
        <v>0</v>
      </c>
      <c r="BM30" s="136">
        <f t="shared" si="9"/>
        <v>38</v>
      </c>
      <c r="BS30" s="105">
        <v>3</v>
      </c>
      <c r="BW30" s="105">
        <v>1</v>
      </c>
      <c r="BZ30" s="134">
        <f t="shared" si="10"/>
        <v>4</v>
      </c>
      <c r="CC30" s="135">
        <f t="shared" si="11"/>
        <v>0</v>
      </c>
      <c r="CD30" s="136">
        <f t="shared" si="12"/>
        <v>11</v>
      </c>
      <c r="CE30" s="138">
        <f t="shared" si="13"/>
        <v>91</v>
      </c>
      <c r="CF30" s="139">
        <f t="shared" si="14"/>
        <v>48</v>
      </c>
      <c r="CG30" s="106" t="str">
        <f t="shared" si="15"/>
        <v>велосипедний</v>
      </c>
      <c r="CH30" s="131" t="str">
        <f t="shared" si="16"/>
        <v>І к.с.</v>
      </c>
      <c r="CI30" s="105">
        <f>CE30</f>
        <v>91</v>
      </c>
      <c r="CJ30" s="105">
        <f>CE31</f>
        <v>89</v>
      </c>
      <c r="CN30" s="138"/>
    </row>
    <row r="31" spans="1:92" s="105" customFormat="1" ht="15" customHeight="1">
      <c r="A31" s="131">
        <v>48</v>
      </c>
      <c r="B31" s="96" t="str">
        <f>VLOOKUP(A31,регістрація!B:AB,5,FALSE)</f>
        <v>велосипедний</v>
      </c>
      <c r="C31" s="132" t="str">
        <f>VLOOKUP(A31,регістрація!B:AB,6,FALSE)</f>
        <v>І к.с.</v>
      </c>
      <c r="D31" s="133" t="s">
        <v>353</v>
      </c>
      <c r="E31" s="131">
        <v>2</v>
      </c>
      <c r="J31" s="105">
        <v>1</v>
      </c>
      <c r="M31" s="134">
        <f t="shared" si="0"/>
        <v>1</v>
      </c>
      <c r="U31" s="135">
        <f t="shared" si="1"/>
        <v>0</v>
      </c>
      <c r="V31" s="136">
        <f t="shared" si="2"/>
        <v>14</v>
      </c>
      <c r="X31" s="105">
        <v>5</v>
      </c>
      <c r="AA31" s="105">
        <v>1</v>
      </c>
      <c r="AH31" s="134">
        <f t="shared" si="3"/>
        <v>6</v>
      </c>
      <c r="AM31" s="135">
        <f t="shared" si="4"/>
        <v>0</v>
      </c>
      <c r="AN31" s="136">
        <f t="shared" si="5"/>
        <v>9</v>
      </c>
      <c r="AO31" s="137"/>
      <c r="AS31" s="136">
        <f t="shared" si="6"/>
        <v>15</v>
      </c>
      <c r="BA31" s="134">
        <f t="shared" si="7"/>
        <v>0</v>
      </c>
      <c r="BL31" s="135">
        <f t="shared" si="8"/>
        <v>0</v>
      </c>
      <c r="BM31" s="136">
        <f t="shared" si="9"/>
        <v>40</v>
      </c>
      <c r="BP31" s="105">
        <v>2</v>
      </c>
      <c r="BQ31" s="105">
        <v>2</v>
      </c>
      <c r="BZ31" s="134">
        <f t="shared" si="10"/>
        <v>4</v>
      </c>
      <c r="CC31" s="135">
        <f t="shared" si="11"/>
        <v>0</v>
      </c>
      <c r="CD31" s="136">
        <f t="shared" si="12"/>
        <v>11</v>
      </c>
      <c r="CE31" s="138">
        <f t="shared" si="13"/>
        <v>89</v>
      </c>
      <c r="CF31" s="139">
        <f t="shared" si="14"/>
        <v>48</v>
      </c>
      <c r="CG31" s="106" t="str">
        <f t="shared" si="15"/>
        <v>велосипедний</v>
      </c>
      <c r="CH31" s="131" t="str">
        <f t="shared" si="16"/>
        <v>І к.с.</v>
      </c>
      <c r="CN31" s="138"/>
    </row>
    <row r="32" spans="1:92" s="105" customFormat="1" ht="15" customHeight="1">
      <c r="A32" s="131">
        <v>56</v>
      </c>
      <c r="B32" s="96" t="str">
        <f>VLOOKUP(A32,регістрація!B:AB,5,FALSE)</f>
        <v>велосипедний</v>
      </c>
      <c r="C32" s="132" t="str">
        <f>VLOOKUP(A32,регістрація!B:AB,6,FALSE)</f>
        <v>І к.с.</v>
      </c>
      <c r="D32" s="133" t="s">
        <v>352</v>
      </c>
      <c r="E32" s="131">
        <v>1</v>
      </c>
      <c r="M32" s="134">
        <f t="shared" si="0"/>
        <v>0</v>
      </c>
      <c r="U32" s="135">
        <f t="shared" si="1"/>
        <v>0</v>
      </c>
      <c r="V32" s="136">
        <f t="shared" si="2"/>
        <v>15</v>
      </c>
      <c r="AC32" s="105">
        <v>1</v>
      </c>
      <c r="AH32" s="134">
        <f aca="true" t="shared" si="17" ref="AH32:AH53">SUM(W32:AG32)</f>
        <v>1</v>
      </c>
      <c r="AL32" s="105">
        <v>1</v>
      </c>
      <c r="AM32" s="135">
        <f t="shared" si="4"/>
        <v>1</v>
      </c>
      <c r="AN32" s="136">
        <f t="shared" si="5"/>
        <v>15</v>
      </c>
      <c r="AO32" s="137"/>
      <c r="AS32" s="136">
        <f t="shared" si="6"/>
        <v>15</v>
      </c>
      <c r="AT32" s="105">
        <v>1</v>
      </c>
      <c r="BA32" s="134">
        <f t="shared" si="7"/>
        <v>1</v>
      </c>
      <c r="BL32" s="135">
        <f t="shared" si="8"/>
        <v>0</v>
      </c>
      <c r="BM32" s="136">
        <f t="shared" si="9"/>
        <v>39</v>
      </c>
      <c r="BW32" s="105">
        <v>2</v>
      </c>
      <c r="BZ32" s="134">
        <f t="shared" si="10"/>
        <v>2</v>
      </c>
      <c r="CC32" s="135">
        <f t="shared" si="11"/>
        <v>0</v>
      </c>
      <c r="CD32" s="136">
        <f t="shared" si="12"/>
        <v>13</v>
      </c>
      <c r="CE32" s="138">
        <f t="shared" si="13"/>
        <v>97</v>
      </c>
      <c r="CF32" s="139">
        <f t="shared" si="14"/>
        <v>56</v>
      </c>
      <c r="CG32" s="106" t="str">
        <f t="shared" si="15"/>
        <v>велосипедний</v>
      </c>
      <c r="CH32" s="131" t="str">
        <f t="shared" si="16"/>
        <v>І к.с.</v>
      </c>
      <c r="CI32" s="105">
        <f>CE32</f>
        <v>97</v>
      </c>
      <c r="CJ32" s="105">
        <f>CE33</f>
        <v>110</v>
      </c>
      <c r="CN32" s="138"/>
    </row>
    <row r="33" spans="1:92" s="105" customFormat="1" ht="15" customHeight="1">
      <c r="A33" s="131">
        <v>56</v>
      </c>
      <c r="B33" s="96" t="str">
        <f>VLOOKUP(A33,регістрація!B:AB,5,FALSE)</f>
        <v>велосипедний</v>
      </c>
      <c r="C33" s="132" t="str">
        <f>VLOOKUP(A33,регістрація!B:AB,6,FALSE)</f>
        <v>І к.с.</v>
      </c>
      <c r="D33" s="133" t="s">
        <v>353</v>
      </c>
      <c r="E33" s="131">
        <v>2</v>
      </c>
      <c r="M33" s="134">
        <f t="shared" si="0"/>
        <v>0</v>
      </c>
      <c r="N33" s="105">
        <v>1</v>
      </c>
      <c r="U33" s="135">
        <f t="shared" si="1"/>
        <v>1</v>
      </c>
      <c r="V33" s="136">
        <f t="shared" si="2"/>
        <v>16</v>
      </c>
      <c r="AH33" s="134">
        <f t="shared" si="17"/>
        <v>0</v>
      </c>
      <c r="AL33" s="105">
        <v>1</v>
      </c>
      <c r="AM33" s="135">
        <f t="shared" si="4"/>
        <v>1</v>
      </c>
      <c r="AN33" s="136">
        <f t="shared" si="5"/>
        <v>16</v>
      </c>
      <c r="AO33" s="137"/>
      <c r="AS33" s="136">
        <f t="shared" si="6"/>
        <v>15</v>
      </c>
      <c r="BA33" s="134">
        <f t="shared" si="7"/>
        <v>0</v>
      </c>
      <c r="BH33" s="105">
        <v>2</v>
      </c>
      <c r="BL33" s="135">
        <f t="shared" si="8"/>
        <v>2</v>
      </c>
      <c r="BM33" s="136">
        <f t="shared" si="9"/>
        <v>42</v>
      </c>
      <c r="BZ33" s="134">
        <f t="shared" si="10"/>
        <v>0</v>
      </c>
      <c r="CA33" s="105">
        <v>4</v>
      </c>
      <c r="CB33" s="105">
        <v>2</v>
      </c>
      <c r="CC33" s="135">
        <f t="shared" si="11"/>
        <v>6</v>
      </c>
      <c r="CD33" s="136">
        <f t="shared" si="12"/>
        <v>21</v>
      </c>
      <c r="CE33" s="138">
        <f t="shared" si="13"/>
        <v>110</v>
      </c>
      <c r="CF33" s="139">
        <f t="shared" si="14"/>
        <v>56</v>
      </c>
      <c r="CG33" s="106" t="str">
        <f t="shared" si="15"/>
        <v>велосипедний</v>
      </c>
      <c r="CH33" s="131" t="str">
        <f t="shared" si="16"/>
        <v>І к.с.</v>
      </c>
      <c r="CN33" s="138"/>
    </row>
    <row r="34" spans="1:88" s="105" customFormat="1" ht="15" customHeight="1">
      <c r="A34" s="131">
        <v>70</v>
      </c>
      <c r="B34" s="96" t="str">
        <f>VLOOKUP(A34,регістрація!B:AB,5,FALSE)</f>
        <v>велосипедний</v>
      </c>
      <c r="C34" s="132" t="str">
        <f>VLOOKUP(A34,регістрація!B:AB,6,FALSE)</f>
        <v>І к.с.</v>
      </c>
      <c r="D34" s="133" t="s">
        <v>352</v>
      </c>
      <c r="E34" s="131">
        <v>1</v>
      </c>
      <c r="F34" s="105">
        <v>2</v>
      </c>
      <c r="G34" s="105">
        <v>1</v>
      </c>
      <c r="H34" s="105">
        <v>1</v>
      </c>
      <c r="M34" s="134">
        <f t="shared" si="0"/>
        <v>4</v>
      </c>
      <c r="U34" s="135">
        <f t="shared" si="1"/>
        <v>0</v>
      </c>
      <c r="V34" s="136">
        <f t="shared" si="2"/>
        <v>11</v>
      </c>
      <c r="AB34" s="105">
        <v>1</v>
      </c>
      <c r="AE34" s="105">
        <v>1</v>
      </c>
      <c r="AG34" s="105">
        <v>1</v>
      </c>
      <c r="AH34" s="134">
        <f t="shared" si="17"/>
        <v>3</v>
      </c>
      <c r="AM34" s="135">
        <f t="shared" si="4"/>
        <v>0</v>
      </c>
      <c r="AN34" s="136">
        <f t="shared" si="5"/>
        <v>12</v>
      </c>
      <c r="AO34" s="137"/>
      <c r="AS34" s="136">
        <f t="shared" si="6"/>
        <v>15</v>
      </c>
      <c r="BA34" s="134">
        <f t="shared" si="7"/>
        <v>0</v>
      </c>
      <c r="BL34" s="135">
        <f t="shared" si="8"/>
        <v>0</v>
      </c>
      <c r="BM34" s="136">
        <f t="shared" si="9"/>
        <v>40</v>
      </c>
      <c r="BQ34" s="105">
        <v>1</v>
      </c>
      <c r="BS34" s="105">
        <v>1</v>
      </c>
      <c r="BZ34" s="134">
        <f t="shared" si="10"/>
        <v>2</v>
      </c>
      <c r="CC34" s="135">
        <f t="shared" si="11"/>
        <v>0</v>
      </c>
      <c r="CD34" s="136">
        <f t="shared" si="12"/>
        <v>13</v>
      </c>
      <c r="CE34" s="138">
        <f t="shared" si="13"/>
        <v>91</v>
      </c>
      <c r="CF34" s="139">
        <f t="shared" si="14"/>
        <v>70</v>
      </c>
      <c r="CG34" s="106" t="str">
        <f t="shared" si="15"/>
        <v>велосипедний</v>
      </c>
      <c r="CH34" s="131" t="str">
        <f t="shared" si="16"/>
        <v>І к.с.</v>
      </c>
      <c r="CI34" s="105">
        <f>CE34</f>
        <v>91</v>
      </c>
      <c r="CJ34" s="105">
        <f>CE35</f>
        <v>101</v>
      </c>
    </row>
    <row r="35" spans="1:86" s="105" customFormat="1" ht="15" customHeight="1">
      <c r="A35" s="131">
        <v>70</v>
      </c>
      <c r="B35" s="96" t="str">
        <f>VLOOKUP(A35,регістрація!B:AB,5,FALSE)</f>
        <v>велосипедний</v>
      </c>
      <c r="C35" s="132" t="str">
        <f>VLOOKUP(A35,регістрація!B:AB,6,FALSE)</f>
        <v>І к.с.</v>
      </c>
      <c r="D35" s="133" t="s">
        <v>353</v>
      </c>
      <c r="E35" s="131">
        <v>2</v>
      </c>
      <c r="F35" s="105">
        <v>2</v>
      </c>
      <c r="M35" s="134">
        <f t="shared" si="0"/>
        <v>2</v>
      </c>
      <c r="N35" s="105">
        <v>1</v>
      </c>
      <c r="U35" s="135">
        <f t="shared" si="1"/>
        <v>1</v>
      </c>
      <c r="V35" s="136">
        <f t="shared" si="2"/>
        <v>14</v>
      </c>
      <c r="X35" s="105">
        <v>1</v>
      </c>
      <c r="Y35" s="105">
        <v>1</v>
      </c>
      <c r="AH35" s="134">
        <f t="shared" si="17"/>
        <v>2</v>
      </c>
      <c r="AK35" s="105">
        <v>1</v>
      </c>
      <c r="AL35" s="105">
        <v>2</v>
      </c>
      <c r="AM35" s="135">
        <f t="shared" si="4"/>
        <v>3</v>
      </c>
      <c r="AN35" s="136">
        <f t="shared" si="5"/>
        <v>16</v>
      </c>
      <c r="AO35" s="137"/>
      <c r="AS35" s="136">
        <f t="shared" si="6"/>
        <v>15</v>
      </c>
      <c r="BA35" s="134">
        <f t="shared" si="7"/>
        <v>0</v>
      </c>
      <c r="BL35" s="135">
        <f t="shared" si="8"/>
        <v>0</v>
      </c>
      <c r="BM35" s="136">
        <f t="shared" si="9"/>
        <v>40</v>
      </c>
      <c r="BZ35" s="134">
        <f t="shared" si="10"/>
        <v>0</v>
      </c>
      <c r="CA35" s="105">
        <v>1</v>
      </c>
      <c r="CC35" s="135">
        <f t="shared" si="11"/>
        <v>1</v>
      </c>
      <c r="CD35" s="136">
        <f t="shared" si="12"/>
        <v>16</v>
      </c>
      <c r="CE35" s="138">
        <f t="shared" si="13"/>
        <v>101</v>
      </c>
      <c r="CF35" s="139">
        <f t="shared" si="14"/>
        <v>70</v>
      </c>
      <c r="CG35" s="106" t="str">
        <f t="shared" si="15"/>
        <v>велосипедний</v>
      </c>
      <c r="CH35" s="131" t="str">
        <f t="shared" si="16"/>
        <v>І к.с.</v>
      </c>
    </row>
    <row r="36" spans="1:88" s="105" customFormat="1" ht="15" customHeight="1">
      <c r="A36" s="131">
        <v>78</v>
      </c>
      <c r="B36" s="96" t="str">
        <f>VLOOKUP(A36,регістрація!B:AB,5,FALSE)</f>
        <v>велосипедний</v>
      </c>
      <c r="C36" s="132" t="str">
        <f>VLOOKUP(A36,регістрація!B:AB,6,FALSE)</f>
        <v>І к.с.</v>
      </c>
      <c r="D36" s="133" t="s">
        <v>352</v>
      </c>
      <c r="E36" s="131">
        <v>1</v>
      </c>
      <c r="M36" s="134">
        <f t="shared" si="0"/>
        <v>0</v>
      </c>
      <c r="U36" s="135">
        <f t="shared" si="1"/>
        <v>0</v>
      </c>
      <c r="V36" s="136">
        <f t="shared" si="2"/>
        <v>15</v>
      </c>
      <c r="AC36" s="105">
        <v>2</v>
      </c>
      <c r="AE36" s="105">
        <v>3</v>
      </c>
      <c r="AH36" s="134">
        <f t="shared" si="17"/>
        <v>5</v>
      </c>
      <c r="AL36" s="105">
        <v>1</v>
      </c>
      <c r="AM36" s="135">
        <f t="shared" si="4"/>
        <v>1</v>
      </c>
      <c r="AN36" s="136">
        <f t="shared" si="5"/>
        <v>11</v>
      </c>
      <c r="AO36" s="137"/>
      <c r="AS36" s="136">
        <f t="shared" si="6"/>
        <v>15</v>
      </c>
      <c r="AW36" s="105">
        <v>3</v>
      </c>
      <c r="BA36" s="134">
        <f t="shared" si="7"/>
        <v>3</v>
      </c>
      <c r="BL36" s="135">
        <f t="shared" si="8"/>
        <v>0</v>
      </c>
      <c r="BM36" s="136">
        <f t="shared" si="9"/>
        <v>37</v>
      </c>
      <c r="BV36" s="105">
        <v>2</v>
      </c>
      <c r="BZ36" s="134">
        <f t="shared" si="10"/>
        <v>2</v>
      </c>
      <c r="CC36" s="135">
        <f t="shared" si="11"/>
        <v>0</v>
      </c>
      <c r="CD36" s="136">
        <f t="shared" si="12"/>
        <v>13</v>
      </c>
      <c r="CE36" s="138">
        <f t="shared" si="13"/>
        <v>91</v>
      </c>
      <c r="CF36" s="139">
        <f t="shared" si="14"/>
        <v>78</v>
      </c>
      <c r="CG36" s="106" t="str">
        <f t="shared" si="15"/>
        <v>велосипедний</v>
      </c>
      <c r="CH36" s="131" t="str">
        <f t="shared" si="16"/>
        <v>І к.с.</v>
      </c>
      <c r="CI36" s="105">
        <f>CE36</f>
        <v>91</v>
      </c>
      <c r="CJ36" s="105">
        <f>CE37</f>
        <v>110</v>
      </c>
    </row>
    <row r="37" spans="1:86" s="105" customFormat="1" ht="15" customHeight="1">
      <c r="A37" s="131">
        <v>78</v>
      </c>
      <c r="B37" s="96" t="str">
        <f>VLOOKUP(A37,регістрація!B:AB,5,FALSE)</f>
        <v>велосипедний</v>
      </c>
      <c r="C37" s="132" t="str">
        <f>VLOOKUP(A37,регістрація!B:AB,6,FALSE)</f>
        <v>І к.с.</v>
      </c>
      <c r="D37" s="133" t="s">
        <v>353</v>
      </c>
      <c r="E37" s="131">
        <v>2</v>
      </c>
      <c r="M37" s="134">
        <f t="shared" si="0"/>
        <v>0</v>
      </c>
      <c r="N37" s="105">
        <v>1</v>
      </c>
      <c r="U37" s="135">
        <f t="shared" si="1"/>
        <v>1</v>
      </c>
      <c r="V37" s="136">
        <f t="shared" si="2"/>
        <v>16</v>
      </c>
      <c r="AE37" s="105">
        <v>1</v>
      </c>
      <c r="AH37" s="134">
        <f t="shared" si="17"/>
        <v>1</v>
      </c>
      <c r="AL37" s="105">
        <v>3</v>
      </c>
      <c r="AM37" s="135">
        <f t="shared" si="4"/>
        <v>3</v>
      </c>
      <c r="AN37" s="136">
        <f t="shared" si="5"/>
        <v>17</v>
      </c>
      <c r="AO37" s="137"/>
      <c r="AR37" s="105">
        <v>3</v>
      </c>
      <c r="AS37" s="136">
        <f t="shared" si="6"/>
        <v>18</v>
      </c>
      <c r="BA37" s="134">
        <f t="shared" si="7"/>
        <v>0</v>
      </c>
      <c r="BC37" s="105">
        <v>1</v>
      </c>
      <c r="BL37" s="135">
        <f t="shared" si="8"/>
        <v>1</v>
      </c>
      <c r="BM37" s="136">
        <f t="shared" si="9"/>
        <v>41</v>
      </c>
      <c r="BZ37" s="134">
        <f t="shared" si="10"/>
        <v>0</v>
      </c>
      <c r="CA37" s="105">
        <v>3</v>
      </c>
      <c r="CC37" s="135">
        <f t="shared" si="11"/>
        <v>3</v>
      </c>
      <c r="CD37" s="136">
        <f t="shared" si="12"/>
        <v>18</v>
      </c>
      <c r="CE37" s="138">
        <f t="shared" si="13"/>
        <v>110</v>
      </c>
      <c r="CF37" s="139">
        <f t="shared" si="14"/>
        <v>78</v>
      </c>
      <c r="CG37" s="106" t="str">
        <f t="shared" si="15"/>
        <v>велосипедний</v>
      </c>
      <c r="CH37" s="131" t="str">
        <f t="shared" si="16"/>
        <v>І к.с.</v>
      </c>
    </row>
    <row r="38" spans="1:92" s="105" customFormat="1" ht="15" customHeight="1">
      <c r="A38" s="131">
        <v>86</v>
      </c>
      <c r="B38" s="96" t="str">
        <f>VLOOKUP(A38,регістрація!B:AB,5,FALSE)</f>
        <v>велосипедний</v>
      </c>
      <c r="C38" s="132" t="str">
        <f>VLOOKUP(A38,регістрація!B:AB,6,FALSE)</f>
        <v>І к.с.</v>
      </c>
      <c r="D38" s="133" t="s">
        <v>352</v>
      </c>
      <c r="E38" s="131">
        <v>1</v>
      </c>
      <c r="M38" s="134">
        <f t="shared" si="0"/>
        <v>0</v>
      </c>
      <c r="U38" s="135">
        <f t="shared" si="1"/>
        <v>0</v>
      </c>
      <c r="V38" s="136">
        <f t="shared" si="2"/>
        <v>15</v>
      </c>
      <c r="AC38" s="105">
        <v>1</v>
      </c>
      <c r="AE38" s="105">
        <v>3</v>
      </c>
      <c r="AH38" s="134">
        <f t="shared" si="17"/>
        <v>4</v>
      </c>
      <c r="AL38" s="105">
        <v>1</v>
      </c>
      <c r="AM38" s="135">
        <f t="shared" si="4"/>
        <v>1</v>
      </c>
      <c r="AN38" s="136">
        <f t="shared" si="5"/>
        <v>12</v>
      </c>
      <c r="AO38" s="137"/>
      <c r="AP38" s="105">
        <v>2</v>
      </c>
      <c r="AS38" s="136">
        <f t="shared" si="6"/>
        <v>17</v>
      </c>
      <c r="AW38" s="105">
        <v>2</v>
      </c>
      <c r="BA38" s="134">
        <f t="shared" si="7"/>
        <v>2</v>
      </c>
      <c r="BH38" s="105">
        <v>2</v>
      </c>
      <c r="BL38" s="135">
        <f t="shared" si="8"/>
        <v>2</v>
      </c>
      <c r="BM38" s="136">
        <f t="shared" si="9"/>
        <v>40</v>
      </c>
      <c r="BV38" s="105">
        <v>2</v>
      </c>
      <c r="BZ38" s="134">
        <f t="shared" si="10"/>
        <v>2</v>
      </c>
      <c r="CC38" s="135">
        <f t="shared" si="11"/>
        <v>0</v>
      </c>
      <c r="CD38" s="136">
        <f t="shared" si="12"/>
        <v>13</v>
      </c>
      <c r="CE38" s="138">
        <f t="shared" si="13"/>
        <v>97</v>
      </c>
      <c r="CF38" s="139">
        <f t="shared" si="14"/>
        <v>86</v>
      </c>
      <c r="CG38" s="106" t="str">
        <f t="shared" si="15"/>
        <v>велосипедний</v>
      </c>
      <c r="CH38" s="131" t="str">
        <f t="shared" si="16"/>
        <v>І к.с.</v>
      </c>
      <c r="CI38" s="105">
        <f>CE38</f>
        <v>97</v>
      </c>
      <c r="CJ38" s="105">
        <f>CE39</f>
        <v>112</v>
      </c>
      <c r="CN38" s="138"/>
    </row>
    <row r="39" spans="1:93" s="105" customFormat="1" ht="15" customHeight="1">
      <c r="A39" s="131">
        <v>86</v>
      </c>
      <c r="B39" s="96" t="str">
        <f>VLOOKUP(A39,регістрація!B:AB,5,FALSE)</f>
        <v>велосипедний</v>
      </c>
      <c r="C39" s="132" t="str">
        <f>VLOOKUP(A39,регістрація!B:AB,6,FALSE)</f>
        <v>І к.с.</v>
      </c>
      <c r="D39" s="133" t="s">
        <v>353</v>
      </c>
      <c r="E39" s="131">
        <v>2</v>
      </c>
      <c r="M39" s="134">
        <f t="shared" si="0"/>
        <v>0</v>
      </c>
      <c r="P39" s="105">
        <v>1</v>
      </c>
      <c r="U39" s="135">
        <f t="shared" si="1"/>
        <v>1</v>
      </c>
      <c r="V39" s="136">
        <f t="shared" si="2"/>
        <v>16</v>
      </c>
      <c r="AH39" s="134">
        <f t="shared" si="17"/>
        <v>0</v>
      </c>
      <c r="AK39" s="105">
        <v>1</v>
      </c>
      <c r="AL39" s="105">
        <v>2</v>
      </c>
      <c r="AM39" s="135">
        <f t="shared" si="4"/>
        <v>3</v>
      </c>
      <c r="AN39" s="136">
        <f t="shared" si="5"/>
        <v>18</v>
      </c>
      <c r="AO39" s="137"/>
      <c r="AR39" s="105">
        <v>4</v>
      </c>
      <c r="AS39" s="136">
        <f t="shared" si="6"/>
        <v>19</v>
      </c>
      <c r="BA39" s="134">
        <f t="shared" si="7"/>
        <v>0</v>
      </c>
      <c r="BC39" s="105">
        <v>2</v>
      </c>
      <c r="BH39" s="105">
        <v>3</v>
      </c>
      <c r="BL39" s="135">
        <f t="shared" si="8"/>
        <v>5</v>
      </c>
      <c r="BM39" s="136">
        <f t="shared" si="9"/>
        <v>45</v>
      </c>
      <c r="BQ39" s="105">
        <v>1</v>
      </c>
      <c r="BZ39" s="134">
        <f t="shared" si="10"/>
        <v>1</v>
      </c>
      <c r="CC39" s="135">
        <f t="shared" si="11"/>
        <v>0</v>
      </c>
      <c r="CD39" s="136">
        <f t="shared" si="12"/>
        <v>14</v>
      </c>
      <c r="CE39" s="138">
        <f t="shared" si="13"/>
        <v>112</v>
      </c>
      <c r="CF39" s="139">
        <f t="shared" si="14"/>
        <v>86</v>
      </c>
      <c r="CG39" s="106" t="str">
        <f t="shared" si="15"/>
        <v>велосипедний</v>
      </c>
      <c r="CH39" s="131" t="str">
        <f t="shared" si="16"/>
        <v>І к.с.</v>
      </c>
      <c r="CM39" s="140"/>
      <c r="CN39" s="141"/>
      <c r="CO39" s="140"/>
    </row>
    <row r="40" spans="1:88" s="105" customFormat="1" ht="15" customHeight="1">
      <c r="A40" s="131">
        <v>21</v>
      </c>
      <c r="B40" s="96" t="str">
        <f>VLOOKUP(A40,регістрація!B:AB,5,FALSE)</f>
        <v>велосипедний</v>
      </c>
      <c r="C40" s="132" t="str">
        <f>VLOOKUP(A40,регістрація!B:AB,6,FALSE)</f>
        <v>ІІ к.с.</v>
      </c>
      <c r="D40" s="133" t="s">
        <v>355</v>
      </c>
      <c r="E40" s="131">
        <v>1</v>
      </c>
      <c r="M40" s="134">
        <f t="shared" si="0"/>
        <v>0</v>
      </c>
      <c r="U40" s="135">
        <f t="shared" si="1"/>
        <v>0</v>
      </c>
      <c r="V40" s="136">
        <f t="shared" si="2"/>
        <v>15</v>
      </c>
      <c r="AB40" s="105">
        <v>1</v>
      </c>
      <c r="AE40" s="105">
        <v>3</v>
      </c>
      <c r="AH40" s="134">
        <f t="shared" si="17"/>
        <v>4</v>
      </c>
      <c r="AK40" s="105">
        <v>1</v>
      </c>
      <c r="AM40" s="135">
        <f t="shared" si="4"/>
        <v>1</v>
      </c>
      <c r="AN40" s="136">
        <f t="shared" si="5"/>
        <v>12</v>
      </c>
      <c r="AO40" s="137"/>
      <c r="AP40" s="105">
        <v>1</v>
      </c>
      <c r="AS40" s="136">
        <f t="shared" si="6"/>
        <v>16</v>
      </c>
      <c r="AT40" s="105">
        <v>3</v>
      </c>
      <c r="AU40" s="105">
        <v>3</v>
      </c>
      <c r="AW40" s="105">
        <v>3</v>
      </c>
      <c r="AZ40" s="105">
        <v>1</v>
      </c>
      <c r="BA40" s="134">
        <f t="shared" si="7"/>
        <v>10</v>
      </c>
      <c r="BL40" s="135">
        <f t="shared" si="8"/>
        <v>0</v>
      </c>
      <c r="BM40" s="136">
        <f t="shared" si="9"/>
        <v>30</v>
      </c>
      <c r="BP40" s="105">
        <v>1</v>
      </c>
      <c r="BQ40" s="105">
        <v>1</v>
      </c>
      <c r="BS40" s="105">
        <v>1</v>
      </c>
      <c r="BT40" s="105">
        <v>1</v>
      </c>
      <c r="BW40" s="105">
        <v>1</v>
      </c>
      <c r="BX40" s="105">
        <v>2</v>
      </c>
      <c r="BZ40" s="134">
        <f t="shared" si="10"/>
        <v>7</v>
      </c>
      <c r="CC40" s="135">
        <f t="shared" si="11"/>
        <v>0</v>
      </c>
      <c r="CD40" s="136">
        <f t="shared" si="12"/>
        <v>8</v>
      </c>
      <c r="CE40" s="138">
        <f t="shared" si="13"/>
        <v>81</v>
      </c>
      <c r="CF40" s="139">
        <f t="shared" si="14"/>
        <v>21</v>
      </c>
      <c r="CG40" s="106" t="str">
        <f t="shared" si="15"/>
        <v>велосипедний</v>
      </c>
      <c r="CH40" s="131" t="str">
        <f t="shared" si="16"/>
        <v>ІІ к.с.</v>
      </c>
      <c r="CI40" s="105">
        <f>CE40</f>
        <v>81</v>
      </c>
      <c r="CJ40" s="105">
        <f>CE41</f>
        <v>89</v>
      </c>
    </row>
    <row r="41" spans="1:86" s="105" customFormat="1" ht="15" customHeight="1">
      <c r="A41" s="131">
        <v>21</v>
      </c>
      <c r="B41" s="96" t="str">
        <f>VLOOKUP(A41,регістрація!B:AB,5,FALSE)</f>
        <v>велосипедний</v>
      </c>
      <c r="C41" s="132" t="str">
        <f>VLOOKUP(A41,регістрація!B:AB,6,FALSE)</f>
        <v>ІІ к.с.</v>
      </c>
      <c r="D41" s="133" t="s">
        <v>354</v>
      </c>
      <c r="E41" s="131">
        <v>2</v>
      </c>
      <c r="G41" s="105">
        <v>1</v>
      </c>
      <c r="M41" s="134">
        <f t="shared" si="0"/>
        <v>1</v>
      </c>
      <c r="O41" s="105">
        <v>2</v>
      </c>
      <c r="U41" s="135">
        <f t="shared" si="1"/>
        <v>2</v>
      </c>
      <c r="V41" s="136">
        <f t="shared" si="2"/>
        <v>16</v>
      </c>
      <c r="Z41" s="105">
        <v>2</v>
      </c>
      <c r="AB41" s="105">
        <v>2</v>
      </c>
      <c r="AC41" s="105">
        <v>1</v>
      </c>
      <c r="AH41" s="134">
        <f t="shared" si="17"/>
        <v>5</v>
      </c>
      <c r="AK41" s="105">
        <v>1</v>
      </c>
      <c r="AL41" s="105">
        <v>1</v>
      </c>
      <c r="AM41" s="135">
        <f t="shared" si="4"/>
        <v>2</v>
      </c>
      <c r="AN41" s="136">
        <f t="shared" si="5"/>
        <v>12</v>
      </c>
      <c r="AO41" s="137">
        <v>2</v>
      </c>
      <c r="AS41" s="136">
        <f t="shared" si="6"/>
        <v>13</v>
      </c>
      <c r="AW41" s="105">
        <v>5</v>
      </c>
      <c r="AZ41" s="105">
        <v>2</v>
      </c>
      <c r="BA41" s="134">
        <f t="shared" si="7"/>
        <v>7</v>
      </c>
      <c r="BH41" s="105">
        <v>1</v>
      </c>
      <c r="BL41" s="135">
        <f t="shared" si="8"/>
        <v>1</v>
      </c>
      <c r="BM41" s="136">
        <f t="shared" si="9"/>
        <v>34</v>
      </c>
      <c r="BQ41" s="105">
        <v>1</v>
      </c>
      <c r="BT41" s="105">
        <v>2</v>
      </c>
      <c r="BW41" s="105">
        <v>1</v>
      </c>
      <c r="BZ41" s="134">
        <f t="shared" si="10"/>
        <v>4</v>
      </c>
      <c r="CA41" s="105">
        <v>2</v>
      </c>
      <c r="CB41" s="105">
        <v>1</v>
      </c>
      <c r="CC41" s="135">
        <f t="shared" si="11"/>
        <v>3</v>
      </c>
      <c r="CD41" s="136">
        <f t="shared" si="12"/>
        <v>14</v>
      </c>
      <c r="CE41" s="138">
        <f t="shared" si="13"/>
        <v>89</v>
      </c>
      <c r="CF41" s="139">
        <f t="shared" si="14"/>
        <v>21</v>
      </c>
      <c r="CG41" s="106" t="str">
        <f t="shared" si="15"/>
        <v>велосипедний</v>
      </c>
      <c r="CH41" s="131" t="str">
        <f t="shared" si="16"/>
        <v>ІІ к.с.</v>
      </c>
    </row>
    <row r="42" spans="1:92" s="105" customFormat="1" ht="15" customHeight="1">
      <c r="A42" s="131">
        <v>39</v>
      </c>
      <c r="B42" s="96" t="str">
        <f>VLOOKUP(A42,регістрація!B:AB,5,FALSE)</f>
        <v>велосипедний</v>
      </c>
      <c r="C42" s="132" t="str">
        <f>VLOOKUP(A42,регістрація!B:AB,6,FALSE)</f>
        <v>ІІ к.с.</v>
      </c>
      <c r="D42" s="133" t="s">
        <v>355</v>
      </c>
      <c r="E42" s="131">
        <v>1</v>
      </c>
      <c r="M42" s="134">
        <f t="shared" si="0"/>
        <v>0</v>
      </c>
      <c r="N42" s="105">
        <v>1</v>
      </c>
      <c r="P42" s="105">
        <v>1</v>
      </c>
      <c r="U42" s="135">
        <f t="shared" si="1"/>
        <v>2</v>
      </c>
      <c r="V42" s="136">
        <f t="shared" si="2"/>
        <v>17</v>
      </c>
      <c r="AH42" s="134">
        <f t="shared" si="17"/>
        <v>0</v>
      </c>
      <c r="AK42" s="105">
        <v>1</v>
      </c>
      <c r="AM42" s="135">
        <f t="shared" si="4"/>
        <v>1</v>
      </c>
      <c r="AN42" s="136">
        <f t="shared" si="5"/>
        <v>16</v>
      </c>
      <c r="AO42" s="137"/>
      <c r="AP42" s="105">
        <v>1</v>
      </c>
      <c r="AS42" s="136">
        <f t="shared" si="6"/>
        <v>16</v>
      </c>
      <c r="BA42" s="134">
        <f t="shared" si="7"/>
        <v>0</v>
      </c>
      <c r="BC42" s="105">
        <v>1</v>
      </c>
      <c r="BD42" s="105">
        <v>1</v>
      </c>
      <c r="BH42" s="105">
        <v>2</v>
      </c>
      <c r="BJ42" s="105">
        <v>1</v>
      </c>
      <c r="BL42" s="135">
        <f t="shared" si="8"/>
        <v>5</v>
      </c>
      <c r="BM42" s="136">
        <f t="shared" si="9"/>
        <v>45</v>
      </c>
      <c r="BZ42" s="134">
        <f t="shared" si="10"/>
        <v>0</v>
      </c>
      <c r="CA42" s="105">
        <v>1</v>
      </c>
      <c r="CC42" s="135">
        <f t="shared" si="11"/>
        <v>1</v>
      </c>
      <c r="CD42" s="136">
        <f t="shared" si="12"/>
        <v>16</v>
      </c>
      <c r="CE42" s="138">
        <f t="shared" si="13"/>
        <v>110</v>
      </c>
      <c r="CF42" s="139">
        <f t="shared" si="14"/>
        <v>39</v>
      </c>
      <c r="CG42" s="106" t="str">
        <f t="shared" si="15"/>
        <v>велосипедний</v>
      </c>
      <c r="CH42" s="131" t="str">
        <f t="shared" si="16"/>
        <v>ІІ к.с.</v>
      </c>
      <c r="CI42" s="105">
        <f>CE42</f>
        <v>110</v>
      </c>
      <c r="CJ42" s="105">
        <f>CE43</f>
        <v>124</v>
      </c>
      <c r="CN42" s="138"/>
    </row>
    <row r="43" spans="1:86" s="105" customFormat="1" ht="15" customHeight="1">
      <c r="A43" s="131">
        <v>39</v>
      </c>
      <c r="B43" s="96" t="str">
        <f>VLOOKUP(A43,регістрація!B:AB,5,FALSE)</f>
        <v>велосипедний</v>
      </c>
      <c r="C43" s="132" t="str">
        <f>VLOOKUP(A43,регістрація!B:AB,6,FALSE)</f>
        <v>ІІ к.с.</v>
      </c>
      <c r="D43" s="133" t="s">
        <v>354</v>
      </c>
      <c r="E43" s="131">
        <v>2</v>
      </c>
      <c r="M43" s="134">
        <f t="shared" si="0"/>
        <v>0</v>
      </c>
      <c r="N43" s="105">
        <v>2</v>
      </c>
      <c r="O43" s="105">
        <v>2</v>
      </c>
      <c r="P43" s="105">
        <v>1</v>
      </c>
      <c r="U43" s="135">
        <f t="shared" si="1"/>
        <v>5</v>
      </c>
      <c r="V43" s="136">
        <f t="shared" si="2"/>
        <v>20</v>
      </c>
      <c r="Z43" s="105">
        <v>5</v>
      </c>
      <c r="AH43" s="134">
        <f t="shared" si="17"/>
        <v>5</v>
      </c>
      <c r="AK43" s="105">
        <v>2</v>
      </c>
      <c r="AL43" s="105">
        <v>3</v>
      </c>
      <c r="AM43" s="135">
        <f t="shared" si="4"/>
        <v>5</v>
      </c>
      <c r="AN43" s="136">
        <f t="shared" si="5"/>
        <v>15</v>
      </c>
      <c r="AO43" s="137"/>
      <c r="AP43" s="105">
        <v>1</v>
      </c>
      <c r="AQ43" s="105">
        <v>2</v>
      </c>
      <c r="AS43" s="136">
        <f t="shared" si="6"/>
        <v>18</v>
      </c>
      <c r="BA43" s="134">
        <f t="shared" si="7"/>
        <v>0</v>
      </c>
      <c r="BC43" s="105">
        <v>2</v>
      </c>
      <c r="BD43" s="105">
        <v>2</v>
      </c>
      <c r="BH43" s="105">
        <v>2</v>
      </c>
      <c r="BJ43" s="105">
        <v>2</v>
      </c>
      <c r="BK43" s="105">
        <v>1</v>
      </c>
      <c r="BL43" s="135">
        <f t="shared" si="8"/>
        <v>9</v>
      </c>
      <c r="BM43" s="136">
        <f t="shared" si="9"/>
        <v>49</v>
      </c>
      <c r="BZ43" s="134">
        <f t="shared" si="10"/>
        <v>0</v>
      </c>
      <c r="CA43" s="105">
        <v>4</v>
      </c>
      <c r="CB43" s="105">
        <v>3</v>
      </c>
      <c r="CC43" s="135">
        <f t="shared" si="11"/>
        <v>7</v>
      </c>
      <c r="CD43" s="136">
        <f t="shared" si="12"/>
        <v>22</v>
      </c>
      <c r="CE43" s="138">
        <f t="shared" si="13"/>
        <v>124</v>
      </c>
      <c r="CF43" s="139">
        <f t="shared" si="14"/>
        <v>39</v>
      </c>
      <c r="CG43" s="106" t="str">
        <f t="shared" si="15"/>
        <v>велосипедний</v>
      </c>
      <c r="CH43" s="131" t="str">
        <f t="shared" si="16"/>
        <v>ІІ к.с.</v>
      </c>
    </row>
    <row r="44" spans="1:88" s="105" customFormat="1" ht="15" customHeight="1">
      <c r="A44" s="131">
        <v>57</v>
      </c>
      <c r="B44" s="96" t="str">
        <f>VLOOKUP(A44,регістрація!B:AB,5,FALSE)</f>
        <v>велосипедний</v>
      </c>
      <c r="C44" s="132" t="str">
        <f>VLOOKUP(A44,регістрація!B:AB,6,FALSE)</f>
        <v>ІІ к.с.</v>
      </c>
      <c r="D44" s="133" t="s">
        <v>355</v>
      </c>
      <c r="E44" s="131">
        <v>1</v>
      </c>
      <c r="M44" s="134">
        <f t="shared" si="0"/>
        <v>0</v>
      </c>
      <c r="P44" s="105">
        <v>1</v>
      </c>
      <c r="U44" s="135">
        <f t="shared" si="1"/>
        <v>1</v>
      </c>
      <c r="V44" s="136">
        <f t="shared" si="2"/>
        <v>16</v>
      </c>
      <c r="AH44" s="134">
        <f t="shared" si="17"/>
        <v>0</v>
      </c>
      <c r="AL44" s="105">
        <v>2</v>
      </c>
      <c r="AM44" s="135">
        <f t="shared" si="4"/>
        <v>2</v>
      </c>
      <c r="AN44" s="136">
        <f t="shared" si="5"/>
        <v>17</v>
      </c>
      <c r="AO44" s="137"/>
      <c r="AP44" s="105">
        <v>1</v>
      </c>
      <c r="AS44" s="136">
        <f t="shared" si="6"/>
        <v>16</v>
      </c>
      <c r="BA44" s="134">
        <f t="shared" si="7"/>
        <v>0</v>
      </c>
      <c r="BL44" s="135">
        <f t="shared" si="8"/>
        <v>0</v>
      </c>
      <c r="BM44" s="136">
        <f t="shared" si="9"/>
        <v>40</v>
      </c>
      <c r="BV44" s="105">
        <v>1</v>
      </c>
      <c r="BW44" s="105">
        <v>1</v>
      </c>
      <c r="BY44" s="105">
        <v>1</v>
      </c>
      <c r="BZ44" s="134">
        <f t="shared" si="10"/>
        <v>3</v>
      </c>
      <c r="CA44" s="105">
        <v>1</v>
      </c>
      <c r="CC44" s="135">
        <f t="shared" si="11"/>
        <v>1</v>
      </c>
      <c r="CD44" s="136">
        <f t="shared" si="12"/>
        <v>13</v>
      </c>
      <c r="CE44" s="138">
        <f t="shared" si="13"/>
        <v>102</v>
      </c>
      <c r="CF44" s="139">
        <f t="shared" si="14"/>
        <v>57</v>
      </c>
      <c r="CG44" s="106" t="str">
        <f t="shared" si="15"/>
        <v>велосипедний</v>
      </c>
      <c r="CH44" s="131" t="str">
        <f t="shared" si="16"/>
        <v>ІІ к.с.</v>
      </c>
      <c r="CI44" s="105">
        <f>CE44</f>
        <v>102</v>
      </c>
      <c r="CJ44" s="105">
        <f>CE45</f>
        <v>96</v>
      </c>
    </row>
    <row r="45" spans="1:86" s="105" customFormat="1" ht="15" customHeight="1">
      <c r="A45" s="131">
        <v>57</v>
      </c>
      <c r="B45" s="96" t="str">
        <f>VLOOKUP(A45,регістрація!B:AB,5,FALSE)</f>
        <v>велосипедний</v>
      </c>
      <c r="C45" s="132" t="str">
        <f>VLOOKUP(A45,регістрація!B:AB,6,FALSE)</f>
        <v>ІІ к.с.</v>
      </c>
      <c r="D45" s="133" t="s">
        <v>354</v>
      </c>
      <c r="E45" s="131">
        <v>2</v>
      </c>
      <c r="H45" s="105">
        <v>1</v>
      </c>
      <c r="M45" s="134">
        <f t="shared" si="0"/>
        <v>1</v>
      </c>
      <c r="O45" s="105">
        <v>1</v>
      </c>
      <c r="P45" s="105">
        <v>1</v>
      </c>
      <c r="U45" s="135">
        <f t="shared" si="1"/>
        <v>2</v>
      </c>
      <c r="V45" s="136">
        <f t="shared" si="2"/>
        <v>16</v>
      </c>
      <c r="AB45" s="105">
        <v>1</v>
      </c>
      <c r="AC45" s="105">
        <v>2</v>
      </c>
      <c r="AH45" s="134">
        <f t="shared" si="17"/>
        <v>3</v>
      </c>
      <c r="AL45" s="105">
        <v>1</v>
      </c>
      <c r="AM45" s="135">
        <f t="shared" si="4"/>
        <v>1</v>
      </c>
      <c r="AN45" s="136">
        <f t="shared" si="5"/>
        <v>13</v>
      </c>
      <c r="AO45" s="137"/>
      <c r="AQ45" s="105">
        <v>3</v>
      </c>
      <c r="AS45" s="136">
        <f t="shared" si="6"/>
        <v>18</v>
      </c>
      <c r="AW45" s="105">
        <v>5</v>
      </c>
      <c r="AZ45" s="105">
        <v>1</v>
      </c>
      <c r="BA45" s="134">
        <f t="shared" si="7"/>
        <v>6</v>
      </c>
      <c r="BH45" s="105">
        <v>1</v>
      </c>
      <c r="BL45" s="135">
        <f t="shared" si="8"/>
        <v>1</v>
      </c>
      <c r="BM45" s="136">
        <f t="shared" si="9"/>
        <v>35</v>
      </c>
      <c r="BQ45" s="105">
        <v>1</v>
      </c>
      <c r="BW45" s="105">
        <v>1</v>
      </c>
      <c r="BZ45" s="134">
        <f t="shared" si="10"/>
        <v>2</v>
      </c>
      <c r="CA45" s="105">
        <v>1</v>
      </c>
      <c r="CC45" s="135">
        <f t="shared" si="11"/>
        <v>1</v>
      </c>
      <c r="CD45" s="136">
        <f t="shared" si="12"/>
        <v>14</v>
      </c>
      <c r="CE45" s="138">
        <f t="shared" si="13"/>
        <v>96</v>
      </c>
      <c r="CF45" s="139">
        <f t="shared" si="14"/>
        <v>57</v>
      </c>
      <c r="CG45" s="106" t="str">
        <f t="shared" si="15"/>
        <v>велосипедний</v>
      </c>
      <c r="CH45" s="131" t="str">
        <f t="shared" si="16"/>
        <v>ІІ к.с.</v>
      </c>
    </row>
    <row r="46" spans="1:92" s="105" customFormat="1" ht="15" customHeight="1">
      <c r="A46" s="131">
        <v>71</v>
      </c>
      <c r="B46" s="96" t="str">
        <f>VLOOKUP(A46,регістрація!B:AB,5,FALSE)</f>
        <v>велосипедний</v>
      </c>
      <c r="C46" s="132" t="str">
        <f>VLOOKUP(A46,регістрація!B:AB,6,FALSE)</f>
        <v>ІІ к.с.</v>
      </c>
      <c r="D46" s="133" t="s">
        <v>355</v>
      </c>
      <c r="E46" s="131">
        <v>1</v>
      </c>
      <c r="F46" s="105">
        <v>1</v>
      </c>
      <c r="M46" s="134">
        <f t="shared" si="0"/>
        <v>1</v>
      </c>
      <c r="O46" s="105">
        <v>1</v>
      </c>
      <c r="P46" s="105">
        <v>1</v>
      </c>
      <c r="U46" s="135">
        <f t="shared" si="1"/>
        <v>2</v>
      </c>
      <c r="V46" s="136">
        <f t="shared" si="2"/>
        <v>16</v>
      </c>
      <c r="AH46" s="134">
        <f t="shared" si="17"/>
        <v>0</v>
      </c>
      <c r="AI46" s="105">
        <v>1</v>
      </c>
      <c r="AL46" s="105">
        <v>1</v>
      </c>
      <c r="AM46" s="135">
        <f t="shared" si="4"/>
        <v>2</v>
      </c>
      <c r="AN46" s="136">
        <f t="shared" si="5"/>
        <v>17</v>
      </c>
      <c r="AO46" s="137"/>
      <c r="AS46" s="136">
        <f t="shared" si="6"/>
        <v>15</v>
      </c>
      <c r="BA46" s="134">
        <f t="shared" si="7"/>
        <v>0</v>
      </c>
      <c r="BC46" s="105">
        <v>1</v>
      </c>
      <c r="BD46" s="105">
        <v>1</v>
      </c>
      <c r="BH46" s="105">
        <v>2</v>
      </c>
      <c r="BL46" s="135">
        <f t="shared" si="8"/>
        <v>4</v>
      </c>
      <c r="BM46" s="136">
        <f t="shared" si="9"/>
        <v>44</v>
      </c>
      <c r="BZ46" s="134">
        <f t="shared" si="10"/>
        <v>0</v>
      </c>
      <c r="CA46" s="105">
        <v>1</v>
      </c>
      <c r="CC46" s="135">
        <f t="shared" si="11"/>
        <v>1</v>
      </c>
      <c r="CD46" s="136">
        <f t="shared" si="12"/>
        <v>16</v>
      </c>
      <c r="CE46" s="138">
        <f t="shared" si="13"/>
        <v>108</v>
      </c>
      <c r="CF46" s="139">
        <f t="shared" si="14"/>
        <v>71</v>
      </c>
      <c r="CG46" s="106" t="str">
        <f t="shared" si="15"/>
        <v>велосипедний</v>
      </c>
      <c r="CH46" s="131" t="str">
        <f t="shared" si="16"/>
        <v>ІІ к.с.</v>
      </c>
      <c r="CI46" s="105">
        <f>CE46</f>
        <v>108</v>
      </c>
      <c r="CJ46" s="105">
        <f>CE47</f>
        <v>122</v>
      </c>
      <c r="CN46" s="138"/>
    </row>
    <row r="47" spans="1:92" s="105" customFormat="1" ht="15" customHeight="1">
      <c r="A47" s="131">
        <v>71</v>
      </c>
      <c r="B47" s="96" t="str">
        <f>VLOOKUP(A47,регістрація!B:AB,5,FALSE)</f>
        <v>велосипедний</v>
      </c>
      <c r="C47" s="132" t="str">
        <f>VLOOKUP(A47,регістрація!B:AB,6,FALSE)</f>
        <v>ІІ к.с.</v>
      </c>
      <c r="D47" s="133" t="s">
        <v>354</v>
      </c>
      <c r="E47" s="131">
        <v>2</v>
      </c>
      <c r="M47" s="134">
        <f t="shared" si="0"/>
        <v>0</v>
      </c>
      <c r="N47" s="105">
        <v>1</v>
      </c>
      <c r="O47" s="105">
        <v>2</v>
      </c>
      <c r="U47" s="135">
        <f t="shared" si="1"/>
        <v>3</v>
      </c>
      <c r="V47" s="136">
        <f t="shared" si="2"/>
        <v>18</v>
      </c>
      <c r="AH47" s="134">
        <f t="shared" si="17"/>
        <v>0</v>
      </c>
      <c r="AL47" s="105">
        <v>3</v>
      </c>
      <c r="AM47" s="135">
        <f t="shared" si="4"/>
        <v>3</v>
      </c>
      <c r="AN47" s="136">
        <f t="shared" si="5"/>
        <v>18</v>
      </c>
      <c r="AO47" s="137"/>
      <c r="AP47" s="105">
        <v>2</v>
      </c>
      <c r="AQ47" s="105">
        <v>2</v>
      </c>
      <c r="AS47" s="136">
        <f t="shared" si="6"/>
        <v>19</v>
      </c>
      <c r="BA47" s="134">
        <f t="shared" si="7"/>
        <v>0</v>
      </c>
      <c r="BC47" s="105">
        <v>2</v>
      </c>
      <c r="BF47" s="105">
        <v>1</v>
      </c>
      <c r="BH47" s="105">
        <v>1</v>
      </c>
      <c r="BI47" s="105">
        <v>1</v>
      </c>
      <c r="BL47" s="135">
        <f t="shared" si="8"/>
        <v>5</v>
      </c>
      <c r="BM47" s="136">
        <f t="shared" si="9"/>
        <v>45</v>
      </c>
      <c r="BZ47" s="134">
        <f t="shared" si="10"/>
        <v>0</v>
      </c>
      <c r="CA47" s="105">
        <v>4</v>
      </c>
      <c r="CB47" s="105">
        <v>3</v>
      </c>
      <c r="CC47" s="135">
        <f t="shared" si="11"/>
        <v>7</v>
      </c>
      <c r="CD47" s="136">
        <f t="shared" si="12"/>
        <v>22</v>
      </c>
      <c r="CE47" s="138">
        <f t="shared" si="13"/>
        <v>122</v>
      </c>
      <c r="CF47" s="139">
        <f t="shared" si="14"/>
        <v>71</v>
      </c>
      <c r="CG47" s="106" t="str">
        <f t="shared" si="15"/>
        <v>велосипедний</v>
      </c>
      <c r="CH47" s="131" t="str">
        <f t="shared" si="16"/>
        <v>ІІ к.с.</v>
      </c>
      <c r="CN47" s="138"/>
    </row>
    <row r="48" spans="1:92" s="105" customFormat="1" ht="15" customHeight="1">
      <c r="A48" s="131">
        <v>58</v>
      </c>
      <c r="B48" s="96" t="str">
        <f>VLOOKUP(A48,регістрація!B:AB,5,FALSE)</f>
        <v>велосипедний</v>
      </c>
      <c r="C48" s="132" t="str">
        <f>VLOOKUP(A48,регістрація!B:AB,6,FALSE)</f>
        <v>ІІІ к.с.</v>
      </c>
      <c r="D48" s="133" t="s">
        <v>355</v>
      </c>
      <c r="E48" s="131">
        <v>1</v>
      </c>
      <c r="M48" s="134">
        <f t="shared" si="0"/>
        <v>0</v>
      </c>
      <c r="U48" s="135">
        <f t="shared" si="1"/>
        <v>0</v>
      </c>
      <c r="V48" s="136">
        <f t="shared" si="2"/>
        <v>15</v>
      </c>
      <c r="AH48" s="134">
        <f t="shared" si="17"/>
        <v>0</v>
      </c>
      <c r="AL48" s="105">
        <v>1</v>
      </c>
      <c r="AM48" s="135">
        <f t="shared" si="4"/>
        <v>1</v>
      </c>
      <c r="AN48" s="136">
        <f t="shared" si="5"/>
        <v>16</v>
      </c>
      <c r="AO48" s="137"/>
      <c r="AS48" s="136">
        <f t="shared" si="6"/>
        <v>15</v>
      </c>
      <c r="AZ48" s="105">
        <v>1</v>
      </c>
      <c r="BA48" s="134">
        <f t="shared" si="7"/>
        <v>1</v>
      </c>
      <c r="BL48" s="135">
        <f t="shared" si="8"/>
        <v>0</v>
      </c>
      <c r="BM48" s="136">
        <f t="shared" si="9"/>
        <v>39</v>
      </c>
      <c r="BQ48" s="105">
        <v>1</v>
      </c>
      <c r="BT48" s="105">
        <v>1</v>
      </c>
      <c r="BV48" s="105">
        <v>1</v>
      </c>
      <c r="BW48" s="105">
        <v>1</v>
      </c>
      <c r="BX48" s="105">
        <v>1</v>
      </c>
      <c r="BZ48" s="134">
        <f t="shared" si="10"/>
        <v>5</v>
      </c>
      <c r="CA48" s="105">
        <v>1</v>
      </c>
      <c r="CC48" s="135">
        <f t="shared" si="11"/>
        <v>1</v>
      </c>
      <c r="CD48" s="136">
        <f t="shared" si="12"/>
        <v>11</v>
      </c>
      <c r="CE48" s="138">
        <f t="shared" si="13"/>
        <v>96</v>
      </c>
      <c r="CF48" s="139">
        <f t="shared" si="14"/>
        <v>58</v>
      </c>
      <c r="CG48" s="106" t="str">
        <f t="shared" si="15"/>
        <v>велосипедний</v>
      </c>
      <c r="CH48" s="131" t="str">
        <f t="shared" si="16"/>
        <v>ІІІ к.с.</v>
      </c>
      <c r="CI48" s="105">
        <f>CE48</f>
        <v>96</v>
      </c>
      <c r="CJ48" s="105">
        <f>CE49</f>
        <v>100</v>
      </c>
      <c r="CN48" s="138"/>
    </row>
    <row r="49" spans="1:92" s="105" customFormat="1" ht="15" customHeight="1">
      <c r="A49" s="131">
        <v>58</v>
      </c>
      <c r="B49" s="96" t="str">
        <f>VLOOKUP(A49,регістрація!B:AB,5,FALSE)</f>
        <v>велосипедний</v>
      </c>
      <c r="C49" s="132" t="str">
        <f>VLOOKUP(A49,регістрація!B:AB,6,FALSE)</f>
        <v>ІІІ к.с.</v>
      </c>
      <c r="D49" s="133" t="s">
        <v>354</v>
      </c>
      <c r="E49" s="131">
        <v>2</v>
      </c>
      <c r="M49" s="134">
        <f t="shared" si="0"/>
        <v>0</v>
      </c>
      <c r="O49" s="105">
        <v>2</v>
      </c>
      <c r="P49" s="105">
        <v>1</v>
      </c>
      <c r="U49" s="135">
        <f t="shared" si="1"/>
        <v>3</v>
      </c>
      <c r="V49" s="136">
        <f t="shared" si="2"/>
        <v>18</v>
      </c>
      <c r="AC49" s="105">
        <v>2</v>
      </c>
      <c r="AH49" s="134">
        <f t="shared" si="17"/>
        <v>2</v>
      </c>
      <c r="AL49" s="105">
        <v>2</v>
      </c>
      <c r="AM49" s="135">
        <f t="shared" si="4"/>
        <v>2</v>
      </c>
      <c r="AN49" s="136">
        <f t="shared" si="5"/>
        <v>15</v>
      </c>
      <c r="AO49" s="137"/>
      <c r="AR49" s="105">
        <v>1</v>
      </c>
      <c r="AS49" s="136">
        <f t="shared" si="6"/>
        <v>16</v>
      </c>
      <c r="AZ49" s="105">
        <v>1</v>
      </c>
      <c r="BA49" s="134">
        <f t="shared" si="7"/>
        <v>1</v>
      </c>
      <c r="BL49" s="135">
        <f t="shared" si="8"/>
        <v>0</v>
      </c>
      <c r="BM49" s="136">
        <f t="shared" si="9"/>
        <v>39</v>
      </c>
      <c r="BQ49" s="105">
        <v>1</v>
      </c>
      <c r="BV49" s="105">
        <v>1</v>
      </c>
      <c r="BW49" s="105">
        <v>1</v>
      </c>
      <c r="BX49" s="105">
        <v>1</v>
      </c>
      <c r="BY49" s="105">
        <v>2</v>
      </c>
      <c r="BZ49" s="134">
        <f t="shared" si="10"/>
        <v>6</v>
      </c>
      <c r="CA49" s="105">
        <v>3</v>
      </c>
      <c r="CC49" s="135">
        <f t="shared" si="11"/>
        <v>3</v>
      </c>
      <c r="CD49" s="136">
        <f t="shared" si="12"/>
        <v>12</v>
      </c>
      <c r="CE49" s="138">
        <f t="shared" si="13"/>
        <v>100</v>
      </c>
      <c r="CF49" s="139">
        <f t="shared" si="14"/>
        <v>58</v>
      </c>
      <c r="CG49" s="106" t="str">
        <f t="shared" si="15"/>
        <v>велосипедний</v>
      </c>
      <c r="CH49" s="131" t="str">
        <f t="shared" si="16"/>
        <v>ІІІ к.с.</v>
      </c>
      <c r="CN49" s="138"/>
    </row>
    <row r="50" spans="1:94" s="105" customFormat="1" ht="15" customHeight="1">
      <c r="A50" s="109">
        <v>20</v>
      </c>
      <c r="B50" s="110" t="str">
        <f>VLOOKUP(A50,регістрація!B:AB,5,FALSE)</f>
        <v>вітрильний </v>
      </c>
      <c r="C50" s="111" t="str">
        <f>VLOOKUP(A50,регістрація!B:AB,6,FALSE)</f>
        <v>І к.с.</v>
      </c>
      <c r="D50" s="128"/>
      <c r="E50" s="131"/>
      <c r="F50" s="113"/>
      <c r="G50" s="113"/>
      <c r="H50" s="113"/>
      <c r="I50" s="113"/>
      <c r="J50" s="113"/>
      <c r="K50" s="113"/>
      <c r="L50" s="113"/>
      <c r="M50" s="127">
        <f t="shared" si="0"/>
        <v>0</v>
      </c>
      <c r="N50" s="113"/>
      <c r="O50" s="113"/>
      <c r="P50" s="113"/>
      <c r="Q50" s="113"/>
      <c r="R50" s="113"/>
      <c r="S50" s="113"/>
      <c r="T50" s="113"/>
      <c r="U50" s="115">
        <f t="shared" si="1"/>
        <v>0</v>
      </c>
      <c r="V50" s="116">
        <f t="shared" si="2"/>
        <v>15</v>
      </c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4">
        <f t="shared" si="17"/>
        <v>0</v>
      </c>
      <c r="AI50" s="113"/>
      <c r="AJ50" s="113"/>
      <c r="AK50" s="113"/>
      <c r="AL50" s="113"/>
      <c r="AM50" s="115">
        <f t="shared" si="4"/>
        <v>0</v>
      </c>
      <c r="AN50" s="116">
        <f t="shared" si="5"/>
        <v>15</v>
      </c>
      <c r="AO50" s="117"/>
      <c r="AP50" s="113"/>
      <c r="AQ50" s="113"/>
      <c r="AR50" s="113"/>
      <c r="AS50" s="116">
        <f t="shared" si="6"/>
        <v>15</v>
      </c>
      <c r="AT50" s="113"/>
      <c r="AU50" s="113"/>
      <c r="AV50" s="113"/>
      <c r="AW50" s="113"/>
      <c r="AX50" s="113"/>
      <c r="AY50" s="113"/>
      <c r="AZ50" s="113"/>
      <c r="BA50" s="114">
        <f t="shared" si="7"/>
        <v>0</v>
      </c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5">
        <f t="shared" si="8"/>
        <v>0</v>
      </c>
      <c r="BM50" s="116">
        <f t="shared" si="9"/>
        <v>40</v>
      </c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4">
        <f t="shared" si="10"/>
        <v>0</v>
      </c>
      <c r="CA50" s="113"/>
      <c r="CB50" s="113"/>
      <c r="CC50" s="115">
        <f t="shared" si="11"/>
        <v>0</v>
      </c>
      <c r="CD50" s="116">
        <f t="shared" si="12"/>
        <v>15</v>
      </c>
      <c r="CE50" s="138">
        <f t="shared" si="13"/>
        <v>100</v>
      </c>
      <c r="CF50" s="119">
        <f t="shared" si="14"/>
        <v>20</v>
      </c>
      <c r="CG50" s="112" t="str">
        <f t="shared" si="15"/>
        <v>вітрильний </v>
      </c>
      <c r="CH50" s="109" t="str">
        <f t="shared" si="16"/>
        <v>І к.с.</v>
      </c>
      <c r="CI50" s="126">
        <v>0</v>
      </c>
      <c r="CJ50" s="126">
        <v>0</v>
      </c>
      <c r="CK50" s="126">
        <v>0</v>
      </c>
      <c r="CL50" s="113"/>
      <c r="CM50" s="113"/>
      <c r="CN50" s="113"/>
      <c r="CO50" s="113"/>
      <c r="CP50" s="113"/>
    </row>
    <row r="51" spans="1:94" s="105" customFormat="1" ht="15" customHeight="1">
      <c r="A51" s="109">
        <v>20</v>
      </c>
      <c r="B51" s="110" t="str">
        <f>VLOOKUP(A51,регістрація!B:AB,5,FALSE)</f>
        <v>вітрильний </v>
      </c>
      <c r="C51" s="111" t="str">
        <f>VLOOKUP(A51,регістрація!B:AB,6,FALSE)</f>
        <v>І к.с.</v>
      </c>
      <c r="D51" s="128"/>
      <c r="E51" s="131"/>
      <c r="F51" s="113"/>
      <c r="G51" s="113"/>
      <c r="H51" s="113"/>
      <c r="I51" s="113"/>
      <c r="J51" s="113"/>
      <c r="K51" s="113"/>
      <c r="L51" s="113"/>
      <c r="M51" s="127">
        <f t="shared" si="0"/>
        <v>0</v>
      </c>
      <c r="N51" s="113"/>
      <c r="O51" s="113"/>
      <c r="P51" s="113"/>
      <c r="Q51" s="113"/>
      <c r="R51" s="113"/>
      <c r="S51" s="113"/>
      <c r="T51" s="113"/>
      <c r="U51" s="115">
        <f t="shared" si="1"/>
        <v>0</v>
      </c>
      <c r="V51" s="116">
        <f t="shared" si="2"/>
        <v>15</v>
      </c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4">
        <f t="shared" si="17"/>
        <v>0</v>
      </c>
      <c r="AI51" s="113"/>
      <c r="AJ51" s="113"/>
      <c r="AK51" s="113"/>
      <c r="AL51" s="113"/>
      <c r="AM51" s="115">
        <f t="shared" si="4"/>
        <v>0</v>
      </c>
      <c r="AN51" s="116">
        <f t="shared" si="5"/>
        <v>15</v>
      </c>
      <c r="AO51" s="117"/>
      <c r="AP51" s="113"/>
      <c r="AQ51" s="113"/>
      <c r="AR51" s="113"/>
      <c r="AS51" s="116">
        <f t="shared" si="6"/>
        <v>15</v>
      </c>
      <c r="AT51" s="113"/>
      <c r="AU51" s="113"/>
      <c r="AV51" s="113"/>
      <c r="AW51" s="113"/>
      <c r="AX51" s="113"/>
      <c r="AY51" s="113"/>
      <c r="AZ51" s="113"/>
      <c r="BA51" s="114">
        <f t="shared" si="7"/>
        <v>0</v>
      </c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5">
        <f t="shared" si="8"/>
        <v>0</v>
      </c>
      <c r="BM51" s="116">
        <f t="shared" si="9"/>
        <v>40</v>
      </c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4">
        <f t="shared" si="10"/>
        <v>0</v>
      </c>
      <c r="CA51" s="113"/>
      <c r="CB51" s="113"/>
      <c r="CC51" s="115">
        <f t="shared" si="11"/>
        <v>0</v>
      </c>
      <c r="CD51" s="116">
        <f t="shared" si="12"/>
        <v>15</v>
      </c>
      <c r="CE51" s="118">
        <f>SUM(CD51,BM51,AS51,AN51,V51)</f>
        <v>100</v>
      </c>
      <c r="CF51" s="119">
        <f t="shared" si="14"/>
        <v>20</v>
      </c>
      <c r="CG51" s="112" t="str">
        <f t="shared" si="15"/>
        <v>вітрильний </v>
      </c>
      <c r="CH51" s="109" t="str">
        <f t="shared" si="16"/>
        <v>І к.с.</v>
      </c>
      <c r="CI51" s="113"/>
      <c r="CJ51" s="113"/>
      <c r="CK51" s="113"/>
      <c r="CL51" s="113"/>
      <c r="CM51" s="113"/>
      <c r="CN51" s="113"/>
      <c r="CO51" s="113"/>
      <c r="CP51" s="113"/>
    </row>
    <row r="52" spans="1:94" s="121" customFormat="1" ht="15" customHeight="1">
      <c r="A52" s="109">
        <v>20</v>
      </c>
      <c r="B52" s="110" t="str">
        <f>VLOOKUP(A52,регістрація!B:AB,5,FALSE)</f>
        <v>вітрильний </v>
      </c>
      <c r="C52" s="111" t="str">
        <f>VLOOKUP(A52,регістрація!B:AB,6,FALSE)</f>
        <v>І к.с.</v>
      </c>
      <c r="D52" s="129"/>
      <c r="E52" s="131"/>
      <c r="F52" s="113"/>
      <c r="G52" s="113"/>
      <c r="H52" s="113"/>
      <c r="I52" s="113"/>
      <c r="J52" s="113"/>
      <c r="K52" s="113"/>
      <c r="L52" s="113"/>
      <c r="M52" s="127">
        <f t="shared" si="0"/>
        <v>0</v>
      </c>
      <c r="N52" s="113"/>
      <c r="O52" s="113"/>
      <c r="P52" s="113"/>
      <c r="Q52" s="113"/>
      <c r="R52" s="113"/>
      <c r="S52" s="113"/>
      <c r="T52" s="113"/>
      <c r="U52" s="115">
        <f t="shared" si="1"/>
        <v>0</v>
      </c>
      <c r="V52" s="116">
        <f t="shared" si="2"/>
        <v>15</v>
      </c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4">
        <f t="shared" si="17"/>
        <v>0</v>
      </c>
      <c r="AI52" s="113"/>
      <c r="AJ52" s="113"/>
      <c r="AK52" s="113"/>
      <c r="AL52" s="113"/>
      <c r="AM52" s="115">
        <f t="shared" si="4"/>
        <v>0</v>
      </c>
      <c r="AN52" s="116">
        <f t="shared" si="5"/>
        <v>15</v>
      </c>
      <c r="AO52" s="117"/>
      <c r="AP52" s="113"/>
      <c r="AQ52" s="113"/>
      <c r="AR52" s="113"/>
      <c r="AS52" s="116">
        <f t="shared" si="6"/>
        <v>15</v>
      </c>
      <c r="AT52" s="113"/>
      <c r="AU52" s="113"/>
      <c r="AV52" s="113"/>
      <c r="AW52" s="113"/>
      <c r="AX52" s="113"/>
      <c r="AY52" s="113"/>
      <c r="AZ52" s="113"/>
      <c r="BA52" s="114">
        <f t="shared" si="7"/>
        <v>0</v>
      </c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5">
        <f t="shared" si="8"/>
        <v>0</v>
      </c>
      <c r="BM52" s="116">
        <f t="shared" si="9"/>
        <v>40</v>
      </c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4">
        <f t="shared" si="10"/>
        <v>0</v>
      </c>
      <c r="CA52" s="113"/>
      <c r="CB52" s="113"/>
      <c r="CC52" s="115">
        <f t="shared" si="11"/>
        <v>0</v>
      </c>
      <c r="CD52" s="116">
        <f t="shared" si="12"/>
        <v>15</v>
      </c>
      <c r="CE52" s="118">
        <f t="shared" si="13"/>
        <v>100</v>
      </c>
      <c r="CF52" s="119">
        <f t="shared" si="14"/>
        <v>20</v>
      </c>
      <c r="CG52" s="112" t="str">
        <f t="shared" si="15"/>
        <v>вітрильний </v>
      </c>
      <c r="CH52" s="109" t="str">
        <f t="shared" si="16"/>
        <v>І к.с.</v>
      </c>
      <c r="CI52" s="113"/>
      <c r="CJ52" s="113"/>
      <c r="CK52" s="113"/>
      <c r="CL52" s="113"/>
      <c r="CM52" s="113"/>
      <c r="CN52" s="113"/>
      <c r="CO52" s="113"/>
      <c r="CP52" s="120"/>
    </row>
    <row r="53" spans="1:89" s="105" customFormat="1" ht="15" customHeight="1">
      <c r="A53" s="131">
        <v>11</v>
      </c>
      <c r="B53" s="96" t="str">
        <f>VLOOKUP(A53,регістрація!B:AB,5,FALSE)</f>
        <v>водний </v>
      </c>
      <c r="C53" s="132" t="str">
        <f>VLOOKUP(A53,регістрація!B:AB,6,FALSE)</f>
        <v>3 с.с.</v>
      </c>
      <c r="D53" s="133" t="s">
        <v>345</v>
      </c>
      <c r="E53" s="131">
        <v>1</v>
      </c>
      <c r="M53" s="134">
        <f t="shared" si="0"/>
        <v>0</v>
      </c>
      <c r="U53" s="135">
        <f t="shared" si="1"/>
        <v>0</v>
      </c>
      <c r="V53" s="136">
        <f t="shared" si="2"/>
        <v>15</v>
      </c>
      <c r="AH53" s="134">
        <f t="shared" si="17"/>
        <v>0</v>
      </c>
      <c r="AL53" s="105">
        <v>2</v>
      </c>
      <c r="AM53" s="135">
        <f t="shared" si="4"/>
        <v>2</v>
      </c>
      <c r="AN53" s="136">
        <f t="shared" si="5"/>
        <v>17</v>
      </c>
      <c r="AO53" s="137"/>
      <c r="AP53" s="105">
        <v>1</v>
      </c>
      <c r="AQ53" s="105">
        <v>1</v>
      </c>
      <c r="AS53" s="136">
        <f t="shared" si="6"/>
        <v>17</v>
      </c>
      <c r="AU53" s="105">
        <v>2</v>
      </c>
      <c r="AW53" s="105">
        <v>10</v>
      </c>
      <c r="BA53" s="134">
        <f t="shared" si="7"/>
        <v>12</v>
      </c>
      <c r="BE53" s="105">
        <v>1</v>
      </c>
      <c r="BF53" s="105">
        <v>1</v>
      </c>
      <c r="BG53" s="105">
        <v>3</v>
      </c>
      <c r="BH53" s="105">
        <v>1</v>
      </c>
      <c r="BL53" s="135">
        <f t="shared" si="8"/>
        <v>6</v>
      </c>
      <c r="BM53" s="136">
        <f t="shared" si="9"/>
        <v>34</v>
      </c>
      <c r="BU53" s="105">
        <v>10</v>
      </c>
      <c r="BV53" s="105">
        <v>5</v>
      </c>
      <c r="BZ53" s="134">
        <f t="shared" si="10"/>
        <v>15</v>
      </c>
      <c r="CC53" s="135">
        <f t="shared" si="11"/>
        <v>0</v>
      </c>
      <c r="CD53" s="136">
        <f t="shared" si="12"/>
        <v>0</v>
      </c>
      <c r="CE53" s="138">
        <f t="shared" si="13"/>
        <v>83</v>
      </c>
      <c r="CF53" s="139">
        <f t="shared" si="14"/>
        <v>11</v>
      </c>
      <c r="CG53" s="106" t="str">
        <f t="shared" si="15"/>
        <v>водний </v>
      </c>
      <c r="CH53" s="131" t="str">
        <f t="shared" si="16"/>
        <v>3 с.с.</v>
      </c>
      <c r="CI53" s="105">
        <f>CE53</f>
        <v>83</v>
      </c>
      <c r="CJ53" s="105">
        <f>CE54</f>
        <v>95</v>
      </c>
      <c r="CK53" s="105">
        <f>CE55</f>
        <v>94</v>
      </c>
    </row>
    <row r="54" spans="1:86" s="105" customFormat="1" ht="15" customHeight="1">
      <c r="A54" s="131">
        <v>11</v>
      </c>
      <c r="B54" s="96" t="str">
        <f>VLOOKUP(A54,регістрація!B:AB,5,FALSE)</f>
        <v>водний </v>
      </c>
      <c r="C54" s="132" t="str">
        <f>VLOOKUP(A54,регістрація!B:AB,6,FALSE)</f>
        <v>3 с.с.</v>
      </c>
      <c r="D54" s="133" t="s">
        <v>344</v>
      </c>
      <c r="E54" s="131">
        <v>2</v>
      </c>
      <c r="M54" s="134">
        <f aca="true" t="shared" si="18" ref="M54:M117">SUM(F54:L54)</f>
        <v>0</v>
      </c>
      <c r="U54" s="135">
        <f aca="true" t="shared" si="19" ref="U54:U117">SUM(N54:T54)</f>
        <v>0</v>
      </c>
      <c r="V54" s="136">
        <f aca="true" t="shared" si="20" ref="V54:V117">15-M54+U54</f>
        <v>15</v>
      </c>
      <c r="AH54" s="134">
        <f aca="true" t="shared" si="21" ref="AH54:AH85">SUM(W54:AG54)</f>
        <v>0</v>
      </c>
      <c r="AL54" s="105">
        <v>1</v>
      </c>
      <c r="AM54" s="135">
        <f aca="true" t="shared" si="22" ref="AM54:AM117">SUM(AI54:AL54)</f>
        <v>1</v>
      </c>
      <c r="AN54" s="136">
        <f aca="true" t="shared" si="23" ref="AN54:AN117">15-AH54+AM54</f>
        <v>16</v>
      </c>
      <c r="AO54" s="137"/>
      <c r="AS54" s="136">
        <f aca="true" t="shared" si="24" ref="AS54:AS117">15+AP54+AQ54+AR54-AO54</f>
        <v>15</v>
      </c>
      <c r="BA54" s="134">
        <f aca="true" t="shared" si="25" ref="BA54:BA117">SUM(AT54:AZ54)</f>
        <v>0</v>
      </c>
      <c r="BG54" s="105">
        <v>2</v>
      </c>
      <c r="BL54" s="135">
        <f aca="true" t="shared" si="26" ref="BL54:BL117">SUM(BB54:BK54)</f>
        <v>2</v>
      </c>
      <c r="BM54" s="136">
        <f aca="true" t="shared" si="27" ref="BM54:BM117">40+BL54-BA54</f>
        <v>42</v>
      </c>
      <c r="BU54" s="105">
        <v>5</v>
      </c>
      <c r="BV54" s="105">
        <v>3</v>
      </c>
      <c r="BZ54" s="134">
        <f aca="true" t="shared" si="28" ref="BZ54:BZ117">SUM(BN54:BY54)</f>
        <v>8</v>
      </c>
      <c r="CC54" s="135">
        <f aca="true" t="shared" si="29" ref="CC54:CC117">SUM(CA54:CB54)</f>
        <v>0</v>
      </c>
      <c r="CD54" s="136">
        <f aca="true" t="shared" si="30" ref="CD54:CD117">15+CC54-BZ54</f>
        <v>7</v>
      </c>
      <c r="CE54" s="138">
        <f aca="true" t="shared" si="31" ref="CE54:CE117">SUM(CD54,BM54,AS54,AN54,V54)</f>
        <v>95</v>
      </c>
      <c r="CF54" s="139">
        <f aca="true" t="shared" si="32" ref="CF54:CF117">A54</f>
        <v>11</v>
      </c>
      <c r="CG54" s="106" t="str">
        <f aca="true" t="shared" si="33" ref="CG54:CG117">B54</f>
        <v>водний </v>
      </c>
      <c r="CH54" s="131" t="str">
        <f aca="true" t="shared" si="34" ref="CH54:CH117">C54</f>
        <v>3 с.с.</v>
      </c>
    </row>
    <row r="55" spans="1:86" s="105" customFormat="1" ht="15" customHeight="1">
      <c r="A55" s="131">
        <v>11</v>
      </c>
      <c r="B55" s="96" t="str">
        <f>VLOOKUP(A55,регістрація!B:AB,5,FALSE)</f>
        <v>водний </v>
      </c>
      <c r="C55" s="132" t="str">
        <f>VLOOKUP(A55,регістрація!B:AB,6,FALSE)</f>
        <v>3 с.с.</v>
      </c>
      <c r="D55" s="133" t="s">
        <v>364</v>
      </c>
      <c r="E55" s="131">
        <v>3</v>
      </c>
      <c r="F55" s="105">
        <v>1</v>
      </c>
      <c r="M55" s="134">
        <f t="shared" si="18"/>
        <v>1</v>
      </c>
      <c r="U55" s="135">
        <f t="shared" si="19"/>
        <v>0</v>
      </c>
      <c r="V55" s="136">
        <f t="shared" si="20"/>
        <v>14</v>
      </c>
      <c r="AH55" s="134">
        <f t="shared" si="21"/>
        <v>0</v>
      </c>
      <c r="AL55" s="105">
        <v>2</v>
      </c>
      <c r="AM55" s="135">
        <f t="shared" si="22"/>
        <v>2</v>
      </c>
      <c r="AN55" s="136">
        <f t="shared" si="23"/>
        <v>17</v>
      </c>
      <c r="AO55" s="137"/>
      <c r="AS55" s="136">
        <f t="shared" si="24"/>
        <v>15</v>
      </c>
      <c r="AT55" s="105">
        <v>3</v>
      </c>
      <c r="AU55" s="105">
        <v>3</v>
      </c>
      <c r="BA55" s="134">
        <f t="shared" si="25"/>
        <v>6</v>
      </c>
      <c r="BC55" s="105">
        <v>2</v>
      </c>
      <c r="BG55" s="105">
        <v>1</v>
      </c>
      <c r="BL55" s="135">
        <f t="shared" si="26"/>
        <v>3</v>
      </c>
      <c r="BM55" s="136">
        <f t="shared" si="27"/>
        <v>37</v>
      </c>
      <c r="BS55" s="105">
        <v>1</v>
      </c>
      <c r="BV55" s="105">
        <v>3</v>
      </c>
      <c r="BZ55" s="134">
        <f t="shared" si="28"/>
        <v>4</v>
      </c>
      <c r="CC55" s="135">
        <f t="shared" si="29"/>
        <v>0</v>
      </c>
      <c r="CD55" s="136">
        <f t="shared" si="30"/>
        <v>11</v>
      </c>
      <c r="CE55" s="138">
        <f t="shared" si="31"/>
        <v>94</v>
      </c>
      <c r="CF55" s="139">
        <f t="shared" si="32"/>
        <v>11</v>
      </c>
      <c r="CG55" s="106" t="str">
        <f t="shared" si="33"/>
        <v>водний </v>
      </c>
      <c r="CH55" s="131" t="str">
        <f t="shared" si="34"/>
        <v>3 с.с.</v>
      </c>
    </row>
    <row r="56" spans="1:89" s="105" customFormat="1" ht="15" customHeight="1">
      <c r="A56" s="131">
        <v>19</v>
      </c>
      <c r="B56" s="96" t="str">
        <f>VLOOKUP(A56,регістрація!B:AB,5,FALSE)</f>
        <v>водний </v>
      </c>
      <c r="C56" s="132" t="str">
        <f>VLOOKUP(A56,регістрація!B:AB,6,FALSE)</f>
        <v>3 с.с.</v>
      </c>
      <c r="D56" s="133" t="s">
        <v>345</v>
      </c>
      <c r="E56" s="131">
        <v>1</v>
      </c>
      <c r="M56" s="134">
        <f t="shared" si="18"/>
        <v>0</v>
      </c>
      <c r="P56" s="105">
        <v>1</v>
      </c>
      <c r="U56" s="135">
        <f t="shared" si="19"/>
        <v>1</v>
      </c>
      <c r="V56" s="136">
        <f t="shared" si="20"/>
        <v>16</v>
      </c>
      <c r="AH56" s="134">
        <f t="shared" si="21"/>
        <v>0</v>
      </c>
      <c r="AL56" s="105">
        <v>1</v>
      </c>
      <c r="AM56" s="135">
        <f t="shared" si="22"/>
        <v>1</v>
      </c>
      <c r="AN56" s="136">
        <f t="shared" si="23"/>
        <v>16</v>
      </c>
      <c r="AO56" s="137"/>
      <c r="AS56" s="136">
        <f t="shared" si="24"/>
        <v>15</v>
      </c>
      <c r="AU56" s="105">
        <v>1</v>
      </c>
      <c r="AW56" s="105">
        <v>9</v>
      </c>
      <c r="BA56" s="134">
        <f t="shared" si="25"/>
        <v>10</v>
      </c>
      <c r="BG56" s="105">
        <v>1</v>
      </c>
      <c r="BL56" s="135">
        <f t="shared" si="26"/>
        <v>1</v>
      </c>
      <c r="BM56" s="136">
        <f t="shared" si="27"/>
        <v>31</v>
      </c>
      <c r="BS56" s="105">
        <v>2</v>
      </c>
      <c r="BW56" s="105">
        <v>1</v>
      </c>
      <c r="BZ56" s="134">
        <f t="shared" si="28"/>
        <v>3</v>
      </c>
      <c r="CC56" s="135">
        <f t="shared" si="29"/>
        <v>0</v>
      </c>
      <c r="CD56" s="136">
        <f t="shared" si="30"/>
        <v>12</v>
      </c>
      <c r="CE56" s="138">
        <f t="shared" si="31"/>
        <v>90</v>
      </c>
      <c r="CF56" s="139">
        <f t="shared" si="32"/>
        <v>19</v>
      </c>
      <c r="CG56" s="106" t="str">
        <f t="shared" si="33"/>
        <v>водний </v>
      </c>
      <c r="CH56" s="131" t="str">
        <f t="shared" si="34"/>
        <v>3 с.с.</v>
      </c>
      <c r="CI56" s="105">
        <f>CE56</f>
        <v>90</v>
      </c>
      <c r="CJ56" s="105">
        <f>CE57</f>
        <v>87</v>
      </c>
      <c r="CK56" s="105">
        <f>CE58</f>
        <v>92</v>
      </c>
    </row>
    <row r="57" spans="1:86" s="105" customFormat="1" ht="15" customHeight="1">
      <c r="A57" s="131">
        <v>19</v>
      </c>
      <c r="B57" s="96" t="str">
        <f>VLOOKUP(A57,регістрація!B:AB,5,FALSE)</f>
        <v>водний </v>
      </c>
      <c r="C57" s="132" t="str">
        <f>VLOOKUP(A57,регістрація!B:AB,6,FALSE)</f>
        <v>3 с.с.</v>
      </c>
      <c r="D57" s="133" t="s">
        <v>344</v>
      </c>
      <c r="E57" s="131">
        <v>2</v>
      </c>
      <c r="M57" s="134">
        <f t="shared" si="18"/>
        <v>0</v>
      </c>
      <c r="P57" s="105">
        <v>1</v>
      </c>
      <c r="U57" s="135">
        <f t="shared" si="19"/>
        <v>1</v>
      </c>
      <c r="V57" s="136">
        <f t="shared" si="20"/>
        <v>16</v>
      </c>
      <c r="AH57" s="134">
        <f t="shared" si="21"/>
        <v>0</v>
      </c>
      <c r="AL57" s="105">
        <v>1</v>
      </c>
      <c r="AM57" s="135">
        <f t="shared" si="22"/>
        <v>1</v>
      </c>
      <c r="AN57" s="136">
        <f t="shared" si="23"/>
        <v>16</v>
      </c>
      <c r="AO57" s="137"/>
      <c r="AS57" s="136">
        <f t="shared" si="24"/>
        <v>15</v>
      </c>
      <c r="AW57" s="105">
        <v>10</v>
      </c>
      <c r="BA57" s="134">
        <f t="shared" si="25"/>
        <v>10</v>
      </c>
      <c r="BL57" s="135">
        <f t="shared" si="26"/>
        <v>0</v>
      </c>
      <c r="BM57" s="136">
        <f t="shared" si="27"/>
        <v>30</v>
      </c>
      <c r="BS57" s="105">
        <v>1</v>
      </c>
      <c r="BV57" s="105">
        <v>3</v>
      </c>
      <c r="BW57" s="105">
        <v>1</v>
      </c>
      <c r="BZ57" s="134">
        <f t="shared" si="28"/>
        <v>5</v>
      </c>
      <c r="CC57" s="135">
        <f t="shared" si="29"/>
        <v>0</v>
      </c>
      <c r="CD57" s="136">
        <f t="shared" si="30"/>
        <v>10</v>
      </c>
      <c r="CE57" s="138">
        <f t="shared" si="31"/>
        <v>87</v>
      </c>
      <c r="CF57" s="139">
        <f t="shared" si="32"/>
        <v>19</v>
      </c>
      <c r="CG57" s="106" t="str">
        <f t="shared" si="33"/>
        <v>водний </v>
      </c>
      <c r="CH57" s="131" t="str">
        <f t="shared" si="34"/>
        <v>3 с.с.</v>
      </c>
    </row>
    <row r="58" spans="1:86" s="105" customFormat="1" ht="15" customHeight="1">
      <c r="A58" s="131">
        <v>19</v>
      </c>
      <c r="B58" s="96" t="str">
        <f>VLOOKUP(A58,регістрація!B:AB,5,FALSE)</f>
        <v>водний </v>
      </c>
      <c r="C58" s="132" t="str">
        <f>VLOOKUP(A58,регістрація!B:AB,6,FALSE)</f>
        <v>3 с.с.</v>
      </c>
      <c r="D58" s="133" t="s">
        <v>364</v>
      </c>
      <c r="E58" s="131">
        <v>3</v>
      </c>
      <c r="F58" s="105">
        <v>1</v>
      </c>
      <c r="M58" s="134">
        <f t="shared" si="18"/>
        <v>1</v>
      </c>
      <c r="U58" s="135">
        <f t="shared" si="19"/>
        <v>0</v>
      </c>
      <c r="V58" s="136">
        <f t="shared" si="20"/>
        <v>14</v>
      </c>
      <c r="AE58" s="105">
        <v>2</v>
      </c>
      <c r="AH58" s="134">
        <f t="shared" si="21"/>
        <v>2</v>
      </c>
      <c r="AL58" s="105">
        <v>2</v>
      </c>
      <c r="AM58" s="135">
        <f t="shared" si="22"/>
        <v>2</v>
      </c>
      <c r="AN58" s="136">
        <f t="shared" si="23"/>
        <v>15</v>
      </c>
      <c r="AO58" s="137"/>
      <c r="AS58" s="136">
        <f t="shared" si="24"/>
        <v>15</v>
      </c>
      <c r="AT58" s="105">
        <v>1</v>
      </c>
      <c r="AU58" s="105">
        <v>2</v>
      </c>
      <c r="BA58" s="134">
        <f t="shared" si="25"/>
        <v>3</v>
      </c>
      <c r="BL58" s="135">
        <f t="shared" si="26"/>
        <v>0</v>
      </c>
      <c r="BM58" s="136">
        <f t="shared" si="27"/>
        <v>37</v>
      </c>
      <c r="BV58" s="105">
        <v>3</v>
      </c>
      <c r="BW58" s="105">
        <v>1</v>
      </c>
      <c r="BZ58" s="134">
        <f t="shared" si="28"/>
        <v>4</v>
      </c>
      <c r="CC58" s="135">
        <f t="shared" si="29"/>
        <v>0</v>
      </c>
      <c r="CD58" s="136">
        <f t="shared" si="30"/>
        <v>11</v>
      </c>
      <c r="CE58" s="138">
        <f t="shared" si="31"/>
        <v>92</v>
      </c>
      <c r="CF58" s="139">
        <f t="shared" si="32"/>
        <v>19</v>
      </c>
      <c r="CG58" s="106" t="str">
        <f t="shared" si="33"/>
        <v>водний </v>
      </c>
      <c r="CH58" s="131" t="str">
        <f t="shared" si="34"/>
        <v>3 с.с.</v>
      </c>
    </row>
    <row r="59" spans="1:92" s="105" customFormat="1" ht="15" customHeight="1">
      <c r="A59" s="131">
        <v>24</v>
      </c>
      <c r="B59" s="96" t="str">
        <f>VLOOKUP(A59,регістрація!B:AB,5,FALSE)</f>
        <v>водний </v>
      </c>
      <c r="C59" s="132" t="str">
        <f>VLOOKUP(A59,регістрація!B:AB,6,FALSE)</f>
        <v>3 с.с.</v>
      </c>
      <c r="D59" s="133" t="s">
        <v>345</v>
      </c>
      <c r="E59" s="131">
        <v>1</v>
      </c>
      <c r="M59" s="134">
        <f t="shared" si="18"/>
        <v>0</v>
      </c>
      <c r="U59" s="135">
        <f t="shared" si="19"/>
        <v>0</v>
      </c>
      <c r="V59" s="136">
        <f t="shared" si="20"/>
        <v>15</v>
      </c>
      <c r="AE59" s="105">
        <v>5</v>
      </c>
      <c r="AH59" s="134">
        <f t="shared" si="21"/>
        <v>5</v>
      </c>
      <c r="AM59" s="135">
        <f t="shared" si="22"/>
        <v>0</v>
      </c>
      <c r="AN59" s="136">
        <f t="shared" si="23"/>
        <v>10</v>
      </c>
      <c r="AO59" s="137"/>
      <c r="AS59" s="136">
        <f t="shared" si="24"/>
        <v>15</v>
      </c>
      <c r="AZ59" s="105">
        <v>3</v>
      </c>
      <c r="BA59" s="134">
        <f t="shared" si="25"/>
        <v>3</v>
      </c>
      <c r="BL59" s="135">
        <f t="shared" si="26"/>
        <v>0</v>
      </c>
      <c r="BM59" s="136">
        <f t="shared" si="27"/>
        <v>37</v>
      </c>
      <c r="BR59" s="105">
        <v>2</v>
      </c>
      <c r="BS59" s="105">
        <v>1</v>
      </c>
      <c r="BT59" s="105">
        <v>2</v>
      </c>
      <c r="BU59" s="105">
        <v>10</v>
      </c>
      <c r="BZ59" s="134">
        <f t="shared" si="28"/>
        <v>15</v>
      </c>
      <c r="CC59" s="135">
        <f t="shared" si="29"/>
        <v>0</v>
      </c>
      <c r="CD59" s="136">
        <f t="shared" si="30"/>
        <v>0</v>
      </c>
      <c r="CE59" s="138">
        <f t="shared" si="31"/>
        <v>77</v>
      </c>
      <c r="CF59" s="139">
        <f t="shared" si="32"/>
        <v>24</v>
      </c>
      <c r="CG59" s="106" t="str">
        <f t="shared" si="33"/>
        <v>водний </v>
      </c>
      <c r="CH59" s="131" t="str">
        <f t="shared" si="34"/>
        <v>3 с.с.</v>
      </c>
      <c r="CI59" s="105">
        <f>CE59</f>
        <v>77</v>
      </c>
      <c r="CJ59" s="105">
        <f>CE60</f>
        <v>83</v>
      </c>
      <c r="CK59" s="105">
        <f>CE61</f>
        <v>82</v>
      </c>
      <c r="CN59" s="138"/>
    </row>
    <row r="60" spans="1:92" s="105" customFormat="1" ht="15" customHeight="1">
      <c r="A60" s="131">
        <v>24</v>
      </c>
      <c r="B60" s="96" t="str">
        <f>VLOOKUP(A60,регістрація!B:AB,5,FALSE)</f>
        <v>водний </v>
      </c>
      <c r="C60" s="132" t="str">
        <f>VLOOKUP(A60,регістрація!B:AB,6,FALSE)</f>
        <v>3 с.с.</v>
      </c>
      <c r="D60" s="133" t="s">
        <v>344</v>
      </c>
      <c r="E60" s="131">
        <v>2</v>
      </c>
      <c r="M60" s="134">
        <f t="shared" si="18"/>
        <v>0</v>
      </c>
      <c r="U60" s="135">
        <f t="shared" si="19"/>
        <v>0</v>
      </c>
      <c r="V60" s="136">
        <f t="shared" si="20"/>
        <v>15</v>
      </c>
      <c r="AE60" s="105">
        <v>3</v>
      </c>
      <c r="AH60" s="134">
        <f t="shared" si="21"/>
        <v>3</v>
      </c>
      <c r="AL60" s="105">
        <v>1</v>
      </c>
      <c r="AM60" s="135">
        <f t="shared" si="22"/>
        <v>1</v>
      </c>
      <c r="AN60" s="136">
        <f t="shared" si="23"/>
        <v>13</v>
      </c>
      <c r="AO60" s="137"/>
      <c r="AS60" s="136">
        <f t="shared" si="24"/>
        <v>15</v>
      </c>
      <c r="AZ60" s="105">
        <v>1</v>
      </c>
      <c r="BA60" s="134">
        <f t="shared" si="25"/>
        <v>1</v>
      </c>
      <c r="BL60" s="135">
        <f t="shared" si="26"/>
        <v>0</v>
      </c>
      <c r="BM60" s="136">
        <f t="shared" si="27"/>
        <v>39</v>
      </c>
      <c r="BP60" s="105">
        <v>1</v>
      </c>
      <c r="BT60" s="105">
        <v>3</v>
      </c>
      <c r="BU60" s="105">
        <v>5</v>
      </c>
      <c r="BV60" s="105">
        <v>5</v>
      </c>
      <c r="BZ60" s="134">
        <f t="shared" si="28"/>
        <v>14</v>
      </c>
      <c r="CC60" s="135">
        <f t="shared" si="29"/>
        <v>0</v>
      </c>
      <c r="CD60" s="136">
        <f t="shared" si="30"/>
        <v>1</v>
      </c>
      <c r="CE60" s="138">
        <f t="shared" si="31"/>
        <v>83</v>
      </c>
      <c r="CF60" s="139">
        <f t="shared" si="32"/>
        <v>24</v>
      </c>
      <c r="CG60" s="106" t="str">
        <f t="shared" si="33"/>
        <v>водний </v>
      </c>
      <c r="CH60" s="131" t="str">
        <f t="shared" si="34"/>
        <v>3 с.с.</v>
      </c>
      <c r="CN60" s="138"/>
    </row>
    <row r="61" spans="1:92" s="105" customFormat="1" ht="15" customHeight="1">
      <c r="A61" s="131">
        <v>24</v>
      </c>
      <c r="B61" s="96" t="str">
        <f>VLOOKUP(A61,регістрація!B:AB,5,FALSE)</f>
        <v>водний </v>
      </c>
      <c r="C61" s="132" t="str">
        <f>VLOOKUP(A61,регістрація!B:AB,6,FALSE)</f>
        <v>3 с.с.</v>
      </c>
      <c r="D61" s="133" t="s">
        <v>364</v>
      </c>
      <c r="E61" s="131">
        <v>3</v>
      </c>
      <c r="M61" s="134">
        <f t="shared" si="18"/>
        <v>0</v>
      </c>
      <c r="U61" s="135">
        <f t="shared" si="19"/>
        <v>0</v>
      </c>
      <c r="V61" s="136">
        <f t="shared" si="20"/>
        <v>15</v>
      </c>
      <c r="AE61" s="105">
        <v>5</v>
      </c>
      <c r="AH61" s="134">
        <f t="shared" si="21"/>
        <v>5</v>
      </c>
      <c r="AL61" s="105">
        <v>1</v>
      </c>
      <c r="AM61" s="135">
        <f t="shared" si="22"/>
        <v>1</v>
      </c>
      <c r="AN61" s="136">
        <f t="shared" si="23"/>
        <v>11</v>
      </c>
      <c r="AO61" s="137"/>
      <c r="AS61" s="136">
        <f t="shared" si="24"/>
        <v>15</v>
      </c>
      <c r="AZ61" s="105">
        <v>3</v>
      </c>
      <c r="BA61" s="134">
        <f t="shared" si="25"/>
        <v>3</v>
      </c>
      <c r="BL61" s="135">
        <f t="shared" si="26"/>
        <v>0</v>
      </c>
      <c r="BM61" s="136">
        <f t="shared" si="27"/>
        <v>37</v>
      </c>
      <c r="BP61" s="105">
        <v>2</v>
      </c>
      <c r="BR61" s="105">
        <v>2</v>
      </c>
      <c r="BT61" s="105">
        <v>2</v>
      </c>
      <c r="BU61" s="105">
        <v>5</v>
      </c>
      <c r="BZ61" s="134">
        <f t="shared" si="28"/>
        <v>11</v>
      </c>
      <c r="CC61" s="135">
        <f t="shared" si="29"/>
        <v>0</v>
      </c>
      <c r="CD61" s="136">
        <f t="shared" si="30"/>
        <v>4</v>
      </c>
      <c r="CE61" s="138">
        <f t="shared" si="31"/>
        <v>82</v>
      </c>
      <c r="CF61" s="139">
        <f t="shared" si="32"/>
        <v>24</v>
      </c>
      <c r="CG61" s="106" t="str">
        <f t="shared" si="33"/>
        <v>водний </v>
      </c>
      <c r="CH61" s="131" t="str">
        <f t="shared" si="34"/>
        <v>3 с.с.</v>
      </c>
      <c r="CN61" s="138"/>
    </row>
    <row r="62" spans="1:92" s="105" customFormat="1" ht="15" customHeight="1">
      <c r="A62" s="131">
        <v>29</v>
      </c>
      <c r="B62" s="96" t="str">
        <f>VLOOKUP(A62,регістрація!B:AB,5,FALSE)</f>
        <v>водний </v>
      </c>
      <c r="C62" s="132" t="str">
        <f>VLOOKUP(A62,регістрація!B:AB,6,FALSE)</f>
        <v>3 с.с.</v>
      </c>
      <c r="D62" s="133" t="s">
        <v>345</v>
      </c>
      <c r="E62" s="131">
        <v>1</v>
      </c>
      <c r="F62" s="105">
        <v>1</v>
      </c>
      <c r="M62" s="134">
        <f t="shared" si="18"/>
        <v>1</v>
      </c>
      <c r="N62" s="105">
        <v>1</v>
      </c>
      <c r="O62" s="105">
        <v>1</v>
      </c>
      <c r="U62" s="135">
        <f t="shared" si="19"/>
        <v>2</v>
      </c>
      <c r="V62" s="136">
        <f t="shared" si="20"/>
        <v>16</v>
      </c>
      <c r="AH62" s="134">
        <f t="shared" si="21"/>
        <v>0</v>
      </c>
      <c r="AL62" s="105">
        <v>1</v>
      </c>
      <c r="AM62" s="135">
        <f t="shared" si="22"/>
        <v>1</v>
      </c>
      <c r="AN62" s="136">
        <f t="shared" si="23"/>
        <v>16</v>
      </c>
      <c r="AO62" s="137"/>
      <c r="AS62" s="136">
        <f t="shared" si="24"/>
        <v>15</v>
      </c>
      <c r="AZ62" s="105">
        <v>1</v>
      </c>
      <c r="BA62" s="134">
        <f t="shared" si="25"/>
        <v>1</v>
      </c>
      <c r="BL62" s="135">
        <f t="shared" si="26"/>
        <v>0</v>
      </c>
      <c r="BM62" s="136">
        <f t="shared" si="27"/>
        <v>39</v>
      </c>
      <c r="BW62" s="105">
        <v>1</v>
      </c>
      <c r="BZ62" s="134">
        <f t="shared" si="28"/>
        <v>1</v>
      </c>
      <c r="CA62" s="105">
        <v>1</v>
      </c>
      <c r="CC62" s="135">
        <f t="shared" si="29"/>
        <v>1</v>
      </c>
      <c r="CD62" s="136">
        <f t="shared" si="30"/>
        <v>15</v>
      </c>
      <c r="CE62" s="138">
        <f t="shared" si="31"/>
        <v>101</v>
      </c>
      <c r="CF62" s="139">
        <f t="shared" si="32"/>
        <v>29</v>
      </c>
      <c r="CG62" s="106" t="str">
        <f t="shared" si="33"/>
        <v>водний </v>
      </c>
      <c r="CH62" s="131" t="str">
        <f t="shared" si="34"/>
        <v>3 с.с.</v>
      </c>
      <c r="CI62" s="126">
        <f>CE62</f>
        <v>101</v>
      </c>
      <c r="CJ62" s="126">
        <f>CE63</f>
        <v>101</v>
      </c>
      <c r="CK62" s="126">
        <f>CE64</f>
        <v>102</v>
      </c>
      <c r="CN62" s="138"/>
    </row>
    <row r="63" spans="1:92" s="105" customFormat="1" ht="15" customHeight="1">
      <c r="A63" s="131">
        <v>29</v>
      </c>
      <c r="B63" s="96" t="str">
        <f>VLOOKUP(A63,регістрація!B:AB,5,FALSE)</f>
        <v>водний </v>
      </c>
      <c r="C63" s="132" t="str">
        <f>VLOOKUP(A63,регістрація!B:AB,6,FALSE)</f>
        <v>3 с.с.</v>
      </c>
      <c r="D63" s="133" t="s">
        <v>344</v>
      </c>
      <c r="E63" s="131">
        <v>2</v>
      </c>
      <c r="M63" s="134">
        <f t="shared" si="18"/>
        <v>0</v>
      </c>
      <c r="U63" s="135">
        <f t="shared" si="19"/>
        <v>0</v>
      </c>
      <c r="V63" s="136">
        <f t="shared" si="20"/>
        <v>15</v>
      </c>
      <c r="AH63" s="134">
        <f t="shared" si="21"/>
        <v>0</v>
      </c>
      <c r="AL63" s="105">
        <v>1</v>
      </c>
      <c r="AM63" s="135">
        <f t="shared" si="22"/>
        <v>1</v>
      </c>
      <c r="AN63" s="136">
        <f t="shared" si="23"/>
        <v>16</v>
      </c>
      <c r="AO63" s="137"/>
      <c r="AS63" s="136">
        <f t="shared" si="24"/>
        <v>15</v>
      </c>
      <c r="BA63" s="134">
        <f t="shared" si="25"/>
        <v>0</v>
      </c>
      <c r="BL63" s="135">
        <f t="shared" si="26"/>
        <v>0</v>
      </c>
      <c r="BM63" s="136">
        <f t="shared" si="27"/>
        <v>40</v>
      </c>
      <c r="BZ63" s="134">
        <f t="shared" si="28"/>
        <v>0</v>
      </c>
      <c r="CC63" s="135">
        <f t="shared" si="29"/>
        <v>0</v>
      </c>
      <c r="CD63" s="136">
        <f t="shared" si="30"/>
        <v>15</v>
      </c>
      <c r="CE63" s="138">
        <f t="shared" si="31"/>
        <v>101</v>
      </c>
      <c r="CF63" s="139">
        <f t="shared" si="32"/>
        <v>29</v>
      </c>
      <c r="CG63" s="106" t="str">
        <f t="shared" si="33"/>
        <v>водний </v>
      </c>
      <c r="CH63" s="131" t="str">
        <f t="shared" si="34"/>
        <v>3 с.с.</v>
      </c>
      <c r="CN63" s="138"/>
    </row>
    <row r="64" spans="1:93" s="140" customFormat="1" ht="15" customHeight="1">
      <c r="A64" s="131">
        <v>29</v>
      </c>
      <c r="B64" s="96" t="str">
        <f>VLOOKUP(A64,регістрація!B:AB,5,FALSE)</f>
        <v>водний </v>
      </c>
      <c r="C64" s="132" t="str">
        <f>VLOOKUP(A64,регістрація!B:AB,6,FALSE)</f>
        <v>3 с.с.</v>
      </c>
      <c r="D64" s="133" t="s">
        <v>364</v>
      </c>
      <c r="E64" s="131">
        <v>3</v>
      </c>
      <c r="F64" s="105"/>
      <c r="G64" s="105"/>
      <c r="H64" s="105"/>
      <c r="I64" s="105"/>
      <c r="J64" s="105"/>
      <c r="K64" s="105"/>
      <c r="L64" s="105"/>
      <c r="M64" s="134">
        <f t="shared" si="18"/>
        <v>0</v>
      </c>
      <c r="N64" s="105"/>
      <c r="O64" s="105"/>
      <c r="P64" s="105"/>
      <c r="Q64" s="105"/>
      <c r="R64" s="105"/>
      <c r="S64" s="105"/>
      <c r="T64" s="105"/>
      <c r="U64" s="135">
        <f t="shared" si="19"/>
        <v>0</v>
      </c>
      <c r="V64" s="136">
        <f t="shared" si="20"/>
        <v>15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34">
        <f t="shared" si="21"/>
        <v>0</v>
      </c>
      <c r="AI64" s="105"/>
      <c r="AJ64" s="105"/>
      <c r="AK64" s="105"/>
      <c r="AL64" s="105">
        <v>2</v>
      </c>
      <c r="AM64" s="135">
        <f t="shared" si="22"/>
        <v>2</v>
      </c>
      <c r="AN64" s="136">
        <f t="shared" si="23"/>
        <v>17</v>
      </c>
      <c r="AO64" s="137"/>
      <c r="AP64" s="105"/>
      <c r="AQ64" s="105"/>
      <c r="AR64" s="105"/>
      <c r="AS64" s="136">
        <f t="shared" si="24"/>
        <v>15</v>
      </c>
      <c r="AT64" s="105"/>
      <c r="AU64" s="105"/>
      <c r="AV64" s="105"/>
      <c r="AW64" s="105"/>
      <c r="AX64" s="105"/>
      <c r="AY64" s="105"/>
      <c r="AZ64" s="105"/>
      <c r="BA64" s="134">
        <f t="shared" si="25"/>
        <v>0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35">
        <f t="shared" si="26"/>
        <v>0</v>
      </c>
      <c r="BM64" s="136">
        <f t="shared" si="27"/>
        <v>40</v>
      </c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34">
        <f t="shared" si="28"/>
        <v>0</v>
      </c>
      <c r="CA64" s="105"/>
      <c r="CB64" s="105"/>
      <c r="CC64" s="135">
        <f t="shared" si="29"/>
        <v>0</v>
      </c>
      <c r="CD64" s="136">
        <f t="shared" si="30"/>
        <v>15</v>
      </c>
      <c r="CE64" s="138">
        <f t="shared" si="31"/>
        <v>102</v>
      </c>
      <c r="CF64" s="139">
        <f t="shared" si="32"/>
        <v>29</v>
      </c>
      <c r="CG64" s="106" t="str">
        <f t="shared" si="33"/>
        <v>водний </v>
      </c>
      <c r="CH64" s="131" t="str">
        <f t="shared" si="34"/>
        <v>3 с.с.</v>
      </c>
      <c r="CI64" s="105"/>
      <c r="CJ64" s="105"/>
      <c r="CK64" s="105"/>
      <c r="CL64" s="105"/>
      <c r="CM64" s="105"/>
      <c r="CN64" s="138"/>
      <c r="CO64" s="105"/>
    </row>
    <row r="65" spans="1:89" s="105" customFormat="1" ht="15" customHeight="1">
      <c r="A65" s="131">
        <v>37</v>
      </c>
      <c r="B65" s="96" t="str">
        <f>VLOOKUP(A65,регістрація!B:AB,5,FALSE)</f>
        <v>водний </v>
      </c>
      <c r="C65" s="132" t="str">
        <f>VLOOKUP(A65,регістрація!B:AB,6,FALSE)</f>
        <v>3 с.с.</v>
      </c>
      <c r="D65" s="133" t="s">
        <v>345</v>
      </c>
      <c r="E65" s="131">
        <v>1</v>
      </c>
      <c r="M65" s="134">
        <f t="shared" si="18"/>
        <v>0</v>
      </c>
      <c r="N65" s="105">
        <v>1</v>
      </c>
      <c r="P65" s="105">
        <v>1</v>
      </c>
      <c r="U65" s="135">
        <f t="shared" si="19"/>
        <v>2</v>
      </c>
      <c r="V65" s="136">
        <f t="shared" si="20"/>
        <v>17</v>
      </c>
      <c r="AH65" s="134">
        <f t="shared" si="21"/>
        <v>0</v>
      </c>
      <c r="AL65" s="105">
        <v>1</v>
      </c>
      <c r="AM65" s="135">
        <f t="shared" si="22"/>
        <v>1</v>
      </c>
      <c r="AN65" s="136">
        <f t="shared" si="23"/>
        <v>16</v>
      </c>
      <c r="AO65" s="137"/>
      <c r="AS65" s="136">
        <f t="shared" si="24"/>
        <v>15</v>
      </c>
      <c r="BA65" s="134">
        <f t="shared" si="25"/>
        <v>0</v>
      </c>
      <c r="BF65" s="105">
        <v>2</v>
      </c>
      <c r="BG65" s="105">
        <v>3</v>
      </c>
      <c r="BL65" s="135">
        <f t="shared" si="26"/>
        <v>5</v>
      </c>
      <c r="BM65" s="136">
        <f t="shared" si="27"/>
        <v>45</v>
      </c>
      <c r="BZ65" s="134">
        <f t="shared" si="28"/>
        <v>0</v>
      </c>
      <c r="CA65" s="105">
        <v>2</v>
      </c>
      <c r="CB65" s="105">
        <v>1</v>
      </c>
      <c r="CC65" s="135">
        <f t="shared" si="29"/>
        <v>3</v>
      </c>
      <c r="CD65" s="136">
        <f t="shared" si="30"/>
        <v>18</v>
      </c>
      <c r="CE65" s="138">
        <f t="shared" si="31"/>
        <v>111</v>
      </c>
      <c r="CF65" s="139">
        <f t="shared" si="32"/>
        <v>37</v>
      </c>
      <c r="CG65" s="106" t="str">
        <f t="shared" si="33"/>
        <v>водний </v>
      </c>
      <c r="CH65" s="131" t="str">
        <f t="shared" si="34"/>
        <v>3 с.с.</v>
      </c>
      <c r="CI65" s="105">
        <f>CE65</f>
        <v>111</v>
      </c>
      <c r="CJ65" s="105">
        <f>CE66</f>
        <v>116</v>
      </c>
      <c r="CK65" s="105">
        <f>CE67</f>
        <v>106</v>
      </c>
    </row>
    <row r="66" spans="1:86" s="105" customFormat="1" ht="15" customHeight="1">
      <c r="A66" s="131">
        <v>37</v>
      </c>
      <c r="B66" s="96" t="str">
        <f>VLOOKUP(A66,регістрація!B:AB,5,FALSE)</f>
        <v>водний </v>
      </c>
      <c r="C66" s="132" t="str">
        <f>VLOOKUP(A66,регістрація!B:AB,6,FALSE)</f>
        <v>3 с.с.</v>
      </c>
      <c r="D66" s="133" t="s">
        <v>344</v>
      </c>
      <c r="E66" s="131">
        <v>2</v>
      </c>
      <c r="M66" s="134">
        <f t="shared" si="18"/>
        <v>0</v>
      </c>
      <c r="N66" s="105">
        <v>1</v>
      </c>
      <c r="O66" s="105">
        <v>2</v>
      </c>
      <c r="U66" s="135">
        <f t="shared" si="19"/>
        <v>3</v>
      </c>
      <c r="V66" s="136">
        <f t="shared" si="20"/>
        <v>18</v>
      </c>
      <c r="AH66" s="134">
        <f t="shared" si="21"/>
        <v>0</v>
      </c>
      <c r="AL66" s="105">
        <v>3</v>
      </c>
      <c r="AM66" s="135">
        <f t="shared" si="22"/>
        <v>3</v>
      </c>
      <c r="AN66" s="136">
        <f t="shared" si="23"/>
        <v>18</v>
      </c>
      <c r="AO66" s="137"/>
      <c r="AS66" s="136">
        <f t="shared" si="24"/>
        <v>15</v>
      </c>
      <c r="BA66" s="134">
        <f t="shared" si="25"/>
        <v>0</v>
      </c>
      <c r="BG66" s="105">
        <v>3</v>
      </c>
      <c r="BH66" s="105">
        <v>3</v>
      </c>
      <c r="BI66" s="105">
        <v>3</v>
      </c>
      <c r="BL66" s="135">
        <f t="shared" si="26"/>
        <v>9</v>
      </c>
      <c r="BM66" s="136">
        <f t="shared" si="27"/>
        <v>49</v>
      </c>
      <c r="BZ66" s="134">
        <f t="shared" si="28"/>
        <v>0</v>
      </c>
      <c r="CA66" s="105">
        <v>1</v>
      </c>
      <c r="CC66" s="135">
        <f t="shared" si="29"/>
        <v>1</v>
      </c>
      <c r="CD66" s="136">
        <f t="shared" si="30"/>
        <v>16</v>
      </c>
      <c r="CE66" s="138">
        <f t="shared" si="31"/>
        <v>116</v>
      </c>
      <c r="CF66" s="139">
        <f t="shared" si="32"/>
        <v>37</v>
      </c>
      <c r="CG66" s="106" t="str">
        <f t="shared" si="33"/>
        <v>водний </v>
      </c>
      <c r="CH66" s="131" t="str">
        <f t="shared" si="34"/>
        <v>3 с.с.</v>
      </c>
    </row>
    <row r="67" spans="1:92" s="105" customFormat="1" ht="15" customHeight="1">
      <c r="A67" s="131">
        <v>37</v>
      </c>
      <c r="B67" s="96" t="str">
        <f>VLOOKUP(A67,регістрація!B:AB,5,FALSE)</f>
        <v>водний </v>
      </c>
      <c r="C67" s="132" t="str">
        <f>VLOOKUP(A67,регістрація!B:AB,6,FALSE)</f>
        <v>3 с.с.</v>
      </c>
      <c r="D67" s="133" t="s">
        <v>364</v>
      </c>
      <c r="E67" s="131">
        <v>3</v>
      </c>
      <c r="M67" s="134">
        <f t="shared" si="18"/>
        <v>0</v>
      </c>
      <c r="U67" s="135">
        <f t="shared" si="19"/>
        <v>0</v>
      </c>
      <c r="V67" s="136">
        <f t="shared" si="20"/>
        <v>15</v>
      </c>
      <c r="AH67" s="134">
        <f t="shared" si="21"/>
        <v>0</v>
      </c>
      <c r="AL67" s="105">
        <v>3</v>
      </c>
      <c r="AM67" s="135">
        <f t="shared" si="22"/>
        <v>3</v>
      </c>
      <c r="AN67" s="136">
        <f t="shared" si="23"/>
        <v>18</v>
      </c>
      <c r="AO67" s="137"/>
      <c r="AS67" s="136">
        <f t="shared" si="24"/>
        <v>15</v>
      </c>
      <c r="BA67" s="134">
        <f t="shared" si="25"/>
        <v>0</v>
      </c>
      <c r="BG67" s="105">
        <v>3</v>
      </c>
      <c r="BL67" s="135">
        <f t="shared" si="26"/>
        <v>3</v>
      </c>
      <c r="BM67" s="136">
        <f t="shared" si="27"/>
        <v>43</v>
      </c>
      <c r="BZ67" s="134">
        <f t="shared" si="28"/>
        <v>0</v>
      </c>
      <c r="CC67" s="135">
        <f t="shared" si="29"/>
        <v>0</v>
      </c>
      <c r="CD67" s="136">
        <f t="shared" si="30"/>
        <v>15</v>
      </c>
      <c r="CE67" s="138">
        <f t="shared" si="31"/>
        <v>106</v>
      </c>
      <c r="CF67" s="139">
        <f t="shared" si="32"/>
        <v>37</v>
      </c>
      <c r="CG67" s="106" t="str">
        <f t="shared" si="33"/>
        <v>водний </v>
      </c>
      <c r="CH67" s="131" t="str">
        <f t="shared" si="34"/>
        <v>3 с.с.</v>
      </c>
      <c r="CN67" s="138"/>
    </row>
    <row r="68" spans="1:89" s="105" customFormat="1" ht="15" customHeight="1">
      <c r="A68" s="131">
        <v>45</v>
      </c>
      <c r="B68" s="96" t="str">
        <f>VLOOKUP(A68,регістрація!B:AB,5,FALSE)</f>
        <v>водний </v>
      </c>
      <c r="C68" s="132" t="str">
        <f>VLOOKUP(A68,регістрація!B:AB,6,FALSE)</f>
        <v>3 с.с.</v>
      </c>
      <c r="D68" s="133" t="s">
        <v>345</v>
      </c>
      <c r="E68" s="131">
        <v>1</v>
      </c>
      <c r="G68" s="105">
        <v>2</v>
      </c>
      <c r="M68" s="134">
        <f t="shared" si="18"/>
        <v>2</v>
      </c>
      <c r="U68" s="135">
        <f t="shared" si="19"/>
        <v>0</v>
      </c>
      <c r="V68" s="136">
        <f t="shared" si="20"/>
        <v>13</v>
      </c>
      <c r="AE68" s="105">
        <v>2</v>
      </c>
      <c r="AH68" s="134">
        <f t="shared" si="21"/>
        <v>2</v>
      </c>
      <c r="AM68" s="135">
        <f t="shared" si="22"/>
        <v>0</v>
      </c>
      <c r="AN68" s="136">
        <f t="shared" si="23"/>
        <v>13</v>
      </c>
      <c r="AO68" s="137"/>
      <c r="AS68" s="136">
        <f t="shared" si="24"/>
        <v>15</v>
      </c>
      <c r="AW68" s="105">
        <v>5</v>
      </c>
      <c r="AY68" s="105">
        <v>3</v>
      </c>
      <c r="AZ68" s="105">
        <v>2</v>
      </c>
      <c r="BA68" s="134">
        <f t="shared" si="25"/>
        <v>10</v>
      </c>
      <c r="BL68" s="135">
        <f t="shared" si="26"/>
        <v>0</v>
      </c>
      <c r="BM68" s="136">
        <f t="shared" si="27"/>
        <v>30</v>
      </c>
      <c r="BZ68" s="134">
        <f t="shared" si="28"/>
        <v>0</v>
      </c>
      <c r="CC68" s="135">
        <f t="shared" si="29"/>
        <v>0</v>
      </c>
      <c r="CD68" s="136">
        <f t="shared" si="30"/>
        <v>15</v>
      </c>
      <c r="CE68" s="138">
        <f t="shared" si="31"/>
        <v>86</v>
      </c>
      <c r="CF68" s="139">
        <f t="shared" si="32"/>
        <v>45</v>
      </c>
      <c r="CG68" s="106" t="str">
        <f t="shared" si="33"/>
        <v>водний </v>
      </c>
      <c r="CH68" s="131" t="str">
        <f t="shared" si="34"/>
        <v>3 с.с.</v>
      </c>
      <c r="CI68" s="105">
        <f>CE68</f>
        <v>86</v>
      </c>
      <c r="CJ68" s="105">
        <f>CE69</f>
        <v>87</v>
      </c>
      <c r="CK68" s="105">
        <f>CE70</f>
        <v>92</v>
      </c>
    </row>
    <row r="69" spans="1:86" s="105" customFormat="1" ht="15" customHeight="1">
      <c r="A69" s="131">
        <v>45</v>
      </c>
      <c r="B69" s="96" t="str">
        <f>VLOOKUP(A69,регістрація!B:AB,5,FALSE)</f>
        <v>водний </v>
      </c>
      <c r="C69" s="132" t="str">
        <f>VLOOKUP(A69,регістрація!B:AB,6,FALSE)</f>
        <v>3 с.с.</v>
      </c>
      <c r="D69" s="133" t="s">
        <v>344</v>
      </c>
      <c r="E69" s="131">
        <v>2</v>
      </c>
      <c r="M69" s="134">
        <f t="shared" si="18"/>
        <v>0</v>
      </c>
      <c r="U69" s="135">
        <f t="shared" si="19"/>
        <v>0</v>
      </c>
      <c r="V69" s="136">
        <f t="shared" si="20"/>
        <v>15</v>
      </c>
      <c r="AH69" s="134">
        <f t="shared" si="21"/>
        <v>0</v>
      </c>
      <c r="AM69" s="135">
        <f t="shared" si="22"/>
        <v>0</v>
      </c>
      <c r="AN69" s="136">
        <f t="shared" si="23"/>
        <v>15</v>
      </c>
      <c r="AO69" s="137"/>
      <c r="AS69" s="136">
        <f t="shared" si="24"/>
        <v>15</v>
      </c>
      <c r="AW69" s="105">
        <v>10</v>
      </c>
      <c r="AY69" s="105">
        <v>3</v>
      </c>
      <c r="BA69" s="134">
        <f t="shared" si="25"/>
        <v>13</v>
      </c>
      <c r="BL69" s="135">
        <f t="shared" si="26"/>
        <v>0</v>
      </c>
      <c r="BM69" s="136">
        <f t="shared" si="27"/>
        <v>27</v>
      </c>
      <c r="BZ69" s="134">
        <f t="shared" si="28"/>
        <v>0</v>
      </c>
      <c r="CC69" s="135">
        <f t="shared" si="29"/>
        <v>0</v>
      </c>
      <c r="CD69" s="136">
        <f t="shared" si="30"/>
        <v>15</v>
      </c>
      <c r="CE69" s="138">
        <f t="shared" si="31"/>
        <v>87</v>
      </c>
      <c r="CF69" s="139">
        <f t="shared" si="32"/>
        <v>45</v>
      </c>
      <c r="CG69" s="106" t="str">
        <f t="shared" si="33"/>
        <v>водний </v>
      </c>
      <c r="CH69" s="131" t="str">
        <f t="shared" si="34"/>
        <v>3 с.с.</v>
      </c>
    </row>
    <row r="70" spans="1:86" s="105" customFormat="1" ht="15" customHeight="1">
      <c r="A70" s="131">
        <v>45</v>
      </c>
      <c r="B70" s="96" t="str">
        <f>VLOOKUP(A70,регістрація!B:AB,5,FALSE)</f>
        <v>водний </v>
      </c>
      <c r="C70" s="132" t="str">
        <f>VLOOKUP(A70,регістрація!B:AB,6,FALSE)</f>
        <v>3 с.с.</v>
      </c>
      <c r="D70" s="133" t="s">
        <v>364</v>
      </c>
      <c r="E70" s="131">
        <v>3</v>
      </c>
      <c r="F70" s="105">
        <v>1</v>
      </c>
      <c r="G70" s="105">
        <v>1</v>
      </c>
      <c r="M70" s="134">
        <f t="shared" si="18"/>
        <v>2</v>
      </c>
      <c r="U70" s="135">
        <f t="shared" si="19"/>
        <v>0</v>
      </c>
      <c r="V70" s="136">
        <f t="shared" si="20"/>
        <v>13</v>
      </c>
      <c r="AH70" s="134">
        <f t="shared" si="21"/>
        <v>0</v>
      </c>
      <c r="AL70" s="105">
        <v>1</v>
      </c>
      <c r="AM70" s="135">
        <f t="shared" si="22"/>
        <v>1</v>
      </c>
      <c r="AN70" s="136">
        <f t="shared" si="23"/>
        <v>16</v>
      </c>
      <c r="AO70" s="137"/>
      <c r="AS70" s="136">
        <f t="shared" si="24"/>
        <v>15</v>
      </c>
      <c r="AY70" s="105">
        <v>3</v>
      </c>
      <c r="BA70" s="134">
        <f t="shared" si="25"/>
        <v>3</v>
      </c>
      <c r="BL70" s="135">
        <f t="shared" si="26"/>
        <v>0</v>
      </c>
      <c r="BM70" s="136">
        <f t="shared" si="27"/>
        <v>37</v>
      </c>
      <c r="BV70" s="105">
        <v>4</v>
      </c>
      <c r="BZ70" s="134">
        <f t="shared" si="28"/>
        <v>4</v>
      </c>
      <c r="CC70" s="135">
        <f t="shared" si="29"/>
        <v>0</v>
      </c>
      <c r="CD70" s="136">
        <f t="shared" si="30"/>
        <v>11</v>
      </c>
      <c r="CE70" s="138">
        <f t="shared" si="31"/>
        <v>92</v>
      </c>
      <c r="CF70" s="139">
        <f t="shared" si="32"/>
        <v>45</v>
      </c>
      <c r="CG70" s="106" t="str">
        <f t="shared" si="33"/>
        <v>водний </v>
      </c>
      <c r="CH70" s="131" t="str">
        <f t="shared" si="34"/>
        <v>3 с.с.</v>
      </c>
    </row>
    <row r="71" spans="1:89" s="105" customFormat="1" ht="15" customHeight="1">
      <c r="A71" s="131">
        <v>75</v>
      </c>
      <c r="B71" s="96" t="str">
        <f>VLOOKUP(A71,регістрація!B:AB,5,FALSE)</f>
        <v>водний </v>
      </c>
      <c r="C71" s="132" t="str">
        <f>VLOOKUP(A71,регістрація!B:AB,6,FALSE)</f>
        <v>3 с.с.</v>
      </c>
      <c r="D71" s="133" t="s">
        <v>345</v>
      </c>
      <c r="E71" s="131">
        <v>1</v>
      </c>
      <c r="M71" s="134">
        <f t="shared" si="18"/>
        <v>0</v>
      </c>
      <c r="U71" s="135">
        <f t="shared" si="19"/>
        <v>0</v>
      </c>
      <c r="V71" s="136">
        <f t="shared" si="20"/>
        <v>15</v>
      </c>
      <c r="AE71" s="105">
        <v>3</v>
      </c>
      <c r="AH71" s="134">
        <f t="shared" si="21"/>
        <v>3</v>
      </c>
      <c r="AL71" s="105">
        <v>2</v>
      </c>
      <c r="AM71" s="135">
        <f t="shared" si="22"/>
        <v>2</v>
      </c>
      <c r="AN71" s="136">
        <f t="shared" si="23"/>
        <v>14</v>
      </c>
      <c r="AO71" s="137"/>
      <c r="AS71" s="136">
        <f t="shared" si="24"/>
        <v>15</v>
      </c>
      <c r="AZ71" s="105">
        <v>3</v>
      </c>
      <c r="BA71" s="134">
        <f t="shared" si="25"/>
        <v>3</v>
      </c>
      <c r="BL71" s="135">
        <f t="shared" si="26"/>
        <v>0</v>
      </c>
      <c r="BM71" s="136">
        <f t="shared" si="27"/>
        <v>37</v>
      </c>
      <c r="BZ71" s="134">
        <f t="shared" si="28"/>
        <v>0</v>
      </c>
      <c r="CC71" s="135">
        <f t="shared" si="29"/>
        <v>0</v>
      </c>
      <c r="CD71" s="136">
        <f t="shared" si="30"/>
        <v>15</v>
      </c>
      <c r="CE71" s="138">
        <f t="shared" si="31"/>
        <v>96</v>
      </c>
      <c r="CF71" s="139">
        <f t="shared" si="32"/>
        <v>75</v>
      </c>
      <c r="CG71" s="106" t="str">
        <f t="shared" si="33"/>
        <v>водний </v>
      </c>
      <c r="CH71" s="131" t="str">
        <f t="shared" si="34"/>
        <v>3 с.с.</v>
      </c>
      <c r="CI71" s="105">
        <f>CE71</f>
        <v>96</v>
      </c>
      <c r="CJ71" s="105">
        <f>CE72</f>
        <v>102</v>
      </c>
      <c r="CK71" s="105">
        <f>CE73</f>
        <v>95</v>
      </c>
    </row>
    <row r="72" spans="1:86" s="105" customFormat="1" ht="15" customHeight="1">
      <c r="A72" s="131">
        <v>75</v>
      </c>
      <c r="B72" s="96" t="str">
        <f>VLOOKUP(A72,регістрація!B:AB,5,FALSE)</f>
        <v>водний </v>
      </c>
      <c r="C72" s="132" t="str">
        <f>VLOOKUP(A72,регістрація!B:AB,6,FALSE)</f>
        <v>3 с.с.</v>
      </c>
      <c r="D72" s="133" t="s">
        <v>344</v>
      </c>
      <c r="E72" s="131">
        <v>2</v>
      </c>
      <c r="M72" s="134">
        <f t="shared" si="18"/>
        <v>0</v>
      </c>
      <c r="U72" s="135">
        <f t="shared" si="19"/>
        <v>0</v>
      </c>
      <c r="V72" s="136">
        <f t="shared" si="20"/>
        <v>15</v>
      </c>
      <c r="AH72" s="134">
        <f t="shared" si="21"/>
        <v>0</v>
      </c>
      <c r="AL72" s="105">
        <v>2</v>
      </c>
      <c r="AM72" s="135">
        <f t="shared" si="22"/>
        <v>2</v>
      </c>
      <c r="AN72" s="136">
        <f t="shared" si="23"/>
        <v>17</v>
      </c>
      <c r="AO72" s="137"/>
      <c r="AS72" s="136">
        <f t="shared" si="24"/>
        <v>15</v>
      </c>
      <c r="BA72" s="134">
        <f t="shared" si="25"/>
        <v>0</v>
      </c>
      <c r="BL72" s="135">
        <f t="shared" si="26"/>
        <v>0</v>
      </c>
      <c r="BM72" s="136">
        <f t="shared" si="27"/>
        <v>40</v>
      </c>
      <c r="BZ72" s="134">
        <f t="shared" si="28"/>
        <v>0</v>
      </c>
      <c r="CC72" s="135">
        <f t="shared" si="29"/>
        <v>0</v>
      </c>
      <c r="CD72" s="136">
        <f t="shared" si="30"/>
        <v>15</v>
      </c>
      <c r="CE72" s="138">
        <f t="shared" si="31"/>
        <v>102</v>
      </c>
      <c r="CF72" s="139">
        <f t="shared" si="32"/>
        <v>75</v>
      </c>
      <c r="CG72" s="106" t="str">
        <f t="shared" si="33"/>
        <v>водний </v>
      </c>
      <c r="CH72" s="131" t="str">
        <f t="shared" si="34"/>
        <v>3 с.с.</v>
      </c>
    </row>
    <row r="73" spans="1:86" s="105" customFormat="1" ht="15" customHeight="1">
      <c r="A73" s="131">
        <v>75</v>
      </c>
      <c r="B73" s="96" t="str">
        <f>VLOOKUP(A73,регістрація!B:AB,5,FALSE)</f>
        <v>водний </v>
      </c>
      <c r="C73" s="132" t="str">
        <f>VLOOKUP(A73,регістрація!B:AB,6,FALSE)</f>
        <v>3 с.с.</v>
      </c>
      <c r="D73" s="133" t="s">
        <v>364</v>
      </c>
      <c r="E73" s="131">
        <v>3</v>
      </c>
      <c r="M73" s="134">
        <f t="shared" si="18"/>
        <v>0</v>
      </c>
      <c r="U73" s="135">
        <f t="shared" si="19"/>
        <v>0</v>
      </c>
      <c r="V73" s="136">
        <f t="shared" si="20"/>
        <v>15</v>
      </c>
      <c r="AH73" s="134">
        <f t="shared" si="21"/>
        <v>0</v>
      </c>
      <c r="AL73" s="105">
        <v>2</v>
      </c>
      <c r="AM73" s="135">
        <f t="shared" si="22"/>
        <v>2</v>
      </c>
      <c r="AN73" s="136">
        <f t="shared" si="23"/>
        <v>17</v>
      </c>
      <c r="AO73" s="137"/>
      <c r="AS73" s="136">
        <f t="shared" si="24"/>
        <v>15</v>
      </c>
      <c r="AU73" s="105">
        <v>2</v>
      </c>
      <c r="BA73" s="134">
        <f t="shared" si="25"/>
        <v>2</v>
      </c>
      <c r="BL73" s="135">
        <f t="shared" si="26"/>
        <v>0</v>
      </c>
      <c r="BM73" s="136">
        <f t="shared" si="27"/>
        <v>38</v>
      </c>
      <c r="BP73" s="105">
        <v>1</v>
      </c>
      <c r="BQ73" s="105">
        <v>1</v>
      </c>
      <c r="BV73" s="105">
        <v>3</v>
      </c>
      <c r="BZ73" s="134">
        <f t="shared" si="28"/>
        <v>5</v>
      </c>
      <c r="CC73" s="135">
        <f t="shared" si="29"/>
        <v>0</v>
      </c>
      <c r="CD73" s="136">
        <f t="shared" si="30"/>
        <v>10</v>
      </c>
      <c r="CE73" s="138">
        <f t="shared" si="31"/>
        <v>95</v>
      </c>
      <c r="CF73" s="139">
        <f t="shared" si="32"/>
        <v>75</v>
      </c>
      <c r="CG73" s="106" t="str">
        <f t="shared" si="33"/>
        <v>водний </v>
      </c>
      <c r="CH73" s="131" t="str">
        <f t="shared" si="34"/>
        <v>3 с.с.</v>
      </c>
    </row>
    <row r="74" spans="1:94" s="123" customFormat="1" ht="15" customHeight="1">
      <c r="A74" s="131">
        <v>6</v>
      </c>
      <c r="B74" s="96" t="str">
        <f>VLOOKUP(A74,регістрація!B:AB,5,FALSE)</f>
        <v>водний </v>
      </c>
      <c r="C74" s="132" t="str">
        <f>VLOOKUP(A74,регістрація!B:AB,6,FALSE)</f>
        <v>3 с.с.</v>
      </c>
      <c r="D74" s="133" t="s">
        <v>345</v>
      </c>
      <c r="E74" s="131">
        <v>1</v>
      </c>
      <c r="F74" s="105"/>
      <c r="G74" s="105"/>
      <c r="H74" s="105"/>
      <c r="I74" s="105"/>
      <c r="J74" s="105"/>
      <c r="K74" s="105"/>
      <c r="L74" s="105"/>
      <c r="M74" s="134">
        <f t="shared" si="18"/>
        <v>0</v>
      </c>
      <c r="N74" s="105"/>
      <c r="O74" s="105">
        <v>1</v>
      </c>
      <c r="P74" s="105"/>
      <c r="Q74" s="105"/>
      <c r="R74" s="105"/>
      <c r="S74" s="105"/>
      <c r="T74" s="105"/>
      <c r="U74" s="135">
        <f t="shared" si="19"/>
        <v>1</v>
      </c>
      <c r="V74" s="136">
        <f t="shared" si="20"/>
        <v>16</v>
      </c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34">
        <f t="shared" si="21"/>
        <v>0</v>
      </c>
      <c r="AI74" s="105"/>
      <c r="AJ74" s="105"/>
      <c r="AK74" s="105"/>
      <c r="AL74" s="105">
        <v>2</v>
      </c>
      <c r="AM74" s="135">
        <f t="shared" si="22"/>
        <v>2</v>
      </c>
      <c r="AN74" s="136">
        <f t="shared" si="23"/>
        <v>17</v>
      </c>
      <c r="AO74" s="137"/>
      <c r="AP74" s="105">
        <v>1</v>
      </c>
      <c r="AQ74" s="105"/>
      <c r="AR74" s="105"/>
      <c r="AS74" s="136">
        <f t="shared" si="24"/>
        <v>16</v>
      </c>
      <c r="AT74" s="105"/>
      <c r="AU74" s="105"/>
      <c r="AV74" s="105"/>
      <c r="AW74" s="105"/>
      <c r="AX74" s="105"/>
      <c r="AY74" s="105"/>
      <c r="AZ74" s="105"/>
      <c r="BA74" s="134">
        <f t="shared" si="25"/>
        <v>0</v>
      </c>
      <c r="BB74" s="105"/>
      <c r="BC74" s="105"/>
      <c r="BD74" s="105"/>
      <c r="BE74" s="105"/>
      <c r="BF74" s="105">
        <v>3</v>
      </c>
      <c r="BG74" s="105">
        <v>1</v>
      </c>
      <c r="BH74" s="105"/>
      <c r="BI74" s="105"/>
      <c r="BJ74" s="105">
        <v>2</v>
      </c>
      <c r="BK74" s="105"/>
      <c r="BL74" s="135">
        <f t="shared" si="26"/>
        <v>6</v>
      </c>
      <c r="BM74" s="136">
        <f t="shared" si="27"/>
        <v>46</v>
      </c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34">
        <f t="shared" si="28"/>
        <v>0</v>
      </c>
      <c r="CA74" s="105">
        <v>1</v>
      </c>
      <c r="CB74" s="105">
        <v>2</v>
      </c>
      <c r="CC74" s="135">
        <f t="shared" si="29"/>
        <v>3</v>
      </c>
      <c r="CD74" s="136">
        <f t="shared" si="30"/>
        <v>18</v>
      </c>
      <c r="CE74" s="138">
        <f t="shared" si="31"/>
        <v>113</v>
      </c>
      <c r="CF74" s="139">
        <f t="shared" si="32"/>
        <v>6</v>
      </c>
      <c r="CG74" s="106" t="str">
        <f t="shared" si="33"/>
        <v>водний </v>
      </c>
      <c r="CH74" s="131" t="str">
        <f t="shared" si="34"/>
        <v>3 с.с.</v>
      </c>
      <c r="CI74" s="105">
        <f>CE74</f>
        <v>113</v>
      </c>
      <c r="CJ74" s="105">
        <f>CE75</f>
        <v>128</v>
      </c>
      <c r="CK74" s="105">
        <f>CE76</f>
        <v>108</v>
      </c>
      <c r="CL74" s="105"/>
      <c r="CM74" s="105"/>
      <c r="CN74" s="138"/>
      <c r="CO74" s="105"/>
      <c r="CP74" s="105"/>
    </row>
    <row r="75" spans="1:94" s="123" customFormat="1" ht="15" customHeight="1">
      <c r="A75" s="131">
        <v>6</v>
      </c>
      <c r="B75" s="96" t="str">
        <f>VLOOKUP(A75,регістрація!B:AB,5,FALSE)</f>
        <v>водний </v>
      </c>
      <c r="C75" s="132" t="str">
        <f>VLOOKUP(A75,регістрація!B:AB,6,FALSE)</f>
        <v>3 с.с.</v>
      </c>
      <c r="D75" s="133" t="s">
        <v>344</v>
      </c>
      <c r="E75" s="131">
        <v>2</v>
      </c>
      <c r="F75" s="105"/>
      <c r="G75" s="105"/>
      <c r="H75" s="105"/>
      <c r="I75" s="105"/>
      <c r="J75" s="105"/>
      <c r="K75" s="105"/>
      <c r="L75" s="105"/>
      <c r="M75" s="134">
        <f t="shared" si="18"/>
        <v>0</v>
      </c>
      <c r="N75" s="105">
        <v>2</v>
      </c>
      <c r="O75" s="105">
        <v>2</v>
      </c>
      <c r="P75" s="105">
        <v>1</v>
      </c>
      <c r="Q75" s="105"/>
      <c r="R75" s="105"/>
      <c r="S75" s="105"/>
      <c r="T75" s="105"/>
      <c r="U75" s="135">
        <f t="shared" si="19"/>
        <v>5</v>
      </c>
      <c r="V75" s="136">
        <f t="shared" si="20"/>
        <v>20</v>
      </c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34">
        <f t="shared" si="21"/>
        <v>0</v>
      </c>
      <c r="AI75" s="105"/>
      <c r="AJ75" s="105"/>
      <c r="AK75" s="105"/>
      <c r="AL75" s="105">
        <v>3</v>
      </c>
      <c r="AM75" s="135">
        <f t="shared" si="22"/>
        <v>3</v>
      </c>
      <c r="AN75" s="136">
        <f t="shared" si="23"/>
        <v>18</v>
      </c>
      <c r="AO75" s="137"/>
      <c r="AP75" s="105"/>
      <c r="AQ75" s="105"/>
      <c r="AR75" s="105"/>
      <c r="AS75" s="136">
        <f t="shared" si="24"/>
        <v>15</v>
      </c>
      <c r="AT75" s="105"/>
      <c r="AU75" s="105"/>
      <c r="AV75" s="105"/>
      <c r="AW75" s="105"/>
      <c r="AX75" s="105"/>
      <c r="AY75" s="105"/>
      <c r="AZ75" s="105"/>
      <c r="BA75" s="134">
        <f t="shared" si="25"/>
        <v>0</v>
      </c>
      <c r="BB75" s="105"/>
      <c r="BC75" s="105">
        <v>2</v>
      </c>
      <c r="BD75" s="105"/>
      <c r="BE75" s="105"/>
      <c r="BF75" s="105">
        <v>3</v>
      </c>
      <c r="BG75" s="105">
        <v>3</v>
      </c>
      <c r="BH75" s="105">
        <v>4</v>
      </c>
      <c r="BI75" s="105">
        <v>3</v>
      </c>
      <c r="BJ75" s="105"/>
      <c r="BK75" s="105"/>
      <c r="BL75" s="135">
        <f t="shared" si="26"/>
        <v>15</v>
      </c>
      <c r="BM75" s="136">
        <f t="shared" si="27"/>
        <v>55</v>
      </c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34">
        <f t="shared" si="28"/>
        <v>0</v>
      </c>
      <c r="CA75" s="105">
        <v>2</v>
      </c>
      <c r="CB75" s="105">
        <v>3</v>
      </c>
      <c r="CC75" s="135">
        <f t="shared" si="29"/>
        <v>5</v>
      </c>
      <c r="CD75" s="136">
        <f t="shared" si="30"/>
        <v>20</v>
      </c>
      <c r="CE75" s="138">
        <f t="shared" si="31"/>
        <v>128</v>
      </c>
      <c r="CF75" s="139">
        <f t="shared" si="32"/>
        <v>6</v>
      </c>
      <c r="CG75" s="106" t="str">
        <f t="shared" si="33"/>
        <v>водний </v>
      </c>
      <c r="CH75" s="131" t="str">
        <f t="shared" si="34"/>
        <v>3 с.с.</v>
      </c>
      <c r="CI75" s="105"/>
      <c r="CJ75" s="105"/>
      <c r="CK75" s="105"/>
      <c r="CL75" s="105"/>
      <c r="CM75" s="105"/>
      <c r="CN75" s="138"/>
      <c r="CO75" s="105"/>
      <c r="CP75" s="105"/>
    </row>
    <row r="76" spans="1:92" s="105" customFormat="1" ht="15" customHeight="1">
      <c r="A76" s="131">
        <v>6</v>
      </c>
      <c r="B76" s="96" t="str">
        <f>VLOOKUP(A76,регістрація!B:AB,5,FALSE)</f>
        <v>водний </v>
      </c>
      <c r="C76" s="132" t="str">
        <f>VLOOKUP(A76,регістрація!B:AB,6,FALSE)</f>
        <v>3 с.с.</v>
      </c>
      <c r="D76" s="133" t="s">
        <v>364</v>
      </c>
      <c r="E76" s="131">
        <v>3</v>
      </c>
      <c r="M76" s="134">
        <f t="shared" si="18"/>
        <v>0</v>
      </c>
      <c r="U76" s="135">
        <f t="shared" si="19"/>
        <v>0</v>
      </c>
      <c r="V76" s="136">
        <f t="shared" si="20"/>
        <v>15</v>
      </c>
      <c r="AH76" s="134">
        <f t="shared" si="21"/>
        <v>0</v>
      </c>
      <c r="AL76" s="105">
        <v>3</v>
      </c>
      <c r="AM76" s="135">
        <f t="shared" si="22"/>
        <v>3</v>
      </c>
      <c r="AN76" s="136">
        <f t="shared" si="23"/>
        <v>18</v>
      </c>
      <c r="AO76" s="137"/>
      <c r="AS76" s="136">
        <f t="shared" si="24"/>
        <v>15</v>
      </c>
      <c r="BA76" s="134">
        <f t="shared" si="25"/>
        <v>0</v>
      </c>
      <c r="BF76" s="105">
        <v>2</v>
      </c>
      <c r="BG76" s="105">
        <v>3</v>
      </c>
      <c r="BL76" s="135">
        <f t="shared" si="26"/>
        <v>5</v>
      </c>
      <c r="BM76" s="136">
        <f t="shared" si="27"/>
        <v>45</v>
      </c>
      <c r="BQ76" s="105">
        <v>1</v>
      </c>
      <c r="BZ76" s="134">
        <f t="shared" si="28"/>
        <v>1</v>
      </c>
      <c r="CB76" s="105">
        <v>1</v>
      </c>
      <c r="CC76" s="135">
        <f t="shared" si="29"/>
        <v>1</v>
      </c>
      <c r="CD76" s="136">
        <f t="shared" si="30"/>
        <v>15</v>
      </c>
      <c r="CE76" s="138">
        <f t="shared" si="31"/>
        <v>108</v>
      </c>
      <c r="CF76" s="139">
        <f t="shared" si="32"/>
        <v>6</v>
      </c>
      <c r="CG76" s="106" t="str">
        <f t="shared" si="33"/>
        <v>водний </v>
      </c>
      <c r="CH76" s="131" t="str">
        <f t="shared" si="34"/>
        <v>3 с.с.</v>
      </c>
      <c r="CN76" s="138"/>
    </row>
    <row r="77" spans="1:92" s="105" customFormat="1" ht="15" customHeight="1">
      <c r="A77" s="131">
        <v>4</v>
      </c>
      <c r="B77" s="96" t="str">
        <f>VLOOKUP(A77,регістрація!B:AB,5,FALSE)</f>
        <v>водний </v>
      </c>
      <c r="C77" s="132" t="str">
        <f>VLOOKUP(A77,регістрація!B:AB,6,FALSE)</f>
        <v>І к.с.</v>
      </c>
      <c r="D77" s="133" t="s">
        <v>348</v>
      </c>
      <c r="E77" s="131">
        <v>1</v>
      </c>
      <c r="M77" s="134">
        <f t="shared" si="18"/>
        <v>0</v>
      </c>
      <c r="N77" s="105">
        <v>1</v>
      </c>
      <c r="O77" s="105">
        <v>2</v>
      </c>
      <c r="P77" s="105">
        <v>1</v>
      </c>
      <c r="U77" s="135">
        <f t="shared" si="19"/>
        <v>4</v>
      </c>
      <c r="V77" s="136">
        <f t="shared" si="20"/>
        <v>19</v>
      </c>
      <c r="AH77" s="134">
        <f t="shared" si="21"/>
        <v>0</v>
      </c>
      <c r="AL77" s="105">
        <v>3</v>
      </c>
      <c r="AM77" s="135">
        <f t="shared" si="22"/>
        <v>3</v>
      </c>
      <c r="AN77" s="136">
        <f t="shared" si="23"/>
        <v>18</v>
      </c>
      <c r="AO77" s="137"/>
      <c r="AQ77" s="105">
        <v>2</v>
      </c>
      <c r="AS77" s="136">
        <f t="shared" si="24"/>
        <v>17</v>
      </c>
      <c r="BA77" s="134">
        <f t="shared" si="25"/>
        <v>0</v>
      </c>
      <c r="BC77" s="105">
        <v>2</v>
      </c>
      <c r="BE77" s="105">
        <v>2</v>
      </c>
      <c r="BF77" s="105">
        <v>1</v>
      </c>
      <c r="BG77" s="105">
        <v>2</v>
      </c>
      <c r="BH77" s="105">
        <v>1</v>
      </c>
      <c r="BL77" s="135">
        <f t="shared" si="26"/>
        <v>8</v>
      </c>
      <c r="BM77" s="136">
        <f t="shared" si="27"/>
        <v>48</v>
      </c>
      <c r="BQ77" s="105">
        <v>1</v>
      </c>
      <c r="BZ77" s="134">
        <f t="shared" si="28"/>
        <v>1</v>
      </c>
      <c r="CA77" s="105">
        <v>2</v>
      </c>
      <c r="CB77" s="105">
        <v>3</v>
      </c>
      <c r="CC77" s="135">
        <f t="shared" si="29"/>
        <v>5</v>
      </c>
      <c r="CD77" s="136">
        <f t="shared" si="30"/>
        <v>19</v>
      </c>
      <c r="CE77" s="138">
        <f t="shared" si="31"/>
        <v>121</v>
      </c>
      <c r="CF77" s="139">
        <f t="shared" si="32"/>
        <v>4</v>
      </c>
      <c r="CG77" s="106" t="str">
        <f t="shared" si="33"/>
        <v>водний </v>
      </c>
      <c r="CH77" s="131" t="str">
        <f t="shared" si="34"/>
        <v>І к.с.</v>
      </c>
      <c r="CI77" s="105">
        <f>CE77</f>
        <v>121</v>
      </c>
      <c r="CJ77" s="105">
        <f>CE78</f>
        <v>128</v>
      </c>
      <c r="CK77" s="105">
        <f>CE79</f>
        <v>109</v>
      </c>
      <c r="CN77" s="138"/>
    </row>
    <row r="78" spans="1:93" s="105" customFormat="1" ht="15" customHeight="1">
      <c r="A78" s="131">
        <v>4</v>
      </c>
      <c r="B78" s="96" t="str">
        <f>VLOOKUP(A78,регістрація!B:AB,5,FALSE)</f>
        <v>водний </v>
      </c>
      <c r="C78" s="132" t="str">
        <f>VLOOKUP(A78,регістрація!B:AB,6,FALSE)</f>
        <v>І к.с.</v>
      </c>
      <c r="D78" s="133" t="s">
        <v>365</v>
      </c>
      <c r="E78" s="131">
        <v>2</v>
      </c>
      <c r="M78" s="134">
        <f t="shared" si="18"/>
        <v>0</v>
      </c>
      <c r="N78" s="105">
        <v>2</v>
      </c>
      <c r="O78" s="105">
        <v>2</v>
      </c>
      <c r="U78" s="135">
        <f t="shared" si="19"/>
        <v>4</v>
      </c>
      <c r="V78" s="136">
        <f t="shared" si="20"/>
        <v>19</v>
      </c>
      <c r="AH78" s="134">
        <f t="shared" si="21"/>
        <v>0</v>
      </c>
      <c r="AL78" s="105">
        <v>3</v>
      </c>
      <c r="AM78" s="135">
        <f t="shared" si="22"/>
        <v>3</v>
      </c>
      <c r="AN78" s="136">
        <f t="shared" si="23"/>
        <v>18</v>
      </c>
      <c r="AO78" s="137"/>
      <c r="AQ78" s="105">
        <v>3</v>
      </c>
      <c r="AS78" s="136">
        <f t="shared" si="24"/>
        <v>18</v>
      </c>
      <c r="BA78" s="134">
        <f t="shared" si="25"/>
        <v>0</v>
      </c>
      <c r="BE78" s="105">
        <v>2</v>
      </c>
      <c r="BF78" s="105">
        <v>3</v>
      </c>
      <c r="BG78" s="105">
        <v>3</v>
      </c>
      <c r="BH78" s="105">
        <v>4</v>
      </c>
      <c r="BI78" s="105">
        <v>4</v>
      </c>
      <c r="BL78" s="135">
        <f t="shared" si="26"/>
        <v>16</v>
      </c>
      <c r="BM78" s="136">
        <f t="shared" si="27"/>
        <v>56</v>
      </c>
      <c r="BZ78" s="134">
        <f t="shared" si="28"/>
        <v>0</v>
      </c>
      <c r="CB78" s="105">
        <v>2</v>
      </c>
      <c r="CC78" s="135">
        <f t="shared" si="29"/>
        <v>2</v>
      </c>
      <c r="CD78" s="136">
        <f t="shared" si="30"/>
        <v>17</v>
      </c>
      <c r="CE78" s="138">
        <f t="shared" si="31"/>
        <v>128</v>
      </c>
      <c r="CF78" s="139">
        <f t="shared" si="32"/>
        <v>4</v>
      </c>
      <c r="CG78" s="106" t="str">
        <f t="shared" si="33"/>
        <v>водний </v>
      </c>
      <c r="CH78" s="131" t="str">
        <f t="shared" si="34"/>
        <v>І к.с.</v>
      </c>
      <c r="CM78" s="140"/>
      <c r="CN78" s="141"/>
      <c r="CO78" s="140"/>
    </row>
    <row r="79" spans="1:92" s="105" customFormat="1" ht="15" customHeight="1">
      <c r="A79" s="131">
        <v>4</v>
      </c>
      <c r="B79" s="96" t="str">
        <f>VLOOKUP(A79,регістрація!B:AB,5,FALSE)</f>
        <v>водний </v>
      </c>
      <c r="C79" s="132" t="str">
        <f>VLOOKUP(A79,регістрація!B:AB,6,FALSE)</f>
        <v>І к.с.</v>
      </c>
      <c r="D79" s="133" t="s">
        <v>349</v>
      </c>
      <c r="E79" s="131">
        <v>3</v>
      </c>
      <c r="M79" s="134">
        <f t="shared" si="18"/>
        <v>0</v>
      </c>
      <c r="U79" s="135">
        <f t="shared" si="19"/>
        <v>0</v>
      </c>
      <c r="V79" s="136">
        <f t="shared" si="20"/>
        <v>15</v>
      </c>
      <c r="AH79" s="134">
        <f t="shared" si="21"/>
        <v>0</v>
      </c>
      <c r="AL79" s="105">
        <v>2</v>
      </c>
      <c r="AM79" s="135">
        <f t="shared" si="22"/>
        <v>2</v>
      </c>
      <c r="AN79" s="136">
        <f t="shared" si="23"/>
        <v>17</v>
      </c>
      <c r="AO79" s="137"/>
      <c r="AR79" s="105">
        <v>3</v>
      </c>
      <c r="AS79" s="136">
        <f t="shared" si="24"/>
        <v>18</v>
      </c>
      <c r="BA79" s="134">
        <f t="shared" si="25"/>
        <v>0</v>
      </c>
      <c r="BE79" s="105">
        <v>2</v>
      </c>
      <c r="BG79" s="105">
        <v>1</v>
      </c>
      <c r="BL79" s="135">
        <f t="shared" si="26"/>
        <v>3</v>
      </c>
      <c r="BM79" s="136">
        <f t="shared" si="27"/>
        <v>43</v>
      </c>
      <c r="BZ79" s="134">
        <f t="shared" si="28"/>
        <v>0</v>
      </c>
      <c r="CB79" s="105">
        <v>1</v>
      </c>
      <c r="CC79" s="135">
        <f t="shared" si="29"/>
        <v>1</v>
      </c>
      <c r="CD79" s="136">
        <f t="shared" si="30"/>
        <v>16</v>
      </c>
      <c r="CE79" s="138">
        <f t="shared" si="31"/>
        <v>109</v>
      </c>
      <c r="CF79" s="139">
        <f t="shared" si="32"/>
        <v>4</v>
      </c>
      <c r="CG79" s="106" t="str">
        <f t="shared" si="33"/>
        <v>водний </v>
      </c>
      <c r="CH79" s="131" t="str">
        <f t="shared" si="34"/>
        <v>І к.с.</v>
      </c>
      <c r="CN79" s="138"/>
    </row>
    <row r="80" spans="1:92" s="105" customFormat="1" ht="15" customHeight="1">
      <c r="A80" s="131">
        <v>23</v>
      </c>
      <c r="B80" s="96" t="str">
        <f>VLOOKUP(A80,регістрація!B:AB,5,FALSE)</f>
        <v>водний </v>
      </c>
      <c r="C80" s="132" t="str">
        <f>VLOOKUP(A80,регістрація!B:AB,6,FALSE)</f>
        <v>І к.с.</v>
      </c>
      <c r="D80" s="133" t="s">
        <v>348</v>
      </c>
      <c r="E80" s="131">
        <v>1</v>
      </c>
      <c r="F80" s="105">
        <v>1</v>
      </c>
      <c r="M80" s="134">
        <f t="shared" si="18"/>
        <v>1</v>
      </c>
      <c r="O80" s="105">
        <v>1</v>
      </c>
      <c r="U80" s="135">
        <f t="shared" si="19"/>
        <v>1</v>
      </c>
      <c r="V80" s="136">
        <f t="shared" si="20"/>
        <v>15</v>
      </c>
      <c r="AE80" s="105">
        <v>2</v>
      </c>
      <c r="AH80" s="134">
        <f t="shared" si="21"/>
        <v>2</v>
      </c>
      <c r="AL80" s="105">
        <v>3</v>
      </c>
      <c r="AM80" s="135">
        <f t="shared" si="22"/>
        <v>3</v>
      </c>
      <c r="AN80" s="136">
        <f t="shared" si="23"/>
        <v>16</v>
      </c>
      <c r="AO80" s="137"/>
      <c r="AS80" s="136">
        <f t="shared" si="24"/>
        <v>15</v>
      </c>
      <c r="AU80" s="105">
        <v>2</v>
      </c>
      <c r="BA80" s="134">
        <f t="shared" si="25"/>
        <v>2</v>
      </c>
      <c r="BE80" s="105">
        <v>1</v>
      </c>
      <c r="BF80" s="105">
        <v>1</v>
      </c>
      <c r="BG80" s="105">
        <v>1</v>
      </c>
      <c r="BH80" s="105">
        <v>1</v>
      </c>
      <c r="BL80" s="135">
        <f t="shared" si="26"/>
        <v>4</v>
      </c>
      <c r="BM80" s="136">
        <f t="shared" si="27"/>
        <v>42</v>
      </c>
      <c r="BV80" s="105">
        <v>3</v>
      </c>
      <c r="BZ80" s="134">
        <f t="shared" si="28"/>
        <v>3</v>
      </c>
      <c r="CB80" s="105">
        <v>1</v>
      </c>
      <c r="CC80" s="135">
        <f t="shared" si="29"/>
        <v>1</v>
      </c>
      <c r="CD80" s="136">
        <f t="shared" si="30"/>
        <v>13</v>
      </c>
      <c r="CE80" s="138">
        <f t="shared" si="31"/>
        <v>101</v>
      </c>
      <c r="CF80" s="139">
        <f t="shared" si="32"/>
        <v>23</v>
      </c>
      <c r="CG80" s="106" t="str">
        <f t="shared" si="33"/>
        <v>водний </v>
      </c>
      <c r="CH80" s="131" t="str">
        <f t="shared" si="34"/>
        <v>І к.с.</v>
      </c>
      <c r="CI80" s="105">
        <f>CE80</f>
        <v>101</v>
      </c>
      <c r="CJ80" s="105">
        <f>CE81</f>
        <v>102</v>
      </c>
      <c r="CK80" s="105">
        <f>CE82</f>
        <v>94</v>
      </c>
      <c r="CN80" s="138"/>
    </row>
    <row r="81" spans="1:92" s="105" customFormat="1" ht="15" customHeight="1">
      <c r="A81" s="131">
        <v>23</v>
      </c>
      <c r="B81" s="96" t="str">
        <f>VLOOKUP(A81,регістрація!B:AB,5,FALSE)</f>
        <v>водний </v>
      </c>
      <c r="C81" s="132" t="str">
        <f>VLOOKUP(A81,регістрація!B:AB,6,FALSE)</f>
        <v>І к.с.</v>
      </c>
      <c r="D81" s="133" t="s">
        <v>365</v>
      </c>
      <c r="E81" s="131">
        <v>2</v>
      </c>
      <c r="M81" s="134">
        <f t="shared" si="18"/>
        <v>0</v>
      </c>
      <c r="U81" s="135">
        <f t="shared" si="19"/>
        <v>0</v>
      </c>
      <c r="V81" s="136">
        <f t="shared" si="20"/>
        <v>15</v>
      </c>
      <c r="AE81" s="105">
        <v>1</v>
      </c>
      <c r="AF81" s="105">
        <v>1</v>
      </c>
      <c r="AH81" s="134">
        <f t="shared" si="21"/>
        <v>2</v>
      </c>
      <c r="AL81" s="105">
        <v>2</v>
      </c>
      <c r="AM81" s="135">
        <f t="shared" si="22"/>
        <v>2</v>
      </c>
      <c r="AN81" s="136">
        <f t="shared" si="23"/>
        <v>15</v>
      </c>
      <c r="AO81" s="137"/>
      <c r="AS81" s="136">
        <f t="shared" si="24"/>
        <v>15</v>
      </c>
      <c r="BA81" s="134">
        <f t="shared" si="25"/>
        <v>0</v>
      </c>
      <c r="BG81" s="105">
        <v>1</v>
      </c>
      <c r="BJ81" s="105">
        <v>2</v>
      </c>
      <c r="BL81" s="135">
        <f t="shared" si="26"/>
        <v>3</v>
      </c>
      <c r="BM81" s="136">
        <f t="shared" si="27"/>
        <v>43</v>
      </c>
      <c r="BV81" s="105">
        <v>1</v>
      </c>
      <c r="BW81" s="105">
        <v>1</v>
      </c>
      <c r="BZ81" s="134">
        <f t="shared" si="28"/>
        <v>2</v>
      </c>
      <c r="CB81" s="105">
        <v>1</v>
      </c>
      <c r="CC81" s="135">
        <f t="shared" si="29"/>
        <v>1</v>
      </c>
      <c r="CD81" s="136">
        <f t="shared" si="30"/>
        <v>14</v>
      </c>
      <c r="CE81" s="138">
        <f t="shared" si="31"/>
        <v>102</v>
      </c>
      <c r="CF81" s="139">
        <f t="shared" si="32"/>
        <v>23</v>
      </c>
      <c r="CG81" s="106" t="str">
        <f t="shared" si="33"/>
        <v>водний </v>
      </c>
      <c r="CH81" s="131" t="str">
        <f t="shared" si="34"/>
        <v>І к.с.</v>
      </c>
      <c r="CN81" s="138"/>
    </row>
    <row r="82" spans="1:92" s="105" customFormat="1" ht="15" customHeight="1">
      <c r="A82" s="131">
        <v>23</v>
      </c>
      <c r="B82" s="96" t="str">
        <f>VLOOKUP(A82,регістрація!B:AB,5,FALSE)</f>
        <v>водний </v>
      </c>
      <c r="C82" s="132" t="str">
        <f>VLOOKUP(A82,регістрація!B:AB,6,FALSE)</f>
        <v>І к.с.</v>
      </c>
      <c r="D82" s="133" t="s">
        <v>349</v>
      </c>
      <c r="E82" s="131">
        <v>3</v>
      </c>
      <c r="F82" s="105">
        <v>1</v>
      </c>
      <c r="H82" s="105">
        <v>1</v>
      </c>
      <c r="M82" s="134">
        <f t="shared" si="18"/>
        <v>2</v>
      </c>
      <c r="O82" s="105">
        <v>1</v>
      </c>
      <c r="U82" s="135">
        <f t="shared" si="19"/>
        <v>1</v>
      </c>
      <c r="V82" s="136">
        <f t="shared" si="20"/>
        <v>14</v>
      </c>
      <c r="AE82" s="105">
        <v>2</v>
      </c>
      <c r="AF82" s="105">
        <v>1</v>
      </c>
      <c r="AH82" s="134">
        <f t="shared" si="21"/>
        <v>3</v>
      </c>
      <c r="AL82" s="105">
        <v>3</v>
      </c>
      <c r="AM82" s="135">
        <f t="shared" si="22"/>
        <v>3</v>
      </c>
      <c r="AN82" s="136">
        <f t="shared" si="23"/>
        <v>15</v>
      </c>
      <c r="AO82" s="137"/>
      <c r="AS82" s="136">
        <f t="shared" si="24"/>
        <v>15</v>
      </c>
      <c r="AT82" s="105">
        <v>2</v>
      </c>
      <c r="AU82" s="105">
        <v>2</v>
      </c>
      <c r="AZ82" s="105">
        <v>2</v>
      </c>
      <c r="BA82" s="134">
        <f t="shared" si="25"/>
        <v>6</v>
      </c>
      <c r="BE82" s="105">
        <v>2</v>
      </c>
      <c r="BF82" s="105">
        <v>1</v>
      </c>
      <c r="BG82" s="105">
        <v>1</v>
      </c>
      <c r="BL82" s="135">
        <f t="shared" si="26"/>
        <v>4</v>
      </c>
      <c r="BM82" s="136">
        <f t="shared" si="27"/>
        <v>38</v>
      </c>
      <c r="BT82" s="105">
        <v>2</v>
      </c>
      <c r="BV82" s="105">
        <v>2</v>
      </c>
      <c r="BW82" s="105">
        <v>1</v>
      </c>
      <c r="BZ82" s="134">
        <f t="shared" si="28"/>
        <v>5</v>
      </c>
      <c r="CB82" s="105">
        <v>2</v>
      </c>
      <c r="CC82" s="135">
        <f t="shared" si="29"/>
        <v>2</v>
      </c>
      <c r="CD82" s="136">
        <f t="shared" si="30"/>
        <v>12</v>
      </c>
      <c r="CE82" s="138">
        <f t="shared" si="31"/>
        <v>94</v>
      </c>
      <c r="CF82" s="139">
        <f t="shared" si="32"/>
        <v>23</v>
      </c>
      <c r="CG82" s="106" t="str">
        <f t="shared" si="33"/>
        <v>водний </v>
      </c>
      <c r="CH82" s="131" t="str">
        <f t="shared" si="34"/>
        <v>І к.с.</v>
      </c>
      <c r="CN82" s="138"/>
    </row>
    <row r="83" spans="1:89" s="105" customFormat="1" ht="15" customHeight="1">
      <c r="A83" s="131">
        <v>30</v>
      </c>
      <c r="B83" s="96" t="str">
        <f>VLOOKUP(A83,регістрація!B:AB,5,FALSE)</f>
        <v>водний </v>
      </c>
      <c r="C83" s="132" t="str">
        <f>VLOOKUP(A83,регістрація!B:AB,6,FALSE)</f>
        <v>І к.с.</v>
      </c>
      <c r="D83" s="133" t="s">
        <v>348</v>
      </c>
      <c r="E83" s="131">
        <v>1</v>
      </c>
      <c r="M83" s="134">
        <f t="shared" si="18"/>
        <v>0</v>
      </c>
      <c r="N83" s="105">
        <v>2</v>
      </c>
      <c r="O83" s="105">
        <v>2</v>
      </c>
      <c r="P83" s="105">
        <v>1</v>
      </c>
      <c r="U83" s="135">
        <f t="shared" si="19"/>
        <v>5</v>
      </c>
      <c r="V83" s="136">
        <f t="shared" si="20"/>
        <v>20</v>
      </c>
      <c r="AH83" s="134">
        <f t="shared" si="21"/>
        <v>0</v>
      </c>
      <c r="AL83" s="105">
        <v>3</v>
      </c>
      <c r="AM83" s="135">
        <f t="shared" si="22"/>
        <v>3</v>
      </c>
      <c r="AN83" s="136">
        <f t="shared" si="23"/>
        <v>18</v>
      </c>
      <c r="AO83" s="137"/>
      <c r="AQ83" s="105">
        <v>3</v>
      </c>
      <c r="AS83" s="136">
        <f t="shared" si="24"/>
        <v>18</v>
      </c>
      <c r="AZ83" s="105">
        <v>1</v>
      </c>
      <c r="BA83" s="134">
        <f t="shared" si="25"/>
        <v>1</v>
      </c>
      <c r="BC83" s="105">
        <v>3</v>
      </c>
      <c r="BE83" s="105">
        <v>2</v>
      </c>
      <c r="BF83" s="105">
        <v>2</v>
      </c>
      <c r="BG83" s="105">
        <v>2</v>
      </c>
      <c r="BH83" s="105">
        <v>2</v>
      </c>
      <c r="BI83" s="105">
        <v>2</v>
      </c>
      <c r="BL83" s="135">
        <f t="shared" si="26"/>
        <v>13</v>
      </c>
      <c r="BM83" s="136">
        <f t="shared" si="27"/>
        <v>52</v>
      </c>
      <c r="BQ83" s="105">
        <v>2</v>
      </c>
      <c r="BZ83" s="134">
        <f t="shared" si="28"/>
        <v>2</v>
      </c>
      <c r="CA83" s="105">
        <v>2</v>
      </c>
      <c r="CC83" s="135">
        <f t="shared" si="29"/>
        <v>2</v>
      </c>
      <c r="CD83" s="136">
        <f t="shared" si="30"/>
        <v>15</v>
      </c>
      <c r="CE83" s="138">
        <f t="shared" si="31"/>
        <v>123</v>
      </c>
      <c r="CF83" s="139">
        <f t="shared" si="32"/>
        <v>30</v>
      </c>
      <c r="CG83" s="106" t="str">
        <f t="shared" si="33"/>
        <v>водний </v>
      </c>
      <c r="CH83" s="131" t="str">
        <f t="shared" si="34"/>
        <v>І к.с.</v>
      </c>
      <c r="CI83" s="105">
        <f>CE83</f>
        <v>123</v>
      </c>
      <c r="CJ83" s="105">
        <f>CE84</f>
        <v>96</v>
      </c>
      <c r="CK83" s="105">
        <f>CE85</f>
        <v>91</v>
      </c>
    </row>
    <row r="84" spans="1:86" s="105" customFormat="1" ht="15" customHeight="1">
      <c r="A84" s="131">
        <v>30</v>
      </c>
      <c r="B84" s="96" t="str">
        <f>VLOOKUP(A84,регістрація!B:AB,5,FALSE)</f>
        <v>водний </v>
      </c>
      <c r="C84" s="132" t="str">
        <f>VLOOKUP(A84,регістрація!B:AB,6,FALSE)</f>
        <v>І к.с.</v>
      </c>
      <c r="D84" s="133" t="s">
        <v>365</v>
      </c>
      <c r="E84" s="131">
        <v>2</v>
      </c>
      <c r="M84" s="134">
        <f t="shared" si="18"/>
        <v>0</v>
      </c>
      <c r="P84" s="105">
        <v>1</v>
      </c>
      <c r="U84" s="135">
        <f t="shared" si="19"/>
        <v>1</v>
      </c>
      <c r="V84" s="136">
        <f t="shared" si="20"/>
        <v>16</v>
      </c>
      <c r="AE84" s="105">
        <v>3</v>
      </c>
      <c r="AH84" s="134">
        <f t="shared" si="21"/>
        <v>3</v>
      </c>
      <c r="AL84" s="105">
        <v>1</v>
      </c>
      <c r="AM84" s="135">
        <f t="shared" si="22"/>
        <v>1</v>
      </c>
      <c r="AN84" s="136">
        <f t="shared" si="23"/>
        <v>13</v>
      </c>
      <c r="AO84" s="137">
        <v>2</v>
      </c>
      <c r="AP84" s="105">
        <v>1</v>
      </c>
      <c r="AS84" s="136">
        <f t="shared" si="24"/>
        <v>14</v>
      </c>
      <c r="AU84" s="105">
        <v>3</v>
      </c>
      <c r="BA84" s="134">
        <f t="shared" si="25"/>
        <v>3</v>
      </c>
      <c r="BE84" s="105">
        <v>1</v>
      </c>
      <c r="BF84" s="105">
        <v>1</v>
      </c>
      <c r="BG84" s="105">
        <v>1</v>
      </c>
      <c r="BH84" s="105">
        <v>1</v>
      </c>
      <c r="BL84" s="135">
        <f t="shared" si="26"/>
        <v>4</v>
      </c>
      <c r="BM84" s="136">
        <f t="shared" si="27"/>
        <v>41</v>
      </c>
      <c r="BV84" s="105">
        <v>1</v>
      </c>
      <c r="BW84" s="105">
        <v>2</v>
      </c>
      <c r="BZ84" s="134">
        <f t="shared" si="28"/>
        <v>3</v>
      </c>
      <c r="CC84" s="135">
        <f t="shared" si="29"/>
        <v>0</v>
      </c>
      <c r="CD84" s="136">
        <f t="shared" si="30"/>
        <v>12</v>
      </c>
      <c r="CE84" s="138">
        <f t="shared" si="31"/>
        <v>96</v>
      </c>
      <c r="CF84" s="139">
        <f t="shared" si="32"/>
        <v>30</v>
      </c>
      <c r="CG84" s="106" t="str">
        <f t="shared" si="33"/>
        <v>водний </v>
      </c>
      <c r="CH84" s="131" t="str">
        <f t="shared" si="34"/>
        <v>І к.с.</v>
      </c>
    </row>
    <row r="85" spans="1:86" s="105" customFormat="1" ht="15" customHeight="1">
      <c r="A85" s="131">
        <v>30</v>
      </c>
      <c r="B85" s="96" t="str">
        <f>VLOOKUP(A85,регістрація!B:AB,5,FALSE)</f>
        <v>водний </v>
      </c>
      <c r="C85" s="132" t="str">
        <f>VLOOKUP(A85,регістрація!B:AB,6,FALSE)</f>
        <v>І к.с.</v>
      </c>
      <c r="D85" s="133" t="s">
        <v>349</v>
      </c>
      <c r="E85" s="131">
        <v>3</v>
      </c>
      <c r="M85" s="134">
        <f t="shared" si="18"/>
        <v>0</v>
      </c>
      <c r="U85" s="135">
        <f t="shared" si="19"/>
        <v>0</v>
      </c>
      <c r="V85" s="136">
        <f t="shared" si="20"/>
        <v>15</v>
      </c>
      <c r="AE85" s="105">
        <v>3</v>
      </c>
      <c r="AH85" s="134">
        <f t="shared" si="21"/>
        <v>3</v>
      </c>
      <c r="AL85" s="105">
        <v>1</v>
      </c>
      <c r="AM85" s="135">
        <f t="shared" si="22"/>
        <v>1</v>
      </c>
      <c r="AN85" s="136">
        <f t="shared" si="23"/>
        <v>13</v>
      </c>
      <c r="AO85" s="137">
        <v>2</v>
      </c>
      <c r="AS85" s="136">
        <f t="shared" si="24"/>
        <v>13</v>
      </c>
      <c r="AT85" s="105">
        <v>5</v>
      </c>
      <c r="AU85" s="105">
        <v>2</v>
      </c>
      <c r="AW85" s="105">
        <v>1</v>
      </c>
      <c r="BA85" s="134">
        <f t="shared" si="25"/>
        <v>8</v>
      </c>
      <c r="BE85" s="105">
        <v>2</v>
      </c>
      <c r="BG85" s="105">
        <v>1</v>
      </c>
      <c r="BL85" s="135">
        <f t="shared" si="26"/>
        <v>3</v>
      </c>
      <c r="BM85" s="136">
        <f t="shared" si="27"/>
        <v>35</v>
      </c>
      <c r="BZ85" s="134">
        <f t="shared" si="28"/>
        <v>0</v>
      </c>
      <c r="CC85" s="135">
        <f t="shared" si="29"/>
        <v>0</v>
      </c>
      <c r="CD85" s="136">
        <f t="shared" si="30"/>
        <v>15</v>
      </c>
      <c r="CE85" s="138">
        <f t="shared" si="31"/>
        <v>91</v>
      </c>
      <c r="CF85" s="139">
        <f t="shared" si="32"/>
        <v>30</v>
      </c>
      <c r="CG85" s="106" t="str">
        <f t="shared" si="33"/>
        <v>водний </v>
      </c>
      <c r="CH85" s="131" t="str">
        <f t="shared" si="34"/>
        <v>І к.с.</v>
      </c>
    </row>
    <row r="86" spans="1:92" s="105" customFormat="1" ht="14.25" customHeight="1">
      <c r="A86" s="131">
        <v>38</v>
      </c>
      <c r="B86" s="96" t="str">
        <f>VLOOKUP(A86,регістрація!B:AB,5,FALSE)</f>
        <v>водний </v>
      </c>
      <c r="C86" s="132" t="str">
        <f>VLOOKUP(A86,регістрація!B:AB,6,FALSE)</f>
        <v>І к.с.</v>
      </c>
      <c r="D86" s="133" t="s">
        <v>348</v>
      </c>
      <c r="E86" s="131">
        <v>1</v>
      </c>
      <c r="M86" s="134">
        <f t="shared" si="18"/>
        <v>0</v>
      </c>
      <c r="O86" s="105">
        <v>1</v>
      </c>
      <c r="P86" s="105">
        <v>1</v>
      </c>
      <c r="U86" s="135">
        <f t="shared" si="19"/>
        <v>2</v>
      </c>
      <c r="V86" s="136">
        <f t="shared" si="20"/>
        <v>17</v>
      </c>
      <c r="AE86" s="105">
        <v>1</v>
      </c>
      <c r="AH86" s="134">
        <f aca="true" t="shared" si="35" ref="AH86:AH117">SUM(W86:AG86)</f>
        <v>1</v>
      </c>
      <c r="AK86" s="105">
        <v>1</v>
      </c>
      <c r="AL86" s="105">
        <v>3</v>
      </c>
      <c r="AM86" s="135">
        <f t="shared" si="22"/>
        <v>4</v>
      </c>
      <c r="AN86" s="136">
        <f t="shared" si="23"/>
        <v>18</v>
      </c>
      <c r="AO86" s="137"/>
      <c r="AS86" s="136">
        <f t="shared" si="24"/>
        <v>15</v>
      </c>
      <c r="AU86" s="105">
        <v>1</v>
      </c>
      <c r="BA86" s="134">
        <f t="shared" si="25"/>
        <v>1</v>
      </c>
      <c r="BF86" s="105">
        <v>1</v>
      </c>
      <c r="BG86" s="105">
        <v>2</v>
      </c>
      <c r="BL86" s="135">
        <f t="shared" si="26"/>
        <v>3</v>
      </c>
      <c r="BM86" s="136">
        <f t="shared" si="27"/>
        <v>42</v>
      </c>
      <c r="BQ86" s="105">
        <v>1</v>
      </c>
      <c r="BZ86" s="134">
        <f t="shared" si="28"/>
        <v>1</v>
      </c>
      <c r="CA86" s="105">
        <v>1</v>
      </c>
      <c r="CB86" s="105">
        <v>1</v>
      </c>
      <c r="CC86" s="135">
        <f t="shared" si="29"/>
        <v>2</v>
      </c>
      <c r="CD86" s="136">
        <f t="shared" si="30"/>
        <v>16</v>
      </c>
      <c r="CE86" s="138">
        <f t="shared" si="31"/>
        <v>108</v>
      </c>
      <c r="CF86" s="139">
        <f t="shared" si="32"/>
        <v>38</v>
      </c>
      <c r="CG86" s="106" t="str">
        <f t="shared" si="33"/>
        <v>водний </v>
      </c>
      <c r="CH86" s="131" t="str">
        <f t="shared" si="34"/>
        <v>І к.с.</v>
      </c>
      <c r="CI86" s="105">
        <f>CE86</f>
        <v>108</v>
      </c>
      <c r="CJ86" s="105">
        <f>CE87</f>
        <v>106</v>
      </c>
      <c r="CK86" s="105">
        <f>CE88</f>
        <v>108</v>
      </c>
      <c r="CN86" s="138"/>
    </row>
    <row r="87" spans="1:92" s="105" customFormat="1" ht="15" customHeight="1">
      <c r="A87" s="131">
        <v>38</v>
      </c>
      <c r="B87" s="96" t="str">
        <f>VLOOKUP(A87,регістрація!B:AB,5,FALSE)</f>
        <v>водний </v>
      </c>
      <c r="C87" s="132" t="str">
        <f>VLOOKUP(A87,регістрація!B:AB,6,FALSE)</f>
        <v>І к.с.</v>
      </c>
      <c r="D87" s="133" t="s">
        <v>365</v>
      </c>
      <c r="E87" s="131">
        <v>2</v>
      </c>
      <c r="M87" s="134">
        <f t="shared" si="18"/>
        <v>0</v>
      </c>
      <c r="N87" s="105">
        <v>1</v>
      </c>
      <c r="P87" s="105">
        <v>1</v>
      </c>
      <c r="U87" s="135">
        <f t="shared" si="19"/>
        <v>2</v>
      </c>
      <c r="V87" s="136">
        <f t="shared" si="20"/>
        <v>17</v>
      </c>
      <c r="AH87" s="134">
        <f t="shared" si="35"/>
        <v>0</v>
      </c>
      <c r="AL87" s="105">
        <v>3</v>
      </c>
      <c r="AM87" s="135">
        <f t="shared" si="22"/>
        <v>3</v>
      </c>
      <c r="AN87" s="136">
        <f t="shared" si="23"/>
        <v>18</v>
      </c>
      <c r="AO87" s="137"/>
      <c r="AS87" s="136">
        <f t="shared" si="24"/>
        <v>15</v>
      </c>
      <c r="BA87" s="134">
        <f t="shared" si="25"/>
        <v>0</v>
      </c>
      <c r="BJ87" s="105">
        <v>2</v>
      </c>
      <c r="BL87" s="135">
        <f t="shared" si="26"/>
        <v>2</v>
      </c>
      <c r="BM87" s="136">
        <f t="shared" si="27"/>
        <v>42</v>
      </c>
      <c r="BW87" s="105">
        <v>1</v>
      </c>
      <c r="BZ87" s="134">
        <f t="shared" si="28"/>
        <v>1</v>
      </c>
      <c r="CC87" s="135">
        <f t="shared" si="29"/>
        <v>0</v>
      </c>
      <c r="CD87" s="136">
        <f t="shared" si="30"/>
        <v>14</v>
      </c>
      <c r="CE87" s="138">
        <f t="shared" si="31"/>
        <v>106</v>
      </c>
      <c r="CF87" s="139">
        <f t="shared" si="32"/>
        <v>38</v>
      </c>
      <c r="CG87" s="106" t="str">
        <f t="shared" si="33"/>
        <v>водний </v>
      </c>
      <c r="CH87" s="131" t="str">
        <f t="shared" si="34"/>
        <v>І к.с.</v>
      </c>
      <c r="CN87" s="138"/>
    </row>
    <row r="88" spans="1:92" s="105" customFormat="1" ht="15" customHeight="1">
      <c r="A88" s="131">
        <v>38</v>
      </c>
      <c r="B88" s="96" t="str">
        <f>VLOOKUP(A88,регістрація!B:AB,5,FALSE)</f>
        <v>водний </v>
      </c>
      <c r="C88" s="132" t="str">
        <f>VLOOKUP(A88,регістрація!B:AB,6,FALSE)</f>
        <v>І к.с.</v>
      </c>
      <c r="D88" s="133" t="s">
        <v>349</v>
      </c>
      <c r="E88" s="131">
        <v>3</v>
      </c>
      <c r="M88" s="134">
        <f t="shared" si="18"/>
        <v>0</v>
      </c>
      <c r="N88" s="105">
        <v>2</v>
      </c>
      <c r="P88" s="105">
        <v>1</v>
      </c>
      <c r="U88" s="135">
        <f t="shared" si="19"/>
        <v>3</v>
      </c>
      <c r="V88" s="136">
        <f t="shared" si="20"/>
        <v>18</v>
      </c>
      <c r="AH88" s="134">
        <f t="shared" si="35"/>
        <v>0</v>
      </c>
      <c r="AL88" s="105">
        <v>2</v>
      </c>
      <c r="AM88" s="135">
        <f t="shared" si="22"/>
        <v>2</v>
      </c>
      <c r="AN88" s="136">
        <f t="shared" si="23"/>
        <v>17</v>
      </c>
      <c r="AO88" s="137"/>
      <c r="AS88" s="136">
        <f t="shared" si="24"/>
        <v>15</v>
      </c>
      <c r="BA88" s="134">
        <f t="shared" si="25"/>
        <v>0</v>
      </c>
      <c r="BG88" s="105">
        <v>1</v>
      </c>
      <c r="BJ88" s="105">
        <v>1</v>
      </c>
      <c r="BL88" s="135">
        <f t="shared" si="26"/>
        <v>2</v>
      </c>
      <c r="BM88" s="136">
        <f t="shared" si="27"/>
        <v>42</v>
      </c>
      <c r="BQ88" s="105">
        <v>2</v>
      </c>
      <c r="BZ88" s="134">
        <f t="shared" si="28"/>
        <v>2</v>
      </c>
      <c r="CA88" s="105">
        <v>2</v>
      </c>
      <c r="CB88" s="105">
        <v>1</v>
      </c>
      <c r="CC88" s="135">
        <f t="shared" si="29"/>
        <v>3</v>
      </c>
      <c r="CD88" s="136">
        <f t="shared" si="30"/>
        <v>16</v>
      </c>
      <c r="CE88" s="138">
        <f t="shared" si="31"/>
        <v>108</v>
      </c>
      <c r="CF88" s="139">
        <f t="shared" si="32"/>
        <v>38</v>
      </c>
      <c r="CG88" s="106" t="str">
        <f t="shared" si="33"/>
        <v>водний </v>
      </c>
      <c r="CH88" s="131" t="str">
        <f t="shared" si="34"/>
        <v>І к.с.</v>
      </c>
      <c r="CN88" s="138"/>
    </row>
    <row r="89" spans="1:92" s="105" customFormat="1" ht="15" customHeight="1">
      <c r="A89" s="131">
        <v>59</v>
      </c>
      <c r="B89" s="96" t="str">
        <f>VLOOKUP(A89,регістрація!B:AB,5,FALSE)</f>
        <v>водний </v>
      </c>
      <c r="C89" s="132" t="str">
        <f>VLOOKUP(A89,регістрація!B:AB,6,FALSE)</f>
        <v>І к.с.</v>
      </c>
      <c r="D89" s="133" t="s">
        <v>348</v>
      </c>
      <c r="E89" s="131">
        <v>1</v>
      </c>
      <c r="M89" s="134">
        <f t="shared" si="18"/>
        <v>0</v>
      </c>
      <c r="P89" s="105">
        <v>1</v>
      </c>
      <c r="U89" s="135">
        <f t="shared" si="19"/>
        <v>1</v>
      </c>
      <c r="V89" s="136">
        <f t="shared" si="20"/>
        <v>16</v>
      </c>
      <c r="AH89" s="134">
        <f t="shared" si="35"/>
        <v>0</v>
      </c>
      <c r="AL89" s="105">
        <v>2</v>
      </c>
      <c r="AM89" s="135">
        <f t="shared" si="22"/>
        <v>2</v>
      </c>
      <c r="AN89" s="136">
        <f t="shared" si="23"/>
        <v>17</v>
      </c>
      <c r="AO89" s="137"/>
      <c r="AS89" s="136">
        <f t="shared" si="24"/>
        <v>15</v>
      </c>
      <c r="BA89" s="134">
        <f t="shared" si="25"/>
        <v>0</v>
      </c>
      <c r="BG89" s="105">
        <v>2</v>
      </c>
      <c r="BL89" s="135">
        <f t="shared" si="26"/>
        <v>2</v>
      </c>
      <c r="BM89" s="136">
        <f t="shared" si="27"/>
        <v>42</v>
      </c>
      <c r="BV89" s="105">
        <v>1</v>
      </c>
      <c r="BZ89" s="134">
        <f t="shared" si="28"/>
        <v>1</v>
      </c>
      <c r="CB89" s="105">
        <v>2</v>
      </c>
      <c r="CC89" s="135">
        <f t="shared" si="29"/>
        <v>2</v>
      </c>
      <c r="CD89" s="136">
        <f t="shared" si="30"/>
        <v>16</v>
      </c>
      <c r="CE89" s="138">
        <f t="shared" si="31"/>
        <v>106</v>
      </c>
      <c r="CF89" s="139">
        <f t="shared" si="32"/>
        <v>59</v>
      </c>
      <c r="CG89" s="106" t="str">
        <f t="shared" si="33"/>
        <v>водний </v>
      </c>
      <c r="CH89" s="131" t="str">
        <f t="shared" si="34"/>
        <v>І к.с.</v>
      </c>
      <c r="CI89" s="105">
        <f>CE89</f>
        <v>106</v>
      </c>
      <c r="CJ89" s="105">
        <f>CE90</f>
        <v>92</v>
      </c>
      <c r="CK89" s="105">
        <f>CE91</f>
        <v>104</v>
      </c>
      <c r="CN89" s="138"/>
    </row>
    <row r="90" spans="1:92" s="105" customFormat="1" ht="15" customHeight="1">
      <c r="A90" s="131">
        <v>59</v>
      </c>
      <c r="B90" s="96" t="str">
        <f>VLOOKUP(A90,регістрація!B:AB,5,FALSE)</f>
        <v>водний </v>
      </c>
      <c r="C90" s="132" t="str">
        <f>VLOOKUP(A90,регістрація!B:AB,6,FALSE)</f>
        <v>І к.с.</v>
      </c>
      <c r="D90" s="133" t="s">
        <v>365</v>
      </c>
      <c r="E90" s="131">
        <v>2</v>
      </c>
      <c r="F90" s="105">
        <v>1</v>
      </c>
      <c r="M90" s="134">
        <f t="shared" si="18"/>
        <v>1</v>
      </c>
      <c r="N90" s="105">
        <v>1</v>
      </c>
      <c r="U90" s="135">
        <f t="shared" si="19"/>
        <v>1</v>
      </c>
      <c r="V90" s="136">
        <f t="shared" si="20"/>
        <v>15</v>
      </c>
      <c r="AH90" s="134">
        <f t="shared" si="35"/>
        <v>0</v>
      </c>
      <c r="AL90" s="105">
        <v>1</v>
      </c>
      <c r="AM90" s="135">
        <f t="shared" si="22"/>
        <v>1</v>
      </c>
      <c r="AN90" s="136">
        <f t="shared" si="23"/>
        <v>16</v>
      </c>
      <c r="AO90" s="137"/>
      <c r="AS90" s="136">
        <f t="shared" si="24"/>
        <v>15</v>
      </c>
      <c r="AT90" s="105">
        <v>1</v>
      </c>
      <c r="AW90" s="105">
        <v>10</v>
      </c>
      <c r="BA90" s="134">
        <f t="shared" si="25"/>
        <v>11</v>
      </c>
      <c r="BG90" s="105">
        <v>1</v>
      </c>
      <c r="BL90" s="135">
        <f t="shared" si="26"/>
        <v>1</v>
      </c>
      <c r="BM90" s="136">
        <f t="shared" si="27"/>
        <v>30</v>
      </c>
      <c r="BZ90" s="134">
        <f t="shared" si="28"/>
        <v>0</v>
      </c>
      <c r="CA90" s="105">
        <v>1</v>
      </c>
      <c r="CC90" s="135">
        <f t="shared" si="29"/>
        <v>1</v>
      </c>
      <c r="CD90" s="136">
        <f t="shared" si="30"/>
        <v>16</v>
      </c>
      <c r="CE90" s="138">
        <f t="shared" si="31"/>
        <v>92</v>
      </c>
      <c r="CF90" s="139">
        <f t="shared" si="32"/>
        <v>59</v>
      </c>
      <c r="CG90" s="106" t="str">
        <f t="shared" si="33"/>
        <v>водний </v>
      </c>
      <c r="CH90" s="131" t="str">
        <f t="shared" si="34"/>
        <v>І к.с.</v>
      </c>
      <c r="CN90" s="138"/>
    </row>
    <row r="91" spans="1:92" s="105" customFormat="1" ht="15" customHeight="1">
      <c r="A91" s="131">
        <v>59</v>
      </c>
      <c r="B91" s="96" t="str">
        <f>VLOOKUP(A91,регістрація!B:AB,5,FALSE)</f>
        <v>водний </v>
      </c>
      <c r="C91" s="132" t="str">
        <f>VLOOKUP(A91,регістрація!B:AB,6,FALSE)</f>
        <v>І к.с.</v>
      </c>
      <c r="D91" s="133" t="s">
        <v>349</v>
      </c>
      <c r="E91" s="131">
        <v>3</v>
      </c>
      <c r="M91" s="134">
        <f t="shared" si="18"/>
        <v>0</v>
      </c>
      <c r="U91" s="135">
        <f t="shared" si="19"/>
        <v>0</v>
      </c>
      <c r="V91" s="136">
        <f t="shared" si="20"/>
        <v>15</v>
      </c>
      <c r="AH91" s="134">
        <f t="shared" si="35"/>
        <v>0</v>
      </c>
      <c r="AL91" s="105">
        <v>2</v>
      </c>
      <c r="AM91" s="135">
        <f t="shared" si="22"/>
        <v>2</v>
      </c>
      <c r="AN91" s="136">
        <f t="shared" si="23"/>
        <v>17</v>
      </c>
      <c r="AO91" s="137"/>
      <c r="AS91" s="136">
        <f t="shared" si="24"/>
        <v>15</v>
      </c>
      <c r="BA91" s="134">
        <f t="shared" si="25"/>
        <v>0</v>
      </c>
      <c r="BG91" s="105">
        <v>1</v>
      </c>
      <c r="BL91" s="135">
        <f t="shared" si="26"/>
        <v>1</v>
      </c>
      <c r="BM91" s="136">
        <f t="shared" si="27"/>
        <v>41</v>
      </c>
      <c r="BW91" s="105">
        <v>1</v>
      </c>
      <c r="BZ91" s="134">
        <f t="shared" si="28"/>
        <v>1</v>
      </c>
      <c r="CB91" s="105">
        <v>2</v>
      </c>
      <c r="CC91" s="135">
        <f t="shared" si="29"/>
        <v>2</v>
      </c>
      <c r="CD91" s="136">
        <f t="shared" si="30"/>
        <v>16</v>
      </c>
      <c r="CE91" s="138">
        <f t="shared" si="31"/>
        <v>104</v>
      </c>
      <c r="CF91" s="139">
        <f t="shared" si="32"/>
        <v>59</v>
      </c>
      <c r="CG91" s="106" t="str">
        <f t="shared" si="33"/>
        <v>водний </v>
      </c>
      <c r="CH91" s="131" t="str">
        <f t="shared" si="34"/>
        <v>І к.с.</v>
      </c>
      <c r="CN91" s="138"/>
    </row>
    <row r="92" spans="1:92" s="105" customFormat="1" ht="15" customHeight="1">
      <c r="A92" s="131">
        <v>64</v>
      </c>
      <c r="B92" s="96" t="str">
        <f>VLOOKUP(A92,регістрація!B:AB,5,FALSE)</f>
        <v>водний </v>
      </c>
      <c r="C92" s="132" t="str">
        <f>VLOOKUP(A92,регістрація!B:AB,6,FALSE)</f>
        <v>І к.с.</v>
      </c>
      <c r="D92" s="133" t="s">
        <v>348</v>
      </c>
      <c r="E92" s="131">
        <v>1</v>
      </c>
      <c r="F92" s="105">
        <v>2</v>
      </c>
      <c r="M92" s="134">
        <f t="shared" si="18"/>
        <v>2</v>
      </c>
      <c r="O92" s="105">
        <v>1</v>
      </c>
      <c r="U92" s="135">
        <f t="shared" si="19"/>
        <v>1</v>
      </c>
      <c r="V92" s="136">
        <f t="shared" si="20"/>
        <v>14</v>
      </c>
      <c r="AE92" s="105">
        <v>3</v>
      </c>
      <c r="AH92" s="134">
        <f t="shared" si="35"/>
        <v>3</v>
      </c>
      <c r="AK92" s="105">
        <v>1</v>
      </c>
      <c r="AL92" s="105">
        <v>1</v>
      </c>
      <c r="AM92" s="135">
        <f t="shared" si="22"/>
        <v>2</v>
      </c>
      <c r="AN92" s="136">
        <f t="shared" si="23"/>
        <v>14</v>
      </c>
      <c r="AO92" s="137"/>
      <c r="AQ92" s="105">
        <v>2</v>
      </c>
      <c r="AS92" s="136">
        <f t="shared" si="24"/>
        <v>17</v>
      </c>
      <c r="AY92" s="105">
        <v>2</v>
      </c>
      <c r="BA92" s="134">
        <f t="shared" si="25"/>
        <v>2</v>
      </c>
      <c r="BC92" s="105">
        <v>2</v>
      </c>
      <c r="BE92" s="105">
        <v>1</v>
      </c>
      <c r="BG92" s="105">
        <v>1</v>
      </c>
      <c r="BI92" s="105">
        <v>1</v>
      </c>
      <c r="BL92" s="135">
        <f t="shared" si="26"/>
        <v>5</v>
      </c>
      <c r="BM92" s="136">
        <f t="shared" si="27"/>
        <v>43</v>
      </c>
      <c r="BV92" s="105">
        <v>2</v>
      </c>
      <c r="BW92" s="105">
        <v>1</v>
      </c>
      <c r="BZ92" s="134">
        <f t="shared" si="28"/>
        <v>3</v>
      </c>
      <c r="CA92" s="105">
        <v>1</v>
      </c>
      <c r="CC92" s="135">
        <f t="shared" si="29"/>
        <v>1</v>
      </c>
      <c r="CD92" s="136">
        <f t="shared" si="30"/>
        <v>13</v>
      </c>
      <c r="CE92" s="138">
        <f t="shared" si="31"/>
        <v>101</v>
      </c>
      <c r="CF92" s="139">
        <f t="shared" si="32"/>
        <v>64</v>
      </c>
      <c r="CG92" s="106" t="str">
        <f t="shared" si="33"/>
        <v>водний </v>
      </c>
      <c r="CH92" s="131" t="str">
        <f t="shared" si="34"/>
        <v>І к.с.</v>
      </c>
      <c r="CI92" s="105">
        <f>CE92</f>
        <v>101</v>
      </c>
      <c r="CJ92" s="105">
        <f>CE93</f>
        <v>92</v>
      </c>
      <c r="CK92" s="105">
        <f>CE94</f>
        <v>89</v>
      </c>
      <c r="CN92" s="138"/>
    </row>
    <row r="93" spans="1:92" s="105" customFormat="1" ht="15" customHeight="1">
      <c r="A93" s="131">
        <v>64</v>
      </c>
      <c r="B93" s="96" t="str">
        <f>VLOOKUP(A93,регістрація!B:AB,5,FALSE)</f>
        <v>водний </v>
      </c>
      <c r="C93" s="132" t="str">
        <f>VLOOKUP(A93,регістрація!B:AB,6,FALSE)</f>
        <v>І к.с.</v>
      </c>
      <c r="D93" s="133" t="s">
        <v>365</v>
      </c>
      <c r="E93" s="131">
        <v>2</v>
      </c>
      <c r="F93" s="105">
        <v>2</v>
      </c>
      <c r="M93" s="134">
        <f t="shared" si="18"/>
        <v>2</v>
      </c>
      <c r="U93" s="135">
        <f t="shared" si="19"/>
        <v>0</v>
      </c>
      <c r="V93" s="136">
        <f t="shared" si="20"/>
        <v>13</v>
      </c>
      <c r="Y93" s="105">
        <v>3</v>
      </c>
      <c r="AH93" s="134">
        <f t="shared" si="35"/>
        <v>3</v>
      </c>
      <c r="AK93" s="105">
        <v>1</v>
      </c>
      <c r="AM93" s="135">
        <f t="shared" si="22"/>
        <v>1</v>
      </c>
      <c r="AN93" s="136">
        <f t="shared" si="23"/>
        <v>13</v>
      </c>
      <c r="AO93" s="137"/>
      <c r="AS93" s="136">
        <f t="shared" si="24"/>
        <v>15</v>
      </c>
      <c r="BA93" s="134">
        <f t="shared" si="25"/>
        <v>0</v>
      </c>
      <c r="BL93" s="135">
        <f t="shared" si="26"/>
        <v>0</v>
      </c>
      <c r="BM93" s="136">
        <f t="shared" si="27"/>
        <v>40</v>
      </c>
      <c r="BQ93" s="105">
        <v>2</v>
      </c>
      <c r="BW93" s="105">
        <v>2</v>
      </c>
      <c r="BZ93" s="134">
        <f t="shared" si="28"/>
        <v>4</v>
      </c>
      <c r="CC93" s="135">
        <f t="shared" si="29"/>
        <v>0</v>
      </c>
      <c r="CD93" s="136">
        <f t="shared" si="30"/>
        <v>11</v>
      </c>
      <c r="CE93" s="138">
        <f t="shared" si="31"/>
        <v>92</v>
      </c>
      <c r="CF93" s="139">
        <f t="shared" si="32"/>
        <v>64</v>
      </c>
      <c r="CG93" s="106" t="str">
        <f t="shared" si="33"/>
        <v>водний </v>
      </c>
      <c r="CH93" s="131" t="str">
        <f t="shared" si="34"/>
        <v>І к.с.</v>
      </c>
      <c r="CN93" s="138"/>
    </row>
    <row r="94" spans="1:92" s="105" customFormat="1" ht="15" customHeight="1">
      <c r="A94" s="131">
        <v>64</v>
      </c>
      <c r="B94" s="96" t="str">
        <f>VLOOKUP(A94,регістрація!B:AB,5,FALSE)</f>
        <v>водний </v>
      </c>
      <c r="C94" s="132" t="str">
        <f>VLOOKUP(A94,регістрація!B:AB,6,FALSE)</f>
        <v>І к.с.</v>
      </c>
      <c r="D94" s="133" t="s">
        <v>349</v>
      </c>
      <c r="E94" s="131">
        <v>3</v>
      </c>
      <c r="F94" s="105">
        <v>2</v>
      </c>
      <c r="M94" s="134">
        <f t="shared" si="18"/>
        <v>2</v>
      </c>
      <c r="O94" s="105">
        <v>2</v>
      </c>
      <c r="U94" s="135">
        <f t="shared" si="19"/>
        <v>2</v>
      </c>
      <c r="V94" s="136">
        <f t="shared" si="20"/>
        <v>15</v>
      </c>
      <c r="W94" s="105">
        <v>2</v>
      </c>
      <c r="AE94" s="105">
        <v>2</v>
      </c>
      <c r="AH94" s="134">
        <f t="shared" si="35"/>
        <v>4</v>
      </c>
      <c r="AM94" s="135">
        <f t="shared" si="22"/>
        <v>0</v>
      </c>
      <c r="AN94" s="136">
        <f t="shared" si="23"/>
        <v>11</v>
      </c>
      <c r="AO94" s="137"/>
      <c r="AS94" s="136">
        <f t="shared" si="24"/>
        <v>15</v>
      </c>
      <c r="AU94" s="105">
        <v>2</v>
      </c>
      <c r="AY94" s="105">
        <v>3</v>
      </c>
      <c r="BA94" s="134">
        <f t="shared" si="25"/>
        <v>5</v>
      </c>
      <c r="BF94" s="105">
        <v>1</v>
      </c>
      <c r="BL94" s="135">
        <f t="shared" si="26"/>
        <v>1</v>
      </c>
      <c r="BM94" s="136">
        <f t="shared" si="27"/>
        <v>36</v>
      </c>
      <c r="BW94" s="105">
        <v>2</v>
      </c>
      <c r="BX94" s="105">
        <v>1</v>
      </c>
      <c r="BZ94" s="134">
        <f t="shared" si="28"/>
        <v>3</v>
      </c>
      <c r="CC94" s="135">
        <f t="shared" si="29"/>
        <v>0</v>
      </c>
      <c r="CD94" s="136">
        <f t="shared" si="30"/>
        <v>12</v>
      </c>
      <c r="CE94" s="138">
        <f t="shared" si="31"/>
        <v>89</v>
      </c>
      <c r="CF94" s="139">
        <f t="shared" si="32"/>
        <v>64</v>
      </c>
      <c r="CG94" s="106" t="str">
        <f t="shared" si="33"/>
        <v>водний </v>
      </c>
      <c r="CH94" s="131" t="str">
        <f t="shared" si="34"/>
        <v>І к.с.</v>
      </c>
      <c r="CN94" s="138"/>
    </row>
    <row r="95" spans="1:89" s="105" customFormat="1" ht="15" customHeight="1">
      <c r="A95" s="131">
        <v>77</v>
      </c>
      <c r="B95" s="96" t="str">
        <f>VLOOKUP(A95,регістрація!B:AB,5,FALSE)</f>
        <v>водний </v>
      </c>
      <c r="C95" s="132" t="str">
        <f>VLOOKUP(A95,регістрація!B:AB,6,FALSE)</f>
        <v>І к.с.</v>
      </c>
      <c r="D95" s="133" t="s">
        <v>348</v>
      </c>
      <c r="E95" s="131">
        <v>1</v>
      </c>
      <c r="F95" s="105">
        <v>1</v>
      </c>
      <c r="G95" s="105">
        <v>1</v>
      </c>
      <c r="M95" s="134">
        <f t="shared" si="18"/>
        <v>2</v>
      </c>
      <c r="P95" s="105">
        <v>1</v>
      </c>
      <c r="U95" s="135">
        <f t="shared" si="19"/>
        <v>1</v>
      </c>
      <c r="V95" s="136">
        <f t="shared" si="20"/>
        <v>14</v>
      </c>
      <c r="AH95" s="134">
        <f t="shared" si="35"/>
        <v>0</v>
      </c>
      <c r="AL95" s="105">
        <v>2</v>
      </c>
      <c r="AM95" s="135">
        <f t="shared" si="22"/>
        <v>2</v>
      </c>
      <c r="AN95" s="136">
        <f t="shared" si="23"/>
        <v>17</v>
      </c>
      <c r="AO95" s="137"/>
      <c r="AS95" s="136">
        <f t="shared" si="24"/>
        <v>15</v>
      </c>
      <c r="AV95" s="105">
        <v>3</v>
      </c>
      <c r="AZ95" s="105">
        <v>1</v>
      </c>
      <c r="BA95" s="134">
        <f t="shared" si="25"/>
        <v>4</v>
      </c>
      <c r="BF95" s="105">
        <v>1</v>
      </c>
      <c r="BG95" s="105">
        <v>1</v>
      </c>
      <c r="BL95" s="135">
        <f t="shared" si="26"/>
        <v>2</v>
      </c>
      <c r="BM95" s="136">
        <f t="shared" si="27"/>
        <v>38</v>
      </c>
      <c r="BV95" s="105">
        <v>3</v>
      </c>
      <c r="BZ95" s="134">
        <f t="shared" si="28"/>
        <v>3</v>
      </c>
      <c r="CA95" s="105">
        <v>1</v>
      </c>
      <c r="CC95" s="135">
        <f t="shared" si="29"/>
        <v>1</v>
      </c>
      <c r="CD95" s="136">
        <f t="shared" si="30"/>
        <v>13</v>
      </c>
      <c r="CE95" s="138">
        <f t="shared" si="31"/>
        <v>97</v>
      </c>
      <c r="CF95" s="139">
        <f t="shared" si="32"/>
        <v>77</v>
      </c>
      <c r="CG95" s="106" t="str">
        <f t="shared" si="33"/>
        <v>водний </v>
      </c>
      <c r="CH95" s="131" t="str">
        <f t="shared" si="34"/>
        <v>І к.с.</v>
      </c>
      <c r="CI95" s="105">
        <f>CE95</f>
        <v>97</v>
      </c>
      <c r="CJ95" s="105">
        <f>CE96</f>
        <v>98</v>
      </c>
      <c r="CK95" s="105">
        <f>CE97</f>
        <v>94</v>
      </c>
    </row>
    <row r="96" spans="1:86" s="105" customFormat="1" ht="15" customHeight="1">
      <c r="A96" s="131">
        <v>77</v>
      </c>
      <c r="B96" s="96" t="str">
        <f>VLOOKUP(A96,регістрація!B:AB,5,FALSE)</f>
        <v>водний </v>
      </c>
      <c r="C96" s="132" t="str">
        <f>VLOOKUP(A96,регістрація!B:AB,6,FALSE)</f>
        <v>І к.с.</v>
      </c>
      <c r="D96" s="133" t="s">
        <v>365</v>
      </c>
      <c r="E96" s="131">
        <v>2</v>
      </c>
      <c r="G96" s="105">
        <v>1</v>
      </c>
      <c r="M96" s="134">
        <f t="shared" si="18"/>
        <v>1</v>
      </c>
      <c r="N96" s="105">
        <v>1</v>
      </c>
      <c r="U96" s="135">
        <f t="shared" si="19"/>
        <v>1</v>
      </c>
      <c r="V96" s="136">
        <f t="shared" si="20"/>
        <v>15</v>
      </c>
      <c r="AE96" s="105">
        <v>1</v>
      </c>
      <c r="AH96" s="134">
        <f t="shared" si="35"/>
        <v>1</v>
      </c>
      <c r="AL96" s="105">
        <v>1</v>
      </c>
      <c r="AM96" s="135">
        <f t="shared" si="22"/>
        <v>1</v>
      </c>
      <c r="AN96" s="136">
        <f t="shared" si="23"/>
        <v>15</v>
      </c>
      <c r="AO96" s="137"/>
      <c r="AS96" s="136">
        <f t="shared" si="24"/>
        <v>15</v>
      </c>
      <c r="BA96" s="134">
        <f t="shared" si="25"/>
        <v>0</v>
      </c>
      <c r="BL96" s="135">
        <f t="shared" si="26"/>
        <v>0</v>
      </c>
      <c r="BM96" s="136">
        <f t="shared" si="27"/>
        <v>40</v>
      </c>
      <c r="BP96" s="105">
        <v>1</v>
      </c>
      <c r="BV96" s="105">
        <v>1</v>
      </c>
      <c r="BZ96" s="134">
        <f t="shared" si="28"/>
        <v>2</v>
      </c>
      <c r="CC96" s="135">
        <f t="shared" si="29"/>
        <v>0</v>
      </c>
      <c r="CD96" s="136">
        <f t="shared" si="30"/>
        <v>13</v>
      </c>
      <c r="CE96" s="138">
        <f t="shared" si="31"/>
        <v>98</v>
      </c>
      <c r="CF96" s="139">
        <f t="shared" si="32"/>
        <v>77</v>
      </c>
      <c r="CG96" s="106" t="str">
        <f t="shared" si="33"/>
        <v>водний </v>
      </c>
      <c r="CH96" s="131" t="str">
        <f t="shared" si="34"/>
        <v>І к.с.</v>
      </c>
    </row>
    <row r="97" spans="1:86" s="105" customFormat="1" ht="15" customHeight="1">
      <c r="A97" s="131">
        <v>77</v>
      </c>
      <c r="B97" s="96" t="str">
        <f>VLOOKUP(A97,регістрація!B:AB,5,FALSE)</f>
        <v>водний </v>
      </c>
      <c r="C97" s="132" t="str">
        <f>VLOOKUP(A97,регістрація!B:AB,6,FALSE)</f>
        <v>І к.с.</v>
      </c>
      <c r="D97" s="133" t="s">
        <v>349</v>
      </c>
      <c r="E97" s="131">
        <v>3</v>
      </c>
      <c r="G97" s="105">
        <v>1</v>
      </c>
      <c r="H97" s="105">
        <v>1</v>
      </c>
      <c r="M97" s="134">
        <f t="shared" si="18"/>
        <v>2</v>
      </c>
      <c r="U97" s="135">
        <f t="shared" si="19"/>
        <v>0</v>
      </c>
      <c r="V97" s="136">
        <f t="shared" si="20"/>
        <v>13</v>
      </c>
      <c r="AH97" s="134">
        <f t="shared" si="35"/>
        <v>0</v>
      </c>
      <c r="AL97" s="105">
        <v>2</v>
      </c>
      <c r="AM97" s="135">
        <f t="shared" si="22"/>
        <v>2</v>
      </c>
      <c r="AN97" s="136">
        <f t="shared" si="23"/>
        <v>17</v>
      </c>
      <c r="AO97" s="137"/>
      <c r="AS97" s="136">
        <f t="shared" si="24"/>
        <v>15</v>
      </c>
      <c r="AT97" s="105">
        <v>2</v>
      </c>
      <c r="AU97" s="105">
        <v>2</v>
      </c>
      <c r="BA97" s="134">
        <f t="shared" si="25"/>
        <v>4</v>
      </c>
      <c r="BL97" s="135">
        <f t="shared" si="26"/>
        <v>0</v>
      </c>
      <c r="BM97" s="136">
        <f t="shared" si="27"/>
        <v>36</v>
      </c>
      <c r="BV97" s="105">
        <v>2</v>
      </c>
      <c r="BZ97" s="134">
        <f t="shared" si="28"/>
        <v>2</v>
      </c>
      <c r="CC97" s="135">
        <f t="shared" si="29"/>
        <v>0</v>
      </c>
      <c r="CD97" s="136">
        <f t="shared" si="30"/>
        <v>13</v>
      </c>
      <c r="CE97" s="138">
        <f t="shared" si="31"/>
        <v>94</v>
      </c>
      <c r="CF97" s="139">
        <f t="shared" si="32"/>
        <v>77</v>
      </c>
      <c r="CG97" s="106" t="str">
        <f t="shared" si="33"/>
        <v>водний </v>
      </c>
      <c r="CH97" s="131" t="str">
        <f t="shared" si="34"/>
        <v>І к.с.</v>
      </c>
    </row>
    <row r="98" spans="1:92" s="105" customFormat="1" ht="15" customHeight="1">
      <c r="A98" s="131">
        <v>85</v>
      </c>
      <c r="B98" s="96" t="str">
        <f>VLOOKUP(A98,регістрація!B:AB,5,FALSE)</f>
        <v>водний </v>
      </c>
      <c r="C98" s="132" t="str">
        <f>VLOOKUP(A98,регістрація!B:AB,6,FALSE)</f>
        <v>І к.с.</v>
      </c>
      <c r="D98" s="133" t="s">
        <v>348</v>
      </c>
      <c r="E98" s="131">
        <v>1</v>
      </c>
      <c r="J98" s="105">
        <v>1</v>
      </c>
      <c r="M98" s="134">
        <f t="shared" si="18"/>
        <v>1</v>
      </c>
      <c r="N98" s="105">
        <v>1</v>
      </c>
      <c r="U98" s="135">
        <f t="shared" si="19"/>
        <v>1</v>
      </c>
      <c r="V98" s="136">
        <f t="shared" si="20"/>
        <v>15</v>
      </c>
      <c r="AE98" s="105">
        <v>2</v>
      </c>
      <c r="AH98" s="134">
        <f t="shared" si="35"/>
        <v>2</v>
      </c>
      <c r="AL98" s="105">
        <v>2</v>
      </c>
      <c r="AM98" s="135">
        <f t="shared" si="22"/>
        <v>2</v>
      </c>
      <c r="AN98" s="136">
        <f t="shared" si="23"/>
        <v>15</v>
      </c>
      <c r="AO98" s="137"/>
      <c r="AS98" s="136">
        <f t="shared" si="24"/>
        <v>15</v>
      </c>
      <c r="AU98" s="105">
        <v>2</v>
      </c>
      <c r="BA98" s="134">
        <f t="shared" si="25"/>
        <v>2</v>
      </c>
      <c r="BF98" s="105">
        <v>1</v>
      </c>
      <c r="BL98" s="135">
        <f t="shared" si="26"/>
        <v>1</v>
      </c>
      <c r="BM98" s="136">
        <f t="shared" si="27"/>
        <v>39</v>
      </c>
      <c r="BQ98" s="105">
        <v>1</v>
      </c>
      <c r="BV98" s="105">
        <v>2</v>
      </c>
      <c r="BZ98" s="134">
        <f t="shared" si="28"/>
        <v>3</v>
      </c>
      <c r="CA98" s="105">
        <v>1</v>
      </c>
      <c r="CB98" s="105">
        <v>2</v>
      </c>
      <c r="CC98" s="135">
        <f t="shared" si="29"/>
        <v>3</v>
      </c>
      <c r="CD98" s="136">
        <f t="shared" si="30"/>
        <v>15</v>
      </c>
      <c r="CE98" s="138">
        <f t="shared" si="31"/>
        <v>99</v>
      </c>
      <c r="CF98" s="139">
        <f t="shared" si="32"/>
        <v>85</v>
      </c>
      <c r="CG98" s="106" t="str">
        <f t="shared" si="33"/>
        <v>водний </v>
      </c>
      <c r="CH98" s="131" t="str">
        <f t="shared" si="34"/>
        <v>І к.с.</v>
      </c>
      <c r="CI98" s="105">
        <f>CE98</f>
        <v>99</v>
      </c>
      <c r="CJ98" s="105">
        <f>CE99</f>
        <v>92</v>
      </c>
      <c r="CK98" s="105">
        <f>CE100</f>
        <v>95</v>
      </c>
      <c r="CN98" s="138"/>
    </row>
    <row r="99" spans="1:92" s="105" customFormat="1" ht="15" customHeight="1">
      <c r="A99" s="131">
        <v>85</v>
      </c>
      <c r="B99" s="96" t="str">
        <f>VLOOKUP(A99,регістрація!B:AB,5,FALSE)</f>
        <v>водний </v>
      </c>
      <c r="C99" s="132" t="str">
        <f>VLOOKUP(A99,регістрація!B:AB,6,FALSE)</f>
        <v>І к.с.</v>
      </c>
      <c r="D99" s="133" t="s">
        <v>365</v>
      </c>
      <c r="E99" s="131">
        <v>2</v>
      </c>
      <c r="M99" s="134">
        <f t="shared" si="18"/>
        <v>0</v>
      </c>
      <c r="U99" s="135">
        <f t="shared" si="19"/>
        <v>0</v>
      </c>
      <c r="V99" s="136">
        <f t="shared" si="20"/>
        <v>15</v>
      </c>
      <c r="AE99" s="105">
        <v>2</v>
      </c>
      <c r="AH99" s="134">
        <f t="shared" si="35"/>
        <v>2</v>
      </c>
      <c r="AL99" s="105">
        <v>2</v>
      </c>
      <c r="AM99" s="135">
        <f t="shared" si="22"/>
        <v>2</v>
      </c>
      <c r="AN99" s="136">
        <f t="shared" si="23"/>
        <v>15</v>
      </c>
      <c r="AO99" s="137"/>
      <c r="AS99" s="136">
        <f t="shared" si="24"/>
        <v>15</v>
      </c>
      <c r="AU99" s="105">
        <v>2</v>
      </c>
      <c r="BA99" s="134">
        <f t="shared" si="25"/>
        <v>2</v>
      </c>
      <c r="BL99" s="135">
        <f t="shared" si="26"/>
        <v>0</v>
      </c>
      <c r="BM99" s="136">
        <f t="shared" si="27"/>
        <v>38</v>
      </c>
      <c r="BP99" s="105">
        <v>2</v>
      </c>
      <c r="BQ99" s="105">
        <v>1</v>
      </c>
      <c r="BS99" s="105">
        <v>1</v>
      </c>
      <c r="BV99" s="105">
        <v>2</v>
      </c>
      <c r="BZ99" s="134">
        <f t="shared" si="28"/>
        <v>6</v>
      </c>
      <c r="CC99" s="135">
        <f t="shared" si="29"/>
        <v>0</v>
      </c>
      <c r="CD99" s="136">
        <f t="shared" si="30"/>
        <v>9</v>
      </c>
      <c r="CE99" s="138">
        <f t="shared" si="31"/>
        <v>92</v>
      </c>
      <c r="CF99" s="139">
        <f t="shared" si="32"/>
        <v>85</v>
      </c>
      <c r="CG99" s="106" t="str">
        <f t="shared" si="33"/>
        <v>водний </v>
      </c>
      <c r="CH99" s="131" t="str">
        <f t="shared" si="34"/>
        <v>І к.с.</v>
      </c>
      <c r="CN99" s="138"/>
    </row>
    <row r="100" spans="1:92" s="105" customFormat="1" ht="15" customHeight="1">
      <c r="A100" s="131">
        <v>85</v>
      </c>
      <c r="B100" s="96" t="str">
        <f>VLOOKUP(A100,регістрація!B:AB,5,FALSE)</f>
        <v>водний </v>
      </c>
      <c r="C100" s="132" t="str">
        <f>VLOOKUP(A100,регістрація!B:AB,6,FALSE)</f>
        <v>І к.с.</v>
      </c>
      <c r="D100" s="133" t="s">
        <v>349</v>
      </c>
      <c r="E100" s="131">
        <v>3</v>
      </c>
      <c r="M100" s="134">
        <f t="shared" si="18"/>
        <v>0</v>
      </c>
      <c r="P100" s="105">
        <v>1</v>
      </c>
      <c r="U100" s="135">
        <f t="shared" si="19"/>
        <v>1</v>
      </c>
      <c r="V100" s="136">
        <f t="shared" si="20"/>
        <v>16</v>
      </c>
      <c r="AE100" s="105">
        <v>2</v>
      </c>
      <c r="AH100" s="134">
        <f t="shared" si="35"/>
        <v>2</v>
      </c>
      <c r="AL100" s="105">
        <v>2</v>
      </c>
      <c r="AM100" s="135">
        <f t="shared" si="22"/>
        <v>2</v>
      </c>
      <c r="AN100" s="136">
        <f t="shared" si="23"/>
        <v>15</v>
      </c>
      <c r="AO100" s="137"/>
      <c r="AS100" s="136">
        <f t="shared" si="24"/>
        <v>15</v>
      </c>
      <c r="AU100" s="105">
        <v>2</v>
      </c>
      <c r="AZ100" s="105">
        <v>1</v>
      </c>
      <c r="BA100" s="134">
        <f t="shared" si="25"/>
        <v>3</v>
      </c>
      <c r="BL100" s="135">
        <f t="shared" si="26"/>
        <v>0</v>
      </c>
      <c r="BM100" s="136">
        <f t="shared" si="27"/>
        <v>37</v>
      </c>
      <c r="BQ100" s="105">
        <v>1</v>
      </c>
      <c r="BV100" s="105">
        <v>3</v>
      </c>
      <c r="BZ100" s="134">
        <f t="shared" si="28"/>
        <v>4</v>
      </c>
      <c r="CB100" s="105">
        <v>1</v>
      </c>
      <c r="CC100" s="135">
        <f t="shared" si="29"/>
        <v>1</v>
      </c>
      <c r="CD100" s="136">
        <f t="shared" si="30"/>
        <v>12</v>
      </c>
      <c r="CE100" s="138">
        <f t="shared" si="31"/>
        <v>95</v>
      </c>
      <c r="CF100" s="139">
        <f t="shared" si="32"/>
        <v>85</v>
      </c>
      <c r="CG100" s="106" t="str">
        <f t="shared" si="33"/>
        <v>водний </v>
      </c>
      <c r="CH100" s="131" t="str">
        <f t="shared" si="34"/>
        <v>І к.с.</v>
      </c>
      <c r="CN100" s="138"/>
    </row>
    <row r="101" spans="1:89" s="105" customFormat="1" ht="15" customHeight="1">
      <c r="A101" s="131">
        <v>7</v>
      </c>
      <c r="B101" s="96" t="str">
        <f>VLOOKUP(A101,регістрація!B:AB,5,FALSE)</f>
        <v>водний </v>
      </c>
      <c r="C101" s="132" t="str">
        <f>VLOOKUP(A101,регістрація!B:AB,6,FALSE)</f>
        <v>ІІ к.с.</v>
      </c>
      <c r="D101" s="133" t="s">
        <v>366</v>
      </c>
      <c r="E101" s="131">
        <v>1</v>
      </c>
      <c r="M101" s="134">
        <f t="shared" si="18"/>
        <v>0</v>
      </c>
      <c r="O101" s="105">
        <v>1</v>
      </c>
      <c r="U101" s="135">
        <f t="shared" si="19"/>
        <v>1</v>
      </c>
      <c r="V101" s="136">
        <f t="shared" si="20"/>
        <v>16</v>
      </c>
      <c r="AH101" s="134">
        <f t="shared" si="35"/>
        <v>0</v>
      </c>
      <c r="AM101" s="135">
        <f t="shared" si="22"/>
        <v>0</v>
      </c>
      <c r="AN101" s="136">
        <f t="shared" si="23"/>
        <v>15</v>
      </c>
      <c r="AO101" s="137"/>
      <c r="AS101" s="136">
        <f t="shared" si="24"/>
        <v>15</v>
      </c>
      <c r="BA101" s="134">
        <f t="shared" si="25"/>
        <v>0</v>
      </c>
      <c r="BE101" s="105">
        <v>2</v>
      </c>
      <c r="BF101" s="105">
        <v>2</v>
      </c>
      <c r="BG101" s="105">
        <v>2</v>
      </c>
      <c r="BH101" s="105">
        <v>2</v>
      </c>
      <c r="BL101" s="135">
        <f t="shared" si="26"/>
        <v>8</v>
      </c>
      <c r="BM101" s="136">
        <f t="shared" si="27"/>
        <v>48</v>
      </c>
      <c r="BZ101" s="134">
        <f t="shared" si="28"/>
        <v>0</v>
      </c>
      <c r="CA101" s="105">
        <v>3</v>
      </c>
      <c r="CC101" s="135">
        <f t="shared" si="29"/>
        <v>3</v>
      </c>
      <c r="CD101" s="136">
        <f t="shared" si="30"/>
        <v>18</v>
      </c>
      <c r="CE101" s="138">
        <f t="shared" si="31"/>
        <v>112</v>
      </c>
      <c r="CF101" s="139">
        <f t="shared" si="32"/>
        <v>7</v>
      </c>
      <c r="CG101" s="106" t="str">
        <f t="shared" si="33"/>
        <v>водний </v>
      </c>
      <c r="CH101" s="131" t="str">
        <f t="shared" si="34"/>
        <v>ІІ к.с.</v>
      </c>
      <c r="CI101" s="105">
        <f>CE101</f>
        <v>112</v>
      </c>
      <c r="CJ101" s="105">
        <f>CE102</f>
        <v>114</v>
      </c>
      <c r="CK101" s="105">
        <f>CE103</f>
        <v>119</v>
      </c>
    </row>
    <row r="102" spans="1:86" s="105" customFormat="1" ht="15" customHeight="1">
      <c r="A102" s="131">
        <v>7</v>
      </c>
      <c r="B102" s="96" t="str">
        <f>VLOOKUP(A102,регістрація!B:AB,5,FALSE)</f>
        <v>водний </v>
      </c>
      <c r="C102" s="132" t="str">
        <f>VLOOKUP(A102,регістрація!B:AB,6,FALSE)</f>
        <v>ІІ к.с.</v>
      </c>
      <c r="D102" s="133" t="s">
        <v>344</v>
      </c>
      <c r="E102" s="131">
        <v>2</v>
      </c>
      <c r="M102" s="134">
        <f t="shared" si="18"/>
        <v>0</v>
      </c>
      <c r="U102" s="135">
        <f t="shared" si="19"/>
        <v>0</v>
      </c>
      <c r="V102" s="136">
        <f t="shared" si="20"/>
        <v>15</v>
      </c>
      <c r="AH102" s="134">
        <f t="shared" si="35"/>
        <v>0</v>
      </c>
      <c r="AM102" s="135">
        <f t="shared" si="22"/>
        <v>0</v>
      </c>
      <c r="AN102" s="136">
        <f t="shared" si="23"/>
        <v>15</v>
      </c>
      <c r="AO102" s="137"/>
      <c r="AS102" s="136">
        <f t="shared" si="24"/>
        <v>15</v>
      </c>
      <c r="BA102" s="134">
        <f t="shared" si="25"/>
        <v>0</v>
      </c>
      <c r="BE102" s="105">
        <v>2</v>
      </c>
      <c r="BF102" s="105">
        <v>3</v>
      </c>
      <c r="BG102" s="105">
        <v>3</v>
      </c>
      <c r="BH102" s="105">
        <v>2</v>
      </c>
      <c r="BL102" s="135">
        <f t="shared" si="26"/>
        <v>10</v>
      </c>
      <c r="BM102" s="136">
        <f t="shared" si="27"/>
        <v>50</v>
      </c>
      <c r="BZ102" s="134">
        <f t="shared" si="28"/>
        <v>0</v>
      </c>
      <c r="CA102" s="105">
        <v>4</v>
      </c>
      <c r="CC102" s="135">
        <f t="shared" si="29"/>
        <v>4</v>
      </c>
      <c r="CD102" s="136">
        <f t="shared" si="30"/>
        <v>19</v>
      </c>
      <c r="CE102" s="138">
        <f t="shared" si="31"/>
        <v>114</v>
      </c>
      <c r="CF102" s="139">
        <f t="shared" si="32"/>
        <v>7</v>
      </c>
      <c r="CG102" s="106" t="str">
        <f t="shared" si="33"/>
        <v>водний </v>
      </c>
      <c r="CH102" s="131" t="str">
        <f t="shared" si="34"/>
        <v>ІІ к.с.</v>
      </c>
    </row>
    <row r="103" spans="1:86" s="105" customFormat="1" ht="15" customHeight="1">
      <c r="A103" s="131">
        <v>7</v>
      </c>
      <c r="B103" s="96" t="str">
        <f>VLOOKUP(A103,регістрація!B:AB,5,FALSE)</f>
        <v>водний </v>
      </c>
      <c r="C103" s="132" t="str">
        <f>VLOOKUP(A103,регістрація!B:AB,6,FALSE)</f>
        <v>ІІ к.с.</v>
      </c>
      <c r="D103" s="133" t="s">
        <v>367</v>
      </c>
      <c r="E103" s="131">
        <v>3</v>
      </c>
      <c r="M103" s="134">
        <f t="shared" si="18"/>
        <v>0</v>
      </c>
      <c r="O103" s="105">
        <v>1</v>
      </c>
      <c r="U103" s="135">
        <f t="shared" si="19"/>
        <v>1</v>
      </c>
      <c r="V103" s="136">
        <f t="shared" si="20"/>
        <v>16</v>
      </c>
      <c r="AE103" s="105">
        <v>1</v>
      </c>
      <c r="AH103" s="134">
        <f t="shared" si="35"/>
        <v>1</v>
      </c>
      <c r="AL103" s="105">
        <v>1</v>
      </c>
      <c r="AM103" s="135">
        <f t="shared" si="22"/>
        <v>1</v>
      </c>
      <c r="AN103" s="136">
        <f t="shared" si="23"/>
        <v>15</v>
      </c>
      <c r="AO103" s="137"/>
      <c r="AP103" s="105">
        <v>2</v>
      </c>
      <c r="AQ103" s="105">
        <v>3</v>
      </c>
      <c r="AS103" s="136">
        <f t="shared" si="24"/>
        <v>20</v>
      </c>
      <c r="AU103" s="105">
        <v>1</v>
      </c>
      <c r="BA103" s="134">
        <f t="shared" si="25"/>
        <v>1</v>
      </c>
      <c r="BE103" s="105">
        <v>3</v>
      </c>
      <c r="BF103" s="105">
        <v>3</v>
      </c>
      <c r="BG103" s="105">
        <v>1</v>
      </c>
      <c r="BH103" s="105">
        <v>4</v>
      </c>
      <c r="BI103" s="105">
        <v>2</v>
      </c>
      <c r="BL103" s="135">
        <f t="shared" si="26"/>
        <v>13</v>
      </c>
      <c r="BM103" s="136">
        <f t="shared" si="27"/>
        <v>52</v>
      </c>
      <c r="BP103" s="105">
        <v>1</v>
      </c>
      <c r="BQ103" s="105">
        <v>1</v>
      </c>
      <c r="BZ103" s="134">
        <f t="shared" si="28"/>
        <v>2</v>
      </c>
      <c r="CA103" s="105">
        <v>1</v>
      </c>
      <c r="CB103" s="105">
        <v>2</v>
      </c>
      <c r="CC103" s="135">
        <f t="shared" si="29"/>
        <v>3</v>
      </c>
      <c r="CD103" s="136">
        <f t="shared" si="30"/>
        <v>16</v>
      </c>
      <c r="CE103" s="138">
        <f t="shared" si="31"/>
        <v>119</v>
      </c>
      <c r="CF103" s="139">
        <f t="shared" si="32"/>
        <v>7</v>
      </c>
      <c r="CG103" s="106" t="str">
        <f t="shared" si="33"/>
        <v>водний </v>
      </c>
      <c r="CH103" s="131" t="str">
        <f t="shared" si="34"/>
        <v>ІІ к.с.</v>
      </c>
    </row>
    <row r="104" spans="1:92" s="105" customFormat="1" ht="15" customHeight="1">
      <c r="A104" s="131">
        <v>10</v>
      </c>
      <c r="B104" s="96" t="str">
        <f>VLOOKUP(A104,регістрація!B:AB,5,FALSE)</f>
        <v>водний </v>
      </c>
      <c r="C104" s="132" t="str">
        <f>VLOOKUP(A104,регістрація!B:AB,6,FALSE)</f>
        <v>ІІ к.с.</v>
      </c>
      <c r="D104" s="133" t="s">
        <v>366</v>
      </c>
      <c r="E104" s="131">
        <v>1</v>
      </c>
      <c r="M104" s="134">
        <f t="shared" si="18"/>
        <v>0</v>
      </c>
      <c r="U104" s="135">
        <f t="shared" si="19"/>
        <v>0</v>
      </c>
      <c r="V104" s="136">
        <f t="shared" si="20"/>
        <v>15</v>
      </c>
      <c r="AE104" s="105">
        <v>1</v>
      </c>
      <c r="AH104" s="134">
        <f t="shared" si="35"/>
        <v>1</v>
      </c>
      <c r="AM104" s="135">
        <f t="shared" si="22"/>
        <v>0</v>
      </c>
      <c r="AN104" s="136">
        <f t="shared" si="23"/>
        <v>14</v>
      </c>
      <c r="AO104" s="137"/>
      <c r="AS104" s="136">
        <f t="shared" si="24"/>
        <v>15</v>
      </c>
      <c r="BA104" s="134">
        <f t="shared" si="25"/>
        <v>0</v>
      </c>
      <c r="BE104" s="105">
        <v>2</v>
      </c>
      <c r="BF104" s="105">
        <v>2</v>
      </c>
      <c r="BG104" s="105">
        <v>2</v>
      </c>
      <c r="BH104" s="105">
        <v>2</v>
      </c>
      <c r="BI104" s="105">
        <v>2</v>
      </c>
      <c r="BL104" s="135">
        <f t="shared" si="26"/>
        <v>10</v>
      </c>
      <c r="BM104" s="136">
        <f t="shared" si="27"/>
        <v>50</v>
      </c>
      <c r="BP104" s="105">
        <v>1</v>
      </c>
      <c r="BV104" s="105">
        <v>4</v>
      </c>
      <c r="BW104" s="105">
        <v>2</v>
      </c>
      <c r="BY104" s="105">
        <v>2</v>
      </c>
      <c r="BZ104" s="134">
        <f t="shared" si="28"/>
        <v>9</v>
      </c>
      <c r="CA104" s="105">
        <v>1</v>
      </c>
      <c r="CB104" s="105">
        <v>2</v>
      </c>
      <c r="CC104" s="135">
        <f t="shared" si="29"/>
        <v>3</v>
      </c>
      <c r="CD104" s="136">
        <f t="shared" si="30"/>
        <v>9</v>
      </c>
      <c r="CE104" s="138">
        <f t="shared" si="31"/>
        <v>103</v>
      </c>
      <c r="CF104" s="139">
        <f t="shared" si="32"/>
        <v>10</v>
      </c>
      <c r="CG104" s="106" t="str">
        <f t="shared" si="33"/>
        <v>водний </v>
      </c>
      <c r="CH104" s="131" t="str">
        <f t="shared" si="34"/>
        <v>ІІ к.с.</v>
      </c>
      <c r="CI104" s="105">
        <f>CE104</f>
        <v>103</v>
      </c>
      <c r="CJ104" s="105">
        <f>CE105</f>
        <v>102</v>
      </c>
      <c r="CK104" s="105">
        <f>CE106</f>
        <v>111</v>
      </c>
      <c r="CN104" s="138"/>
    </row>
    <row r="105" spans="1:92" s="105" customFormat="1" ht="15" customHeight="1">
      <c r="A105" s="131">
        <v>10</v>
      </c>
      <c r="B105" s="96" t="str">
        <f>VLOOKUP(A105,регістрація!B:AB,5,FALSE)</f>
        <v>водний </v>
      </c>
      <c r="C105" s="132" t="str">
        <f>VLOOKUP(A105,регістрація!B:AB,6,FALSE)</f>
        <v>ІІ к.с.</v>
      </c>
      <c r="D105" s="133" t="s">
        <v>344</v>
      </c>
      <c r="E105" s="131">
        <v>2</v>
      </c>
      <c r="M105" s="134">
        <f t="shared" si="18"/>
        <v>0</v>
      </c>
      <c r="U105" s="135">
        <f t="shared" si="19"/>
        <v>0</v>
      </c>
      <c r="V105" s="136">
        <f t="shared" si="20"/>
        <v>15</v>
      </c>
      <c r="AE105" s="105">
        <v>2</v>
      </c>
      <c r="AH105" s="134">
        <f t="shared" si="35"/>
        <v>2</v>
      </c>
      <c r="AM105" s="135">
        <f t="shared" si="22"/>
        <v>0</v>
      </c>
      <c r="AN105" s="136">
        <f t="shared" si="23"/>
        <v>13</v>
      </c>
      <c r="AO105" s="137"/>
      <c r="AS105" s="136">
        <f t="shared" si="24"/>
        <v>15</v>
      </c>
      <c r="BA105" s="134">
        <f t="shared" si="25"/>
        <v>0</v>
      </c>
      <c r="BE105" s="105">
        <v>2</v>
      </c>
      <c r="BF105" s="105">
        <v>2</v>
      </c>
      <c r="BG105" s="105">
        <v>2</v>
      </c>
      <c r="BH105" s="105">
        <v>2</v>
      </c>
      <c r="BI105" s="105">
        <v>2</v>
      </c>
      <c r="BL105" s="135">
        <f t="shared" si="26"/>
        <v>10</v>
      </c>
      <c r="BM105" s="136">
        <f t="shared" si="27"/>
        <v>50</v>
      </c>
      <c r="BP105" s="105">
        <v>2</v>
      </c>
      <c r="BV105" s="105">
        <v>3</v>
      </c>
      <c r="BW105" s="105">
        <v>2</v>
      </c>
      <c r="BY105" s="105">
        <v>2</v>
      </c>
      <c r="BZ105" s="134">
        <f t="shared" si="28"/>
        <v>9</v>
      </c>
      <c r="CA105" s="105">
        <v>1</v>
      </c>
      <c r="CB105" s="105">
        <v>2</v>
      </c>
      <c r="CC105" s="135">
        <f t="shared" si="29"/>
        <v>3</v>
      </c>
      <c r="CD105" s="136">
        <f t="shared" si="30"/>
        <v>9</v>
      </c>
      <c r="CE105" s="138">
        <f t="shared" si="31"/>
        <v>102</v>
      </c>
      <c r="CF105" s="139">
        <f t="shared" si="32"/>
        <v>10</v>
      </c>
      <c r="CG105" s="106" t="str">
        <f t="shared" si="33"/>
        <v>водний </v>
      </c>
      <c r="CH105" s="131" t="str">
        <f t="shared" si="34"/>
        <v>ІІ к.с.</v>
      </c>
      <c r="CN105" s="138"/>
    </row>
    <row r="106" spans="1:92" s="105" customFormat="1" ht="15" customHeight="1">
      <c r="A106" s="131">
        <v>10</v>
      </c>
      <c r="B106" s="96" t="str">
        <f>VLOOKUP(A106,регістрація!B:AB,5,FALSE)</f>
        <v>водний </v>
      </c>
      <c r="C106" s="132" t="str">
        <f>VLOOKUP(A106,регістрація!B:AB,6,FALSE)</f>
        <v>ІІ к.с.</v>
      </c>
      <c r="D106" s="133" t="s">
        <v>367</v>
      </c>
      <c r="E106" s="131">
        <v>3</v>
      </c>
      <c r="M106" s="134">
        <f t="shared" si="18"/>
        <v>0</v>
      </c>
      <c r="U106" s="135">
        <f t="shared" si="19"/>
        <v>0</v>
      </c>
      <c r="V106" s="136">
        <f t="shared" si="20"/>
        <v>15</v>
      </c>
      <c r="AE106" s="105">
        <v>1</v>
      </c>
      <c r="AH106" s="134">
        <f t="shared" si="35"/>
        <v>1</v>
      </c>
      <c r="AL106" s="105">
        <v>2</v>
      </c>
      <c r="AM106" s="135">
        <f t="shared" si="22"/>
        <v>2</v>
      </c>
      <c r="AN106" s="136">
        <f t="shared" si="23"/>
        <v>16</v>
      </c>
      <c r="AO106" s="137"/>
      <c r="AP106" s="105">
        <v>2</v>
      </c>
      <c r="AQ106" s="105">
        <v>2</v>
      </c>
      <c r="AS106" s="136">
        <f t="shared" si="24"/>
        <v>19</v>
      </c>
      <c r="AZ106" s="105">
        <v>2</v>
      </c>
      <c r="BA106" s="134">
        <f t="shared" si="25"/>
        <v>2</v>
      </c>
      <c r="BE106" s="105">
        <v>3</v>
      </c>
      <c r="BF106" s="105">
        <v>2</v>
      </c>
      <c r="BG106" s="105">
        <v>1</v>
      </c>
      <c r="BH106" s="105">
        <v>4</v>
      </c>
      <c r="BI106" s="105">
        <v>2</v>
      </c>
      <c r="BL106" s="135">
        <f t="shared" si="26"/>
        <v>12</v>
      </c>
      <c r="BM106" s="136">
        <f t="shared" si="27"/>
        <v>50</v>
      </c>
      <c r="BP106" s="105">
        <v>1</v>
      </c>
      <c r="BV106" s="105">
        <v>1</v>
      </c>
      <c r="BW106" s="105">
        <v>2</v>
      </c>
      <c r="BY106" s="105">
        <v>2</v>
      </c>
      <c r="BZ106" s="134">
        <f t="shared" si="28"/>
        <v>6</v>
      </c>
      <c r="CA106" s="105">
        <v>1</v>
      </c>
      <c r="CB106" s="105">
        <v>1</v>
      </c>
      <c r="CC106" s="135">
        <f t="shared" si="29"/>
        <v>2</v>
      </c>
      <c r="CD106" s="136">
        <f t="shared" si="30"/>
        <v>11</v>
      </c>
      <c r="CE106" s="138">
        <f t="shared" si="31"/>
        <v>111</v>
      </c>
      <c r="CF106" s="139">
        <f t="shared" si="32"/>
        <v>10</v>
      </c>
      <c r="CG106" s="106" t="str">
        <f t="shared" si="33"/>
        <v>водний </v>
      </c>
      <c r="CH106" s="131" t="str">
        <f t="shared" si="34"/>
        <v>ІІ к.с.</v>
      </c>
      <c r="CN106" s="138"/>
    </row>
    <row r="107" spans="1:92" s="105" customFormat="1" ht="15" customHeight="1">
      <c r="A107" s="131">
        <v>60</v>
      </c>
      <c r="B107" s="96" t="str">
        <f>VLOOKUP(A107,регістрація!B:AB,5,FALSE)</f>
        <v>водний </v>
      </c>
      <c r="C107" s="132" t="str">
        <f>VLOOKUP(A107,регістрація!B:AB,6,FALSE)</f>
        <v>ІІ к.с.</v>
      </c>
      <c r="D107" s="133" t="s">
        <v>366</v>
      </c>
      <c r="E107" s="131">
        <v>1</v>
      </c>
      <c r="M107" s="134">
        <f t="shared" si="18"/>
        <v>0</v>
      </c>
      <c r="O107" s="105">
        <v>1</v>
      </c>
      <c r="P107" s="105">
        <v>1</v>
      </c>
      <c r="U107" s="135">
        <f t="shared" si="19"/>
        <v>2</v>
      </c>
      <c r="V107" s="136">
        <f t="shared" si="20"/>
        <v>17</v>
      </c>
      <c r="AH107" s="134">
        <f t="shared" si="35"/>
        <v>0</v>
      </c>
      <c r="AL107" s="105">
        <v>3</v>
      </c>
      <c r="AM107" s="135">
        <f t="shared" si="22"/>
        <v>3</v>
      </c>
      <c r="AN107" s="136">
        <f t="shared" si="23"/>
        <v>18</v>
      </c>
      <c r="AO107" s="137"/>
      <c r="AS107" s="136">
        <f t="shared" si="24"/>
        <v>15</v>
      </c>
      <c r="BA107" s="134">
        <f t="shared" si="25"/>
        <v>0</v>
      </c>
      <c r="BE107" s="105">
        <v>3</v>
      </c>
      <c r="BF107" s="105">
        <v>3</v>
      </c>
      <c r="BH107" s="105">
        <v>2</v>
      </c>
      <c r="BL107" s="135">
        <f t="shared" si="26"/>
        <v>8</v>
      </c>
      <c r="BM107" s="136">
        <f t="shared" si="27"/>
        <v>48</v>
      </c>
      <c r="BZ107" s="134">
        <f t="shared" si="28"/>
        <v>0</v>
      </c>
      <c r="CA107" s="105">
        <v>3</v>
      </c>
      <c r="CC107" s="135">
        <f t="shared" si="29"/>
        <v>3</v>
      </c>
      <c r="CD107" s="136">
        <f t="shared" si="30"/>
        <v>18</v>
      </c>
      <c r="CE107" s="138">
        <f t="shared" si="31"/>
        <v>116</v>
      </c>
      <c r="CF107" s="139">
        <f t="shared" si="32"/>
        <v>60</v>
      </c>
      <c r="CG107" s="106" t="str">
        <f t="shared" si="33"/>
        <v>водний </v>
      </c>
      <c r="CH107" s="131" t="str">
        <f t="shared" si="34"/>
        <v>ІІ к.с.</v>
      </c>
      <c r="CI107" s="105">
        <f>CE107</f>
        <v>116</v>
      </c>
      <c r="CJ107" s="105">
        <f>CE108</f>
        <v>122</v>
      </c>
      <c r="CK107" s="105">
        <f>CE109</f>
        <v>115</v>
      </c>
      <c r="CN107" s="138"/>
    </row>
    <row r="108" spans="1:92" s="105" customFormat="1" ht="15" customHeight="1">
      <c r="A108" s="131">
        <v>60</v>
      </c>
      <c r="B108" s="96" t="str">
        <f>VLOOKUP(A108,регістрація!B:AB,5,FALSE)</f>
        <v>водний </v>
      </c>
      <c r="C108" s="132" t="str">
        <f>VLOOKUP(A108,регістрація!B:AB,6,FALSE)</f>
        <v>ІІ к.с.</v>
      </c>
      <c r="D108" s="133" t="s">
        <v>344</v>
      </c>
      <c r="E108" s="131">
        <v>2</v>
      </c>
      <c r="M108" s="134">
        <f t="shared" si="18"/>
        <v>0</v>
      </c>
      <c r="N108" s="105">
        <v>1</v>
      </c>
      <c r="O108" s="105">
        <v>2</v>
      </c>
      <c r="U108" s="135">
        <f t="shared" si="19"/>
        <v>3</v>
      </c>
      <c r="V108" s="136">
        <f t="shared" si="20"/>
        <v>18</v>
      </c>
      <c r="AH108" s="134">
        <f t="shared" si="35"/>
        <v>0</v>
      </c>
      <c r="AL108" s="105">
        <v>2</v>
      </c>
      <c r="AM108" s="135">
        <f t="shared" si="22"/>
        <v>2</v>
      </c>
      <c r="AN108" s="136">
        <f t="shared" si="23"/>
        <v>17</v>
      </c>
      <c r="AO108" s="137"/>
      <c r="AS108" s="136">
        <f t="shared" si="24"/>
        <v>15</v>
      </c>
      <c r="BA108" s="134">
        <f t="shared" si="25"/>
        <v>0</v>
      </c>
      <c r="BE108" s="105">
        <v>3</v>
      </c>
      <c r="BF108" s="105">
        <v>3</v>
      </c>
      <c r="BG108" s="105">
        <v>3</v>
      </c>
      <c r="BH108" s="105">
        <v>3</v>
      </c>
      <c r="BI108" s="105">
        <v>3</v>
      </c>
      <c r="BL108" s="135">
        <f t="shared" si="26"/>
        <v>15</v>
      </c>
      <c r="BM108" s="136">
        <f t="shared" si="27"/>
        <v>55</v>
      </c>
      <c r="BZ108" s="134">
        <f t="shared" si="28"/>
        <v>0</v>
      </c>
      <c r="CA108" s="105">
        <v>2</v>
      </c>
      <c r="CC108" s="135">
        <f t="shared" si="29"/>
        <v>2</v>
      </c>
      <c r="CD108" s="136">
        <f t="shared" si="30"/>
        <v>17</v>
      </c>
      <c r="CE108" s="138">
        <f t="shared" si="31"/>
        <v>122</v>
      </c>
      <c r="CF108" s="139">
        <f t="shared" si="32"/>
        <v>60</v>
      </c>
      <c r="CG108" s="106" t="str">
        <f t="shared" si="33"/>
        <v>водний </v>
      </c>
      <c r="CH108" s="131" t="str">
        <f t="shared" si="34"/>
        <v>ІІ к.с.</v>
      </c>
      <c r="CN108" s="138"/>
    </row>
    <row r="109" spans="1:92" s="105" customFormat="1" ht="15" customHeight="1">
      <c r="A109" s="131">
        <v>60</v>
      </c>
      <c r="B109" s="96" t="str">
        <f>VLOOKUP(A109,регістрація!B:AB,5,FALSE)</f>
        <v>водний </v>
      </c>
      <c r="C109" s="132" t="str">
        <f>VLOOKUP(A109,регістрація!B:AB,6,FALSE)</f>
        <v>ІІ к.с.</v>
      </c>
      <c r="D109" s="133" t="s">
        <v>367</v>
      </c>
      <c r="E109" s="131">
        <v>3</v>
      </c>
      <c r="M109" s="134">
        <f t="shared" si="18"/>
        <v>0</v>
      </c>
      <c r="P109" s="105">
        <v>1</v>
      </c>
      <c r="U109" s="135">
        <f t="shared" si="19"/>
        <v>1</v>
      </c>
      <c r="V109" s="136">
        <f t="shared" si="20"/>
        <v>16</v>
      </c>
      <c r="AH109" s="134">
        <f t="shared" si="35"/>
        <v>0</v>
      </c>
      <c r="AL109" s="105">
        <v>2</v>
      </c>
      <c r="AM109" s="135">
        <f t="shared" si="22"/>
        <v>2</v>
      </c>
      <c r="AN109" s="136">
        <f t="shared" si="23"/>
        <v>17</v>
      </c>
      <c r="AO109" s="137"/>
      <c r="AP109" s="105">
        <v>2</v>
      </c>
      <c r="AQ109" s="105">
        <v>3</v>
      </c>
      <c r="AS109" s="136">
        <f t="shared" si="24"/>
        <v>20</v>
      </c>
      <c r="AT109" s="105">
        <v>2</v>
      </c>
      <c r="AU109" s="105">
        <v>2</v>
      </c>
      <c r="BA109" s="134">
        <f t="shared" si="25"/>
        <v>4</v>
      </c>
      <c r="BE109" s="105">
        <v>3</v>
      </c>
      <c r="BF109" s="105">
        <v>3</v>
      </c>
      <c r="BG109" s="105">
        <v>1</v>
      </c>
      <c r="BH109" s="105">
        <v>3</v>
      </c>
      <c r="BL109" s="135">
        <f t="shared" si="26"/>
        <v>10</v>
      </c>
      <c r="BM109" s="136">
        <f t="shared" si="27"/>
        <v>46</v>
      </c>
      <c r="BN109" s="105">
        <v>2</v>
      </c>
      <c r="BP109" s="105">
        <v>2</v>
      </c>
      <c r="BZ109" s="134">
        <f t="shared" si="28"/>
        <v>4</v>
      </c>
      <c r="CA109" s="105">
        <v>3</v>
      </c>
      <c r="CB109" s="105">
        <v>2</v>
      </c>
      <c r="CC109" s="135">
        <f t="shared" si="29"/>
        <v>5</v>
      </c>
      <c r="CD109" s="136">
        <f t="shared" si="30"/>
        <v>16</v>
      </c>
      <c r="CE109" s="138">
        <f t="shared" si="31"/>
        <v>115</v>
      </c>
      <c r="CF109" s="139">
        <f t="shared" si="32"/>
        <v>60</v>
      </c>
      <c r="CG109" s="106" t="str">
        <f t="shared" si="33"/>
        <v>водний </v>
      </c>
      <c r="CH109" s="131" t="str">
        <f t="shared" si="34"/>
        <v>ІІ к.с.</v>
      </c>
      <c r="CN109" s="138"/>
    </row>
    <row r="110" spans="1:89" s="105" customFormat="1" ht="15" customHeight="1">
      <c r="A110" s="131">
        <v>31</v>
      </c>
      <c r="B110" s="96" t="str">
        <f>VLOOKUP(A110,регістрація!B:AB,5,FALSE)</f>
        <v>водний </v>
      </c>
      <c r="C110" s="132" t="str">
        <f>VLOOKUP(A110,регістрація!B:AB,6,FALSE)</f>
        <v>ІІІ к.с.</v>
      </c>
      <c r="D110" s="133" t="s">
        <v>366</v>
      </c>
      <c r="E110" s="131">
        <v>1</v>
      </c>
      <c r="M110" s="134">
        <f t="shared" si="18"/>
        <v>0</v>
      </c>
      <c r="O110" s="105">
        <v>1</v>
      </c>
      <c r="P110" s="105">
        <v>1</v>
      </c>
      <c r="U110" s="135">
        <f t="shared" si="19"/>
        <v>2</v>
      </c>
      <c r="V110" s="136">
        <f t="shared" si="20"/>
        <v>17</v>
      </c>
      <c r="AE110" s="105">
        <v>3</v>
      </c>
      <c r="AH110" s="134">
        <f t="shared" si="35"/>
        <v>3</v>
      </c>
      <c r="AL110" s="105">
        <v>2</v>
      </c>
      <c r="AM110" s="135">
        <f t="shared" si="22"/>
        <v>2</v>
      </c>
      <c r="AN110" s="136">
        <f t="shared" si="23"/>
        <v>14</v>
      </c>
      <c r="AO110" s="137"/>
      <c r="AS110" s="136">
        <f t="shared" si="24"/>
        <v>15</v>
      </c>
      <c r="BA110" s="134">
        <f t="shared" si="25"/>
        <v>0</v>
      </c>
      <c r="BE110" s="105">
        <v>3</v>
      </c>
      <c r="BF110" s="105">
        <v>3</v>
      </c>
      <c r="BH110" s="105">
        <v>3</v>
      </c>
      <c r="BL110" s="135">
        <f t="shared" si="26"/>
        <v>9</v>
      </c>
      <c r="BM110" s="136">
        <f t="shared" si="27"/>
        <v>49</v>
      </c>
      <c r="BZ110" s="134">
        <f t="shared" si="28"/>
        <v>0</v>
      </c>
      <c r="CA110" s="105">
        <v>3</v>
      </c>
      <c r="CB110" s="105">
        <v>3</v>
      </c>
      <c r="CC110" s="135">
        <f t="shared" si="29"/>
        <v>6</v>
      </c>
      <c r="CD110" s="136">
        <f t="shared" si="30"/>
        <v>21</v>
      </c>
      <c r="CE110" s="138">
        <f t="shared" si="31"/>
        <v>116</v>
      </c>
      <c r="CF110" s="139">
        <f t="shared" si="32"/>
        <v>31</v>
      </c>
      <c r="CG110" s="106" t="str">
        <f t="shared" si="33"/>
        <v>водний </v>
      </c>
      <c r="CH110" s="131" t="str">
        <f t="shared" si="34"/>
        <v>ІІІ к.с.</v>
      </c>
      <c r="CI110" s="105">
        <f>CE110</f>
        <v>116</v>
      </c>
      <c r="CJ110" s="105">
        <f>CE111</f>
        <v>116</v>
      </c>
      <c r="CK110" s="105">
        <f>CE112</f>
        <v>107</v>
      </c>
    </row>
    <row r="111" spans="1:86" s="105" customFormat="1" ht="15" customHeight="1">
      <c r="A111" s="131">
        <v>31</v>
      </c>
      <c r="B111" s="96" t="str">
        <f>VLOOKUP(A111,регістрація!B:AB,5,FALSE)</f>
        <v>водний </v>
      </c>
      <c r="C111" s="132" t="str">
        <f>VLOOKUP(A111,регістрація!B:AB,6,FALSE)</f>
        <v>ІІІ к.с.</v>
      </c>
      <c r="D111" s="133" t="s">
        <v>344</v>
      </c>
      <c r="E111" s="131">
        <v>2</v>
      </c>
      <c r="M111" s="134">
        <f t="shared" si="18"/>
        <v>0</v>
      </c>
      <c r="O111" s="105">
        <v>1</v>
      </c>
      <c r="P111" s="105">
        <v>1</v>
      </c>
      <c r="U111" s="135">
        <f t="shared" si="19"/>
        <v>2</v>
      </c>
      <c r="V111" s="136">
        <f t="shared" si="20"/>
        <v>17</v>
      </c>
      <c r="AE111" s="105">
        <v>2</v>
      </c>
      <c r="AH111" s="134">
        <f t="shared" si="35"/>
        <v>2</v>
      </c>
      <c r="AL111" s="105">
        <v>1</v>
      </c>
      <c r="AM111" s="135">
        <f t="shared" si="22"/>
        <v>1</v>
      </c>
      <c r="AN111" s="136">
        <f t="shared" si="23"/>
        <v>14</v>
      </c>
      <c r="AO111" s="137"/>
      <c r="AS111" s="136">
        <f t="shared" si="24"/>
        <v>15</v>
      </c>
      <c r="BA111" s="134">
        <f t="shared" si="25"/>
        <v>0</v>
      </c>
      <c r="BE111" s="105">
        <v>3</v>
      </c>
      <c r="BF111" s="105">
        <v>3</v>
      </c>
      <c r="BH111" s="105">
        <v>2</v>
      </c>
      <c r="BI111" s="105">
        <v>2</v>
      </c>
      <c r="BL111" s="135">
        <f t="shared" si="26"/>
        <v>10</v>
      </c>
      <c r="BM111" s="136">
        <f t="shared" si="27"/>
        <v>50</v>
      </c>
      <c r="BZ111" s="134">
        <f t="shared" si="28"/>
        <v>0</v>
      </c>
      <c r="CA111" s="105">
        <v>2</v>
      </c>
      <c r="CB111" s="105">
        <v>3</v>
      </c>
      <c r="CC111" s="135">
        <f t="shared" si="29"/>
        <v>5</v>
      </c>
      <c r="CD111" s="136">
        <f t="shared" si="30"/>
        <v>20</v>
      </c>
      <c r="CE111" s="138">
        <f t="shared" si="31"/>
        <v>116</v>
      </c>
      <c r="CF111" s="139">
        <f t="shared" si="32"/>
        <v>31</v>
      </c>
      <c r="CG111" s="106" t="str">
        <f t="shared" si="33"/>
        <v>водний </v>
      </c>
      <c r="CH111" s="131" t="str">
        <f t="shared" si="34"/>
        <v>ІІІ к.с.</v>
      </c>
    </row>
    <row r="112" spans="1:86" s="105" customFormat="1" ht="15" customHeight="1">
      <c r="A112" s="131">
        <v>31</v>
      </c>
      <c r="B112" s="96" t="str">
        <f>VLOOKUP(A112,регістрація!B:AB,5,FALSE)</f>
        <v>водний </v>
      </c>
      <c r="C112" s="132" t="str">
        <f>VLOOKUP(A112,регістрація!B:AB,6,FALSE)</f>
        <v>ІІІ к.с.</v>
      </c>
      <c r="D112" s="133" t="s">
        <v>367</v>
      </c>
      <c r="E112" s="131">
        <v>3</v>
      </c>
      <c r="M112" s="134">
        <f t="shared" si="18"/>
        <v>0</v>
      </c>
      <c r="P112" s="105">
        <v>1</v>
      </c>
      <c r="U112" s="135">
        <f t="shared" si="19"/>
        <v>1</v>
      </c>
      <c r="V112" s="136">
        <f t="shared" si="20"/>
        <v>16</v>
      </c>
      <c r="AE112" s="105">
        <v>3</v>
      </c>
      <c r="AH112" s="134">
        <f t="shared" si="35"/>
        <v>3</v>
      </c>
      <c r="AL112" s="105">
        <v>2</v>
      </c>
      <c r="AM112" s="135">
        <f t="shared" si="22"/>
        <v>2</v>
      </c>
      <c r="AN112" s="136">
        <f t="shared" si="23"/>
        <v>14</v>
      </c>
      <c r="AO112" s="137"/>
      <c r="AP112" s="105">
        <v>1</v>
      </c>
      <c r="AQ112" s="105">
        <v>2</v>
      </c>
      <c r="AS112" s="136">
        <f t="shared" si="24"/>
        <v>18</v>
      </c>
      <c r="AT112" s="105">
        <v>3</v>
      </c>
      <c r="AU112" s="105">
        <v>1</v>
      </c>
      <c r="AZ112" s="105">
        <v>1</v>
      </c>
      <c r="BA112" s="134">
        <f t="shared" si="25"/>
        <v>5</v>
      </c>
      <c r="BE112" s="105">
        <v>3</v>
      </c>
      <c r="BF112" s="105">
        <v>2</v>
      </c>
      <c r="BH112" s="105">
        <v>3</v>
      </c>
      <c r="BL112" s="135">
        <f t="shared" si="26"/>
        <v>8</v>
      </c>
      <c r="BM112" s="136">
        <f t="shared" si="27"/>
        <v>43</v>
      </c>
      <c r="BW112" s="105">
        <v>1</v>
      </c>
      <c r="BZ112" s="134">
        <f t="shared" si="28"/>
        <v>1</v>
      </c>
      <c r="CB112" s="105">
        <v>2</v>
      </c>
      <c r="CC112" s="135">
        <f t="shared" si="29"/>
        <v>2</v>
      </c>
      <c r="CD112" s="136">
        <f t="shared" si="30"/>
        <v>16</v>
      </c>
      <c r="CE112" s="138">
        <f t="shared" si="31"/>
        <v>107</v>
      </c>
      <c r="CF112" s="139">
        <f t="shared" si="32"/>
        <v>31</v>
      </c>
      <c r="CG112" s="106" t="str">
        <f t="shared" si="33"/>
        <v>водний </v>
      </c>
      <c r="CH112" s="131" t="str">
        <f t="shared" si="34"/>
        <v>ІІІ к.с.</v>
      </c>
    </row>
    <row r="113" spans="1:89" s="105" customFormat="1" ht="15" customHeight="1">
      <c r="A113" s="131">
        <v>46</v>
      </c>
      <c r="B113" s="96" t="str">
        <f>VLOOKUP(A113,регістрація!B:AB,5,FALSE)</f>
        <v>водний </v>
      </c>
      <c r="C113" s="132" t="str">
        <f>VLOOKUP(A113,регістрація!B:AB,6,FALSE)</f>
        <v>ІІІ к.с.</v>
      </c>
      <c r="D113" s="133" t="s">
        <v>366</v>
      </c>
      <c r="E113" s="131">
        <v>1</v>
      </c>
      <c r="M113" s="134">
        <f t="shared" si="18"/>
        <v>0</v>
      </c>
      <c r="O113" s="105">
        <v>2</v>
      </c>
      <c r="U113" s="135">
        <f t="shared" si="19"/>
        <v>2</v>
      </c>
      <c r="V113" s="136">
        <f t="shared" si="20"/>
        <v>17</v>
      </c>
      <c r="AH113" s="134">
        <f t="shared" si="35"/>
        <v>0</v>
      </c>
      <c r="AM113" s="135">
        <f t="shared" si="22"/>
        <v>0</v>
      </c>
      <c r="AN113" s="136">
        <f t="shared" si="23"/>
        <v>15</v>
      </c>
      <c r="AO113" s="137"/>
      <c r="AS113" s="136">
        <f t="shared" si="24"/>
        <v>15</v>
      </c>
      <c r="BA113" s="134">
        <f t="shared" si="25"/>
        <v>0</v>
      </c>
      <c r="BE113" s="105">
        <v>3</v>
      </c>
      <c r="BF113" s="105">
        <v>3</v>
      </c>
      <c r="BH113" s="105">
        <v>4</v>
      </c>
      <c r="BL113" s="135">
        <f t="shared" si="26"/>
        <v>10</v>
      </c>
      <c r="BM113" s="136">
        <f t="shared" si="27"/>
        <v>50</v>
      </c>
      <c r="BN113" s="105">
        <v>2</v>
      </c>
      <c r="BV113" s="105">
        <v>2</v>
      </c>
      <c r="BZ113" s="134">
        <f t="shared" si="28"/>
        <v>4</v>
      </c>
      <c r="CC113" s="135">
        <f t="shared" si="29"/>
        <v>0</v>
      </c>
      <c r="CD113" s="136">
        <f t="shared" si="30"/>
        <v>11</v>
      </c>
      <c r="CE113" s="138">
        <f t="shared" si="31"/>
        <v>108</v>
      </c>
      <c r="CF113" s="139">
        <f t="shared" si="32"/>
        <v>46</v>
      </c>
      <c r="CG113" s="106" t="str">
        <f t="shared" si="33"/>
        <v>водний </v>
      </c>
      <c r="CH113" s="131" t="str">
        <f t="shared" si="34"/>
        <v>ІІІ к.с.</v>
      </c>
      <c r="CI113" s="105">
        <f>CE113</f>
        <v>108</v>
      </c>
      <c r="CJ113" s="105">
        <f>CE114</f>
        <v>110</v>
      </c>
      <c r="CK113" s="105">
        <f>CE115</f>
        <v>119</v>
      </c>
    </row>
    <row r="114" spans="1:86" s="105" customFormat="1" ht="15" customHeight="1">
      <c r="A114" s="131">
        <v>46</v>
      </c>
      <c r="B114" s="96" t="str">
        <f>VLOOKUP(A114,регістрація!B:AB,5,FALSE)</f>
        <v>водний </v>
      </c>
      <c r="C114" s="132" t="str">
        <f>VLOOKUP(A114,регістрація!B:AB,6,FALSE)</f>
        <v>ІІІ к.с.</v>
      </c>
      <c r="D114" s="133" t="s">
        <v>344</v>
      </c>
      <c r="E114" s="131">
        <v>2</v>
      </c>
      <c r="M114" s="134">
        <f t="shared" si="18"/>
        <v>0</v>
      </c>
      <c r="N114" s="105">
        <v>1</v>
      </c>
      <c r="O114" s="105">
        <v>1</v>
      </c>
      <c r="U114" s="135">
        <f t="shared" si="19"/>
        <v>2</v>
      </c>
      <c r="V114" s="136">
        <f t="shared" si="20"/>
        <v>17</v>
      </c>
      <c r="AH114" s="134">
        <f t="shared" si="35"/>
        <v>0</v>
      </c>
      <c r="AM114" s="135">
        <f t="shared" si="22"/>
        <v>0</v>
      </c>
      <c r="AN114" s="136">
        <f t="shared" si="23"/>
        <v>15</v>
      </c>
      <c r="AO114" s="137"/>
      <c r="AS114" s="136">
        <f t="shared" si="24"/>
        <v>15</v>
      </c>
      <c r="BA114" s="134">
        <f t="shared" si="25"/>
        <v>0</v>
      </c>
      <c r="BE114" s="105">
        <v>2</v>
      </c>
      <c r="BF114" s="105">
        <v>2</v>
      </c>
      <c r="BH114" s="105">
        <v>2</v>
      </c>
      <c r="BI114" s="105">
        <v>2</v>
      </c>
      <c r="BL114" s="135">
        <f t="shared" si="26"/>
        <v>8</v>
      </c>
      <c r="BM114" s="136">
        <f t="shared" si="27"/>
        <v>48</v>
      </c>
      <c r="BZ114" s="134">
        <f t="shared" si="28"/>
        <v>0</v>
      </c>
      <c r="CC114" s="135">
        <f t="shared" si="29"/>
        <v>0</v>
      </c>
      <c r="CD114" s="136">
        <f t="shared" si="30"/>
        <v>15</v>
      </c>
      <c r="CE114" s="138">
        <f t="shared" si="31"/>
        <v>110</v>
      </c>
      <c r="CF114" s="139">
        <f t="shared" si="32"/>
        <v>46</v>
      </c>
      <c r="CG114" s="106" t="str">
        <f t="shared" si="33"/>
        <v>водний </v>
      </c>
      <c r="CH114" s="131" t="str">
        <f t="shared" si="34"/>
        <v>ІІІ к.с.</v>
      </c>
    </row>
    <row r="115" spans="1:92" s="105" customFormat="1" ht="15" customHeight="1">
      <c r="A115" s="131">
        <v>46</v>
      </c>
      <c r="B115" s="96" t="str">
        <f>VLOOKUP(A115,регістрація!B:AB,5,FALSE)</f>
        <v>водний </v>
      </c>
      <c r="C115" s="132" t="str">
        <f>VLOOKUP(A115,регістрація!B:AB,6,FALSE)</f>
        <v>ІІІ к.с.</v>
      </c>
      <c r="D115" s="133" t="s">
        <v>367</v>
      </c>
      <c r="E115" s="131">
        <v>3</v>
      </c>
      <c r="M115" s="134">
        <f t="shared" si="18"/>
        <v>0</v>
      </c>
      <c r="N115" s="105">
        <v>1</v>
      </c>
      <c r="O115" s="105">
        <v>1</v>
      </c>
      <c r="U115" s="135">
        <f t="shared" si="19"/>
        <v>2</v>
      </c>
      <c r="V115" s="136">
        <f t="shared" si="20"/>
        <v>17</v>
      </c>
      <c r="AH115" s="134">
        <f t="shared" si="35"/>
        <v>0</v>
      </c>
      <c r="AM115" s="135">
        <f t="shared" si="22"/>
        <v>0</v>
      </c>
      <c r="AN115" s="136">
        <f t="shared" si="23"/>
        <v>15</v>
      </c>
      <c r="AO115" s="137"/>
      <c r="AP115" s="105">
        <v>2</v>
      </c>
      <c r="AQ115" s="105">
        <v>2</v>
      </c>
      <c r="AR115" s="105">
        <v>3</v>
      </c>
      <c r="AS115" s="136">
        <f t="shared" si="24"/>
        <v>22</v>
      </c>
      <c r="BA115" s="134">
        <f t="shared" si="25"/>
        <v>0</v>
      </c>
      <c r="BE115" s="105">
        <v>3</v>
      </c>
      <c r="BF115" s="105">
        <v>2</v>
      </c>
      <c r="BG115" s="105">
        <v>1</v>
      </c>
      <c r="BH115" s="105">
        <v>4</v>
      </c>
      <c r="BL115" s="135">
        <f t="shared" si="26"/>
        <v>10</v>
      </c>
      <c r="BM115" s="136">
        <f t="shared" si="27"/>
        <v>50</v>
      </c>
      <c r="BZ115" s="134">
        <f t="shared" si="28"/>
        <v>0</v>
      </c>
      <c r="CC115" s="135">
        <f t="shared" si="29"/>
        <v>0</v>
      </c>
      <c r="CD115" s="136">
        <f t="shared" si="30"/>
        <v>15</v>
      </c>
      <c r="CE115" s="138">
        <f t="shared" si="31"/>
        <v>119</v>
      </c>
      <c r="CF115" s="139">
        <f t="shared" si="32"/>
        <v>46</v>
      </c>
      <c r="CG115" s="106" t="str">
        <f t="shared" si="33"/>
        <v>водний </v>
      </c>
      <c r="CH115" s="131" t="str">
        <f t="shared" si="34"/>
        <v>ІІІ к.с.</v>
      </c>
      <c r="CN115" s="138"/>
    </row>
    <row r="116" spans="1:92" s="105" customFormat="1" ht="15" customHeight="1">
      <c r="A116" s="131">
        <v>22</v>
      </c>
      <c r="B116" s="96" t="str">
        <f>VLOOKUP(A116,регістрація!B:AB,5,FALSE)</f>
        <v>лижний</v>
      </c>
      <c r="C116" s="132" t="str">
        <f>VLOOKUP(A116,регістрація!B:AB,6,FALSE)</f>
        <v>3 с.с.</v>
      </c>
      <c r="D116" s="133" t="s">
        <v>107</v>
      </c>
      <c r="E116" s="131">
        <v>1</v>
      </c>
      <c r="M116" s="134">
        <f t="shared" si="18"/>
        <v>0</v>
      </c>
      <c r="N116" s="105">
        <v>1</v>
      </c>
      <c r="O116" s="105">
        <v>2</v>
      </c>
      <c r="P116" s="105">
        <v>1</v>
      </c>
      <c r="Q116" s="105">
        <v>1</v>
      </c>
      <c r="T116" s="105">
        <v>1</v>
      </c>
      <c r="U116" s="135">
        <f t="shared" si="19"/>
        <v>6</v>
      </c>
      <c r="V116" s="136">
        <f t="shared" si="20"/>
        <v>21</v>
      </c>
      <c r="AH116" s="134">
        <f t="shared" si="35"/>
        <v>0</v>
      </c>
      <c r="AL116" s="105">
        <v>3</v>
      </c>
      <c r="AM116" s="135">
        <f t="shared" si="22"/>
        <v>3</v>
      </c>
      <c r="AN116" s="136">
        <f t="shared" si="23"/>
        <v>18</v>
      </c>
      <c r="AO116" s="137"/>
      <c r="AP116" s="105">
        <v>2</v>
      </c>
      <c r="AS116" s="136">
        <f t="shared" si="24"/>
        <v>17</v>
      </c>
      <c r="BA116" s="134">
        <f t="shared" si="25"/>
        <v>0</v>
      </c>
      <c r="BG116" s="105">
        <v>2</v>
      </c>
      <c r="BH116" s="105">
        <v>2</v>
      </c>
      <c r="BI116" s="105">
        <v>2</v>
      </c>
      <c r="BK116" s="105">
        <v>3</v>
      </c>
      <c r="BL116" s="135">
        <f t="shared" si="26"/>
        <v>9</v>
      </c>
      <c r="BM116" s="136">
        <f t="shared" si="27"/>
        <v>49</v>
      </c>
      <c r="BZ116" s="134">
        <f t="shared" si="28"/>
        <v>0</v>
      </c>
      <c r="CA116" s="105">
        <v>4</v>
      </c>
      <c r="CC116" s="135">
        <f t="shared" si="29"/>
        <v>4</v>
      </c>
      <c r="CD116" s="136">
        <f t="shared" si="30"/>
        <v>19</v>
      </c>
      <c r="CE116" s="138">
        <f t="shared" si="31"/>
        <v>124</v>
      </c>
      <c r="CF116" s="139">
        <f t="shared" si="32"/>
        <v>22</v>
      </c>
      <c r="CG116" s="106" t="str">
        <f t="shared" si="33"/>
        <v>лижний</v>
      </c>
      <c r="CH116" s="131" t="str">
        <f t="shared" si="34"/>
        <v>3 с.с.</v>
      </c>
      <c r="CI116" s="105">
        <f>CE116</f>
        <v>124</v>
      </c>
      <c r="CJ116" s="105">
        <f>CE117</f>
        <v>117</v>
      </c>
      <c r="CN116" s="138"/>
    </row>
    <row r="117" spans="1:92" s="105" customFormat="1" ht="15" customHeight="1">
      <c r="A117" s="131">
        <v>22</v>
      </c>
      <c r="B117" s="96" t="str">
        <f>VLOOKUP(A117,регістрація!B:AB,5,FALSE)</f>
        <v>лижний</v>
      </c>
      <c r="C117" s="132" t="str">
        <f>VLOOKUP(A117,регістрація!B:AB,6,FALSE)</f>
        <v>3 с.с.</v>
      </c>
      <c r="D117" s="133" t="s">
        <v>366</v>
      </c>
      <c r="E117" s="131">
        <v>2</v>
      </c>
      <c r="M117" s="134">
        <f t="shared" si="18"/>
        <v>0</v>
      </c>
      <c r="O117" s="105">
        <v>2</v>
      </c>
      <c r="U117" s="135">
        <f t="shared" si="19"/>
        <v>2</v>
      </c>
      <c r="V117" s="136">
        <f t="shared" si="20"/>
        <v>17</v>
      </c>
      <c r="AH117" s="134">
        <f t="shared" si="35"/>
        <v>0</v>
      </c>
      <c r="AL117" s="105">
        <v>3</v>
      </c>
      <c r="AM117" s="135">
        <f t="shared" si="22"/>
        <v>3</v>
      </c>
      <c r="AN117" s="136">
        <f t="shared" si="23"/>
        <v>18</v>
      </c>
      <c r="AO117" s="137"/>
      <c r="AR117" s="105">
        <v>3</v>
      </c>
      <c r="AS117" s="136">
        <f t="shared" si="24"/>
        <v>18</v>
      </c>
      <c r="BA117" s="134">
        <f t="shared" si="25"/>
        <v>0</v>
      </c>
      <c r="BH117" s="105">
        <v>5</v>
      </c>
      <c r="BL117" s="135">
        <f t="shared" si="26"/>
        <v>5</v>
      </c>
      <c r="BM117" s="136">
        <f t="shared" si="27"/>
        <v>45</v>
      </c>
      <c r="BZ117" s="134">
        <f t="shared" si="28"/>
        <v>0</v>
      </c>
      <c r="CA117" s="105">
        <v>4</v>
      </c>
      <c r="CC117" s="135">
        <f t="shared" si="29"/>
        <v>4</v>
      </c>
      <c r="CD117" s="136">
        <f t="shared" si="30"/>
        <v>19</v>
      </c>
      <c r="CE117" s="138">
        <f t="shared" si="31"/>
        <v>117</v>
      </c>
      <c r="CF117" s="139">
        <f t="shared" si="32"/>
        <v>22</v>
      </c>
      <c r="CG117" s="106" t="str">
        <f t="shared" si="33"/>
        <v>лижний</v>
      </c>
      <c r="CH117" s="131" t="str">
        <f t="shared" si="34"/>
        <v>3 с.с.</v>
      </c>
      <c r="CN117" s="138"/>
    </row>
    <row r="118" spans="1:92" s="105" customFormat="1" ht="15" customHeight="1">
      <c r="A118" s="131">
        <v>42</v>
      </c>
      <c r="B118" s="96" t="str">
        <f>VLOOKUP(A118,регістрація!B:AB,5,FALSE)</f>
        <v>лижний</v>
      </c>
      <c r="C118" s="132" t="str">
        <f>VLOOKUP(A118,регістрація!B:AB,6,FALSE)</f>
        <v>3 с.с.</v>
      </c>
      <c r="D118" s="133" t="s">
        <v>107</v>
      </c>
      <c r="E118" s="131">
        <v>1</v>
      </c>
      <c r="L118" s="105">
        <v>1</v>
      </c>
      <c r="M118" s="134">
        <f aca="true" t="shared" si="36" ref="M118:M146">SUM(F118:L118)</f>
        <v>1</v>
      </c>
      <c r="N118" s="105">
        <v>1</v>
      </c>
      <c r="P118" s="105">
        <v>1</v>
      </c>
      <c r="Q118" s="105">
        <v>1</v>
      </c>
      <c r="U118" s="135">
        <f aca="true" t="shared" si="37" ref="U118:U146">SUM(N118:T118)</f>
        <v>3</v>
      </c>
      <c r="V118" s="136">
        <f aca="true" t="shared" si="38" ref="V118:V146">15-M118+U118</f>
        <v>17</v>
      </c>
      <c r="AH118" s="134">
        <f>SUM(W118:AG118)</f>
        <v>0</v>
      </c>
      <c r="AL118" s="105">
        <v>2</v>
      </c>
      <c r="AM118" s="135">
        <f aca="true" t="shared" si="39" ref="AM118:AM146">SUM(AI118:AL118)</f>
        <v>2</v>
      </c>
      <c r="AN118" s="136">
        <f aca="true" t="shared" si="40" ref="AN118:AN146">15-AH118+AM118</f>
        <v>17</v>
      </c>
      <c r="AO118" s="137"/>
      <c r="AS118" s="136">
        <f aca="true" t="shared" si="41" ref="AS118:AS146">15+AP118+AQ118+AR118-AO118</f>
        <v>15</v>
      </c>
      <c r="BA118" s="134">
        <f aca="true" t="shared" si="42" ref="BA118:BA146">SUM(AT118:AZ118)</f>
        <v>0</v>
      </c>
      <c r="BL118" s="135">
        <f aca="true" t="shared" si="43" ref="BL118:BL146">SUM(BB118:BK118)</f>
        <v>0</v>
      </c>
      <c r="BM118" s="136">
        <f aca="true" t="shared" si="44" ref="BM118:BM146">40+BL118-BA118</f>
        <v>40</v>
      </c>
      <c r="BZ118" s="134">
        <f aca="true" t="shared" si="45" ref="BZ118:BZ146">SUM(BN118:BY118)</f>
        <v>0</v>
      </c>
      <c r="CC118" s="135">
        <f aca="true" t="shared" si="46" ref="CC118:CC146">SUM(CA118:CB118)</f>
        <v>0</v>
      </c>
      <c r="CD118" s="136">
        <f aca="true" t="shared" si="47" ref="CD118:CD146">15+CC118-BZ118</f>
        <v>15</v>
      </c>
      <c r="CE118" s="138">
        <f aca="true" t="shared" si="48" ref="CE118:CE146">SUM(CD118,BM118,AS118,AN118,V118)</f>
        <v>104</v>
      </c>
      <c r="CF118" s="139">
        <f aca="true" t="shared" si="49" ref="CF118:CF146">A118</f>
        <v>42</v>
      </c>
      <c r="CG118" s="106" t="str">
        <f aca="true" t="shared" si="50" ref="CG118:CG146">B118</f>
        <v>лижний</v>
      </c>
      <c r="CH118" s="131" t="str">
        <f aca="true" t="shared" si="51" ref="CH118:CH146">C118</f>
        <v>3 с.с.</v>
      </c>
      <c r="CI118" s="105">
        <f>CE118</f>
        <v>104</v>
      </c>
      <c r="CJ118" s="105">
        <f>CE119</f>
        <v>103</v>
      </c>
      <c r="CN118" s="138"/>
    </row>
    <row r="119" spans="1:92" s="105" customFormat="1" ht="15" customHeight="1">
      <c r="A119" s="131">
        <v>42</v>
      </c>
      <c r="B119" s="96" t="str">
        <f>VLOOKUP(A119,регістрація!B:AB,5,FALSE)</f>
        <v>лижний</v>
      </c>
      <c r="C119" s="132" t="str">
        <f>VLOOKUP(A119,регістрація!B:AB,6,FALSE)</f>
        <v>3 с.с.</v>
      </c>
      <c r="D119" s="133" t="s">
        <v>366</v>
      </c>
      <c r="E119" s="131">
        <v>2</v>
      </c>
      <c r="M119" s="134">
        <f t="shared" si="36"/>
        <v>0</v>
      </c>
      <c r="O119" s="105">
        <v>1</v>
      </c>
      <c r="U119" s="135">
        <f t="shared" si="37"/>
        <v>1</v>
      </c>
      <c r="V119" s="136">
        <f t="shared" si="38"/>
        <v>16</v>
      </c>
      <c r="AH119" s="134">
        <f>SUM(W119:AG119)</f>
        <v>0</v>
      </c>
      <c r="AL119" s="105">
        <v>2</v>
      </c>
      <c r="AM119" s="135">
        <f t="shared" si="39"/>
        <v>2</v>
      </c>
      <c r="AN119" s="136">
        <f t="shared" si="40"/>
        <v>17</v>
      </c>
      <c r="AO119" s="137"/>
      <c r="AS119" s="136">
        <f t="shared" si="41"/>
        <v>15</v>
      </c>
      <c r="BA119" s="134">
        <f t="shared" si="42"/>
        <v>0</v>
      </c>
      <c r="BL119" s="135">
        <f t="shared" si="43"/>
        <v>0</v>
      </c>
      <c r="BM119" s="136">
        <f t="shared" si="44"/>
        <v>40</v>
      </c>
      <c r="BZ119" s="134">
        <f t="shared" si="45"/>
        <v>0</v>
      </c>
      <c r="CC119" s="135">
        <f t="shared" si="46"/>
        <v>0</v>
      </c>
      <c r="CD119" s="136">
        <f t="shared" si="47"/>
        <v>15</v>
      </c>
      <c r="CE119" s="138">
        <f t="shared" si="48"/>
        <v>103</v>
      </c>
      <c r="CF119" s="139">
        <f t="shared" si="49"/>
        <v>42</v>
      </c>
      <c r="CG119" s="106" t="str">
        <f t="shared" si="50"/>
        <v>лижний</v>
      </c>
      <c r="CH119" s="131" t="str">
        <f t="shared" si="51"/>
        <v>3 с.с.</v>
      </c>
      <c r="CN119" s="138"/>
    </row>
    <row r="120" spans="1:92" s="105" customFormat="1" ht="15" customHeight="1">
      <c r="A120" s="131">
        <v>83</v>
      </c>
      <c r="B120" s="96" t="str">
        <f>VLOOKUP(A120,регістрація!B:AB,5,FALSE)</f>
        <v>лижний</v>
      </c>
      <c r="C120" s="132" t="str">
        <f>VLOOKUP(A120,регістрація!B:AB,6,FALSE)</f>
        <v>3 с.с.</v>
      </c>
      <c r="D120" s="133" t="s">
        <v>107</v>
      </c>
      <c r="E120" s="131">
        <v>1</v>
      </c>
      <c r="G120" s="105">
        <v>1</v>
      </c>
      <c r="M120" s="134">
        <f t="shared" si="36"/>
        <v>1</v>
      </c>
      <c r="N120" s="105">
        <v>2</v>
      </c>
      <c r="T120" s="105">
        <v>1</v>
      </c>
      <c r="U120" s="135">
        <f t="shared" si="37"/>
        <v>3</v>
      </c>
      <c r="V120" s="136">
        <f t="shared" si="38"/>
        <v>17</v>
      </c>
      <c r="AE120" s="105">
        <v>3</v>
      </c>
      <c r="AH120" s="134">
        <f>SUM(W120:AG120)</f>
        <v>3</v>
      </c>
      <c r="AM120" s="135">
        <f t="shared" si="39"/>
        <v>0</v>
      </c>
      <c r="AN120" s="136">
        <f t="shared" si="40"/>
        <v>12</v>
      </c>
      <c r="AO120" s="137"/>
      <c r="AP120" s="105">
        <v>2</v>
      </c>
      <c r="AS120" s="136">
        <f t="shared" si="41"/>
        <v>17</v>
      </c>
      <c r="BA120" s="134">
        <f t="shared" si="42"/>
        <v>0</v>
      </c>
      <c r="BL120" s="135">
        <f t="shared" si="43"/>
        <v>0</v>
      </c>
      <c r="BM120" s="136">
        <f t="shared" si="44"/>
        <v>40</v>
      </c>
      <c r="BN120" s="105">
        <v>2</v>
      </c>
      <c r="BZ120" s="134">
        <f t="shared" si="45"/>
        <v>2</v>
      </c>
      <c r="CA120" s="105">
        <v>2</v>
      </c>
      <c r="CC120" s="135">
        <f t="shared" si="46"/>
        <v>2</v>
      </c>
      <c r="CD120" s="136">
        <f t="shared" si="47"/>
        <v>15</v>
      </c>
      <c r="CE120" s="138">
        <f t="shared" si="48"/>
        <v>101</v>
      </c>
      <c r="CF120" s="139">
        <f t="shared" si="49"/>
        <v>83</v>
      </c>
      <c r="CG120" s="106" t="str">
        <f t="shared" si="50"/>
        <v>лижний</v>
      </c>
      <c r="CH120" s="131" t="str">
        <f t="shared" si="51"/>
        <v>3 с.с.</v>
      </c>
      <c r="CI120" s="105">
        <f>CE120</f>
        <v>101</v>
      </c>
      <c r="CJ120" s="105">
        <f>CE121</f>
        <v>103</v>
      </c>
      <c r="CN120" s="138"/>
    </row>
    <row r="121" spans="1:92" s="105" customFormat="1" ht="15" customHeight="1">
      <c r="A121" s="131">
        <v>83</v>
      </c>
      <c r="B121" s="96" t="str">
        <f>VLOOKUP(A121,регістрація!B:AB,5,FALSE)</f>
        <v>лижний</v>
      </c>
      <c r="C121" s="132" t="str">
        <f>VLOOKUP(A121,регістрація!B:AB,6,FALSE)</f>
        <v>3 с.с.</v>
      </c>
      <c r="D121" s="133" t="s">
        <v>366</v>
      </c>
      <c r="E121" s="131">
        <v>2</v>
      </c>
      <c r="M121" s="134">
        <f t="shared" si="36"/>
        <v>0</v>
      </c>
      <c r="P121" s="105">
        <v>1</v>
      </c>
      <c r="U121" s="135">
        <f t="shared" si="37"/>
        <v>1</v>
      </c>
      <c r="V121" s="136">
        <f t="shared" si="38"/>
        <v>16</v>
      </c>
      <c r="AH121" s="134">
        <f>SUM(W121:AG121)</f>
        <v>0</v>
      </c>
      <c r="AL121" s="105">
        <v>2</v>
      </c>
      <c r="AM121" s="135">
        <f t="shared" si="39"/>
        <v>2</v>
      </c>
      <c r="AN121" s="136">
        <f t="shared" si="40"/>
        <v>17</v>
      </c>
      <c r="AO121" s="137"/>
      <c r="AS121" s="136">
        <f t="shared" si="41"/>
        <v>15</v>
      </c>
      <c r="BA121" s="134">
        <f t="shared" si="42"/>
        <v>0</v>
      </c>
      <c r="BL121" s="135">
        <f t="shared" si="43"/>
        <v>0</v>
      </c>
      <c r="BM121" s="136">
        <f t="shared" si="44"/>
        <v>40</v>
      </c>
      <c r="BZ121" s="134">
        <f t="shared" si="45"/>
        <v>0</v>
      </c>
      <c r="CC121" s="135">
        <f t="shared" si="46"/>
        <v>0</v>
      </c>
      <c r="CD121" s="136">
        <f t="shared" si="47"/>
        <v>15</v>
      </c>
      <c r="CE121" s="138">
        <f t="shared" si="48"/>
        <v>103</v>
      </c>
      <c r="CF121" s="139">
        <f t="shared" si="49"/>
        <v>83</v>
      </c>
      <c r="CG121" s="106" t="str">
        <f t="shared" si="50"/>
        <v>лижний</v>
      </c>
      <c r="CH121" s="131" t="str">
        <f t="shared" si="51"/>
        <v>3 с.с.</v>
      </c>
      <c r="CN121" s="138"/>
    </row>
    <row r="122" spans="1:94" s="140" customFormat="1" ht="15" customHeight="1">
      <c r="A122" s="131">
        <v>1</v>
      </c>
      <c r="B122" s="96" t="str">
        <f>VLOOKUP(A122,регістрація!B:AB,5,FALSE)</f>
        <v>пішохідний</v>
      </c>
      <c r="C122" s="132" t="str">
        <f>VLOOKUP(A122,регістрація!B:AB,6,FALSE)</f>
        <v>3 с.с.</v>
      </c>
      <c r="D122" s="142" t="s">
        <v>357</v>
      </c>
      <c r="E122" s="131">
        <v>1</v>
      </c>
      <c r="F122" s="105">
        <v>2</v>
      </c>
      <c r="G122" s="105"/>
      <c r="H122" s="105">
        <v>1</v>
      </c>
      <c r="I122" s="105"/>
      <c r="J122" s="105"/>
      <c r="K122" s="105"/>
      <c r="L122" s="105"/>
      <c r="M122" s="134">
        <f t="shared" si="36"/>
        <v>3</v>
      </c>
      <c r="N122" s="105"/>
      <c r="O122" s="105"/>
      <c r="P122" s="105"/>
      <c r="Q122" s="105"/>
      <c r="R122" s="105"/>
      <c r="S122" s="105"/>
      <c r="T122" s="105"/>
      <c r="U122" s="135">
        <f t="shared" si="37"/>
        <v>0</v>
      </c>
      <c r="V122" s="136">
        <f t="shared" si="38"/>
        <v>12</v>
      </c>
      <c r="W122" s="105"/>
      <c r="X122" s="105"/>
      <c r="Y122" s="105"/>
      <c r="Z122" s="105">
        <v>3</v>
      </c>
      <c r="AA122" s="105"/>
      <c r="AB122" s="105"/>
      <c r="AC122" s="105"/>
      <c r="AD122" s="105"/>
      <c r="AE122" s="105">
        <v>3</v>
      </c>
      <c r="AF122" s="105"/>
      <c r="AG122" s="105"/>
      <c r="AH122" s="134">
        <f>SUM(X122:AG122)</f>
        <v>6</v>
      </c>
      <c r="AI122" s="105"/>
      <c r="AJ122" s="105"/>
      <c r="AK122" s="105">
        <v>1</v>
      </c>
      <c r="AL122" s="105">
        <v>1</v>
      </c>
      <c r="AM122" s="135">
        <f t="shared" si="39"/>
        <v>2</v>
      </c>
      <c r="AN122" s="136">
        <f t="shared" si="40"/>
        <v>11</v>
      </c>
      <c r="AO122" s="137"/>
      <c r="AP122" s="105"/>
      <c r="AQ122" s="105"/>
      <c r="AR122" s="105"/>
      <c r="AS122" s="136">
        <f t="shared" si="41"/>
        <v>15</v>
      </c>
      <c r="AT122" s="105"/>
      <c r="AU122" s="105">
        <v>3</v>
      </c>
      <c r="AV122" s="105"/>
      <c r="AW122" s="105"/>
      <c r="AX122" s="105"/>
      <c r="AY122" s="105"/>
      <c r="AZ122" s="105">
        <v>3</v>
      </c>
      <c r="BA122" s="134">
        <f t="shared" si="42"/>
        <v>6</v>
      </c>
      <c r="BB122" s="105"/>
      <c r="BC122" s="105"/>
      <c r="BD122" s="105"/>
      <c r="BE122" s="105"/>
      <c r="BF122" s="105"/>
      <c r="BG122" s="105"/>
      <c r="BH122" s="105">
        <v>1</v>
      </c>
      <c r="BI122" s="105"/>
      <c r="BJ122" s="105"/>
      <c r="BK122" s="105"/>
      <c r="BL122" s="135">
        <f t="shared" si="43"/>
        <v>1</v>
      </c>
      <c r="BM122" s="136">
        <f t="shared" si="44"/>
        <v>35</v>
      </c>
      <c r="BN122" s="105">
        <v>2</v>
      </c>
      <c r="BO122" s="105"/>
      <c r="BP122" s="105"/>
      <c r="BQ122" s="105"/>
      <c r="BR122" s="105">
        <v>1</v>
      </c>
      <c r="BS122" s="105">
        <v>2</v>
      </c>
      <c r="BT122" s="105">
        <v>2</v>
      </c>
      <c r="BU122" s="105"/>
      <c r="BV122" s="105">
        <v>4</v>
      </c>
      <c r="BW122" s="105">
        <v>1</v>
      </c>
      <c r="BX122" s="105">
        <v>1</v>
      </c>
      <c r="BY122" s="105"/>
      <c r="BZ122" s="134">
        <f t="shared" si="45"/>
        <v>13</v>
      </c>
      <c r="CA122" s="105"/>
      <c r="CB122" s="105"/>
      <c r="CC122" s="135">
        <f t="shared" si="46"/>
        <v>0</v>
      </c>
      <c r="CD122" s="136">
        <f t="shared" si="47"/>
        <v>2</v>
      </c>
      <c r="CE122" s="138">
        <f t="shared" si="48"/>
        <v>75</v>
      </c>
      <c r="CF122" s="139">
        <f t="shared" si="49"/>
        <v>1</v>
      </c>
      <c r="CG122" s="106" t="str">
        <f t="shared" si="50"/>
        <v>пішохідний</v>
      </c>
      <c r="CH122" s="131" t="str">
        <f t="shared" si="51"/>
        <v>3 с.с.</v>
      </c>
      <c r="CI122" s="105">
        <f>CE122</f>
        <v>75</v>
      </c>
      <c r="CJ122" s="105">
        <f>CE123</f>
        <v>83</v>
      </c>
      <c r="CK122" s="105">
        <f>CE124</f>
        <v>98</v>
      </c>
      <c r="CL122" s="105"/>
      <c r="CM122" s="105"/>
      <c r="CN122" s="138"/>
      <c r="CO122" s="105"/>
      <c r="CP122" s="105"/>
    </row>
    <row r="123" spans="1:94" s="140" customFormat="1" ht="15" customHeight="1">
      <c r="A123" s="131">
        <v>1</v>
      </c>
      <c r="B123" s="96" t="str">
        <f>VLOOKUP(A123,регістрація!B:AB,5,FALSE)</f>
        <v>пішохідний</v>
      </c>
      <c r="C123" s="132" t="str">
        <f>VLOOKUP(A123,регістрація!B:AB,6,FALSE)</f>
        <v>3 с.с.</v>
      </c>
      <c r="D123" s="133" t="s">
        <v>360</v>
      </c>
      <c r="E123" s="131">
        <v>2</v>
      </c>
      <c r="F123" s="105">
        <v>1</v>
      </c>
      <c r="G123" s="105"/>
      <c r="H123" s="105"/>
      <c r="I123" s="105"/>
      <c r="J123" s="105"/>
      <c r="K123" s="105"/>
      <c r="L123" s="105"/>
      <c r="M123" s="134">
        <f t="shared" si="36"/>
        <v>1</v>
      </c>
      <c r="N123" s="105"/>
      <c r="O123" s="105"/>
      <c r="P123" s="105"/>
      <c r="Q123" s="105"/>
      <c r="R123" s="105"/>
      <c r="S123" s="105"/>
      <c r="T123" s="105"/>
      <c r="U123" s="135">
        <f t="shared" si="37"/>
        <v>0</v>
      </c>
      <c r="V123" s="136">
        <f t="shared" si="38"/>
        <v>14</v>
      </c>
      <c r="W123" s="105"/>
      <c r="X123" s="105"/>
      <c r="Y123" s="105"/>
      <c r="Z123" s="105">
        <v>2</v>
      </c>
      <c r="AA123" s="105"/>
      <c r="AB123" s="105"/>
      <c r="AC123" s="105"/>
      <c r="AD123" s="105"/>
      <c r="AE123" s="105"/>
      <c r="AF123" s="105"/>
      <c r="AG123" s="105"/>
      <c r="AH123" s="134">
        <f aca="true" t="shared" si="52" ref="AH123:AH170">SUM(W123:AG123)</f>
        <v>2</v>
      </c>
      <c r="AI123" s="105"/>
      <c r="AJ123" s="105"/>
      <c r="AK123" s="105"/>
      <c r="AL123" s="105">
        <v>1</v>
      </c>
      <c r="AM123" s="135">
        <f t="shared" si="39"/>
        <v>1</v>
      </c>
      <c r="AN123" s="136">
        <f t="shared" si="40"/>
        <v>14</v>
      </c>
      <c r="AO123" s="137"/>
      <c r="AP123" s="105">
        <v>1</v>
      </c>
      <c r="AQ123" s="105"/>
      <c r="AR123" s="105"/>
      <c r="AS123" s="136">
        <f t="shared" si="41"/>
        <v>16</v>
      </c>
      <c r="AT123" s="105">
        <v>2</v>
      </c>
      <c r="AU123" s="105">
        <v>3</v>
      </c>
      <c r="AV123" s="105"/>
      <c r="AW123" s="105"/>
      <c r="AX123" s="105"/>
      <c r="AY123" s="105"/>
      <c r="AZ123" s="105"/>
      <c r="BA123" s="134">
        <f t="shared" si="42"/>
        <v>5</v>
      </c>
      <c r="BB123" s="105"/>
      <c r="BC123" s="105"/>
      <c r="BD123" s="105">
        <v>2</v>
      </c>
      <c r="BE123" s="105"/>
      <c r="BF123" s="105"/>
      <c r="BG123" s="105"/>
      <c r="BH123" s="105"/>
      <c r="BI123" s="105"/>
      <c r="BJ123" s="105"/>
      <c r="BK123" s="105"/>
      <c r="BL123" s="135">
        <f t="shared" si="43"/>
        <v>2</v>
      </c>
      <c r="BM123" s="136">
        <f t="shared" si="44"/>
        <v>37</v>
      </c>
      <c r="BN123" s="105">
        <v>2</v>
      </c>
      <c r="BO123" s="105"/>
      <c r="BP123" s="105"/>
      <c r="BQ123" s="105"/>
      <c r="BR123" s="105">
        <v>1</v>
      </c>
      <c r="BS123" s="105">
        <v>3</v>
      </c>
      <c r="BT123" s="105">
        <v>3</v>
      </c>
      <c r="BU123" s="105"/>
      <c r="BV123" s="105"/>
      <c r="BW123" s="105">
        <v>2</v>
      </c>
      <c r="BX123" s="105">
        <v>2</v>
      </c>
      <c r="BY123" s="105"/>
      <c r="BZ123" s="134">
        <f t="shared" si="45"/>
        <v>13</v>
      </c>
      <c r="CA123" s="105"/>
      <c r="CB123" s="105"/>
      <c r="CC123" s="135">
        <f t="shared" si="46"/>
        <v>0</v>
      </c>
      <c r="CD123" s="136">
        <f t="shared" si="47"/>
        <v>2</v>
      </c>
      <c r="CE123" s="138">
        <f t="shared" si="48"/>
        <v>83</v>
      </c>
      <c r="CF123" s="139">
        <f t="shared" si="49"/>
        <v>1</v>
      </c>
      <c r="CG123" s="106" t="str">
        <f t="shared" si="50"/>
        <v>пішохідний</v>
      </c>
      <c r="CH123" s="131" t="str">
        <f t="shared" si="51"/>
        <v>3 с.с.</v>
      </c>
      <c r="CI123" s="105"/>
      <c r="CJ123" s="105"/>
      <c r="CK123" s="105"/>
      <c r="CL123" s="105"/>
      <c r="CM123" s="105"/>
      <c r="CN123" s="138"/>
      <c r="CO123" s="105"/>
      <c r="CP123" s="105"/>
    </row>
    <row r="124" spans="1:92" s="105" customFormat="1" ht="15" customHeight="1">
      <c r="A124" s="131">
        <v>1</v>
      </c>
      <c r="B124" s="96" t="str">
        <f>VLOOKUP(A124,регістрація!B:AB,5,FALSE)</f>
        <v>пішохідний</v>
      </c>
      <c r="C124" s="132" t="str">
        <f>VLOOKUP(A124,регістрація!B:AB,6,FALSE)</f>
        <v>3 с.с.</v>
      </c>
      <c r="D124" s="133" t="s">
        <v>362</v>
      </c>
      <c r="E124" s="131">
        <v>3</v>
      </c>
      <c r="M124" s="134">
        <f t="shared" si="36"/>
        <v>0</v>
      </c>
      <c r="U124" s="135">
        <f t="shared" si="37"/>
        <v>0</v>
      </c>
      <c r="V124" s="136">
        <f t="shared" si="38"/>
        <v>15</v>
      </c>
      <c r="AH124" s="134">
        <f t="shared" si="52"/>
        <v>0</v>
      </c>
      <c r="AM124" s="135">
        <f t="shared" si="39"/>
        <v>0</v>
      </c>
      <c r="AN124" s="136">
        <f t="shared" si="40"/>
        <v>15</v>
      </c>
      <c r="AO124" s="137"/>
      <c r="AS124" s="136">
        <f t="shared" si="41"/>
        <v>15</v>
      </c>
      <c r="BA124" s="134">
        <f t="shared" si="42"/>
        <v>0</v>
      </c>
      <c r="BL124" s="135">
        <f t="shared" si="43"/>
        <v>0</v>
      </c>
      <c r="BM124" s="136">
        <f t="shared" si="44"/>
        <v>40</v>
      </c>
      <c r="BS124" s="105">
        <v>1</v>
      </c>
      <c r="BT124" s="105">
        <v>1</v>
      </c>
      <c r="BZ124" s="134">
        <f t="shared" si="45"/>
        <v>2</v>
      </c>
      <c r="CC124" s="135">
        <f t="shared" si="46"/>
        <v>0</v>
      </c>
      <c r="CD124" s="136">
        <f t="shared" si="47"/>
        <v>13</v>
      </c>
      <c r="CE124" s="138">
        <f t="shared" si="48"/>
        <v>98</v>
      </c>
      <c r="CF124" s="139">
        <f t="shared" si="49"/>
        <v>1</v>
      </c>
      <c r="CG124" s="106" t="str">
        <f t="shared" si="50"/>
        <v>пішохідний</v>
      </c>
      <c r="CH124" s="131" t="str">
        <f t="shared" si="51"/>
        <v>3 с.с.</v>
      </c>
      <c r="CN124" s="138"/>
    </row>
    <row r="125" spans="1:94" s="124" customFormat="1" ht="15" customHeight="1">
      <c r="A125" s="131">
        <v>8</v>
      </c>
      <c r="B125" s="96" t="str">
        <f>VLOOKUP(A125,регістрація!B:AB,5,FALSE)</f>
        <v>пішохідний</v>
      </c>
      <c r="C125" s="132" t="str">
        <f>VLOOKUP(A125,регістрація!B:AB,6,FALSE)</f>
        <v>3 с.с.</v>
      </c>
      <c r="D125" s="142" t="s">
        <v>357</v>
      </c>
      <c r="E125" s="131">
        <v>1</v>
      </c>
      <c r="F125" s="105"/>
      <c r="G125" s="105"/>
      <c r="H125" s="105">
        <v>1</v>
      </c>
      <c r="I125" s="105"/>
      <c r="J125" s="105">
        <v>2</v>
      </c>
      <c r="K125" s="105"/>
      <c r="L125" s="105"/>
      <c r="M125" s="134">
        <f t="shared" si="36"/>
        <v>3</v>
      </c>
      <c r="N125" s="105"/>
      <c r="O125" s="105">
        <v>2</v>
      </c>
      <c r="P125" s="105">
        <v>1</v>
      </c>
      <c r="Q125" s="105"/>
      <c r="R125" s="105"/>
      <c r="S125" s="105"/>
      <c r="T125" s="105"/>
      <c r="U125" s="135">
        <f t="shared" si="37"/>
        <v>3</v>
      </c>
      <c r="V125" s="136">
        <f t="shared" si="38"/>
        <v>15</v>
      </c>
      <c r="W125" s="105"/>
      <c r="X125" s="105"/>
      <c r="Y125" s="105"/>
      <c r="Z125" s="105">
        <v>2</v>
      </c>
      <c r="AA125" s="105"/>
      <c r="AB125" s="105"/>
      <c r="AC125" s="105"/>
      <c r="AD125" s="105"/>
      <c r="AE125" s="105"/>
      <c r="AF125" s="105"/>
      <c r="AG125" s="105"/>
      <c r="AH125" s="134">
        <f t="shared" si="52"/>
        <v>2</v>
      </c>
      <c r="AI125" s="105"/>
      <c r="AJ125" s="105"/>
      <c r="AK125" s="105">
        <v>1</v>
      </c>
      <c r="AL125" s="105"/>
      <c r="AM125" s="135">
        <f t="shared" si="39"/>
        <v>1</v>
      </c>
      <c r="AN125" s="136">
        <f t="shared" si="40"/>
        <v>14</v>
      </c>
      <c r="AO125" s="137"/>
      <c r="AP125" s="105"/>
      <c r="AQ125" s="105"/>
      <c r="AR125" s="105"/>
      <c r="AS125" s="136">
        <f t="shared" si="41"/>
        <v>15</v>
      </c>
      <c r="AT125" s="105"/>
      <c r="AU125" s="105"/>
      <c r="AV125" s="105"/>
      <c r="AW125" s="105"/>
      <c r="AX125" s="105"/>
      <c r="AY125" s="105"/>
      <c r="AZ125" s="105">
        <v>2</v>
      </c>
      <c r="BA125" s="134">
        <f t="shared" si="42"/>
        <v>2</v>
      </c>
      <c r="BB125" s="105"/>
      <c r="BC125" s="105"/>
      <c r="BD125" s="105">
        <v>3</v>
      </c>
      <c r="BE125" s="105"/>
      <c r="BF125" s="105"/>
      <c r="BG125" s="105"/>
      <c r="BH125" s="105">
        <v>1</v>
      </c>
      <c r="BI125" s="105"/>
      <c r="BJ125" s="105"/>
      <c r="BK125" s="105">
        <v>3</v>
      </c>
      <c r="BL125" s="135">
        <f t="shared" si="43"/>
        <v>7</v>
      </c>
      <c r="BM125" s="136">
        <f t="shared" si="44"/>
        <v>45</v>
      </c>
      <c r="BN125" s="105">
        <v>2</v>
      </c>
      <c r="BO125" s="105"/>
      <c r="BP125" s="105"/>
      <c r="BQ125" s="105">
        <v>1</v>
      </c>
      <c r="BR125" s="105"/>
      <c r="BS125" s="105"/>
      <c r="BT125" s="105"/>
      <c r="BU125" s="105"/>
      <c r="BV125" s="105"/>
      <c r="BW125" s="105"/>
      <c r="BX125" s="105"/>
      <c r="BY125" s="105"/>
      <c r="BZ125" s="134">
        <f t="shared" si="45"/>
        <v>3</v>
      </c>
      <c r="CA125" s="105">
        <v>2</v>
      </c>
      <c r="CB125" s="105"/>
      <c r="CC125" s="135">
        <f t="shared" si="46"/>
        <v>2</v>
      </c>
      <c r="CD125" s="136">
        <f t="shared" si="47"/>
        <v>14</v>
      </c>
      <c r="CE125" s="138">
        <f t="shared" si="48"/>
        <v>103</v>
      </c>
      <c r="CF125" s="139">
        <f t="shared" si="49"/>
        <v>8</v>
      </c>
      <c r="CG125" s="106" t="str">
        <f t="shared" si="50"/>
        <v>пішохідний</v>
      </c>
      <c r="CH125" s="131" t="str">
        <f t="shared" si="51"/>
        <v>3 с.с.</v>
      </c>
      <c r="CI125" s="105">
        <f>CE125</f>
        <v>103</v>
      </c>
      <c r="CJ125" s="105">
        <f>CE126</f>
        <v>109</v>
      </c>
      <c r="CK125" s="105">
        <f>CE127</f>
        <v>105</v>
      </c>
      <c r="CL125" s="105"/>
      <c r="CM125" s="105"/>
      <c r="CN125" s="105"/>
      <c r="CO125" s="105"/>
      <c r="CP125" s="105"/>
    </row>
    <row r="126" spans="1:92" s="105" customFormat="1" ht="15" customHeight="1">
      <c r="A126" s="131">
        <v>8</v>
      </c>
      <c r="B126" s="96" t="str">
        <f>VLOOKUP(A126,регістрація!B:AB,5,FALSE)</f>
        <v>пішохідний</v>
      </c>
      <c r="C126" s="132" t="str">
        <f>VLOOKUP(A126,регістрація!B:AB,6,FALSE)</f>
        <v>3 с.с.</v>
      </c>
      <c r="D126" s="133" t="s">
        <v>360</v>
      </c>
      <c r="E126" s="131">
        <v>2</v>
      </c>
      <c r="M126" s="134">
        <f t="shared" si="36"/>
        <v>0</v>
      </c>
      <c r="N126" s="105">
        <v>1</v>
      </c>
      <c r="O126" s="105">
        <v>1</v>
      </c>
      <c r="U126" s="135">
        <f t="shared" si="37"/>
        <v>2</v>
      </c>
      <c r="V126" s="136">
        <f t="shared" si="38"/>
        <v>17</v>
      </c>
      <c r="AC126" s="105">
        <v>1</v>
      </c>
      <c r="AH126" s="134">
        <f t="shared" si="52"/>
        <v>1</v>
      </c>
      <c r="AM126" s="135">
        <f t="shared" si="39"/>
        <v>0</v>
      </c>
      <c r="AN126" s="136">
        <f t="shared" si="40"/>
        <v>14</v>
      </c>
      <c r="AO126" s="137"/>
      <c r="AP126" s="105">
        <v>2</v>
      </c>
      <c r="AS126" s="136">
        <f t="shared" si="41"/>
        <v>17</v>
      </c>
      <c r="BA126" s="134">
        <f t="shared" si="42"/>
        <v>0</v>
      </c>
      <c r="BC126" s="105">
        <v>1</v>
      </c>
      <c r="BD126" s="105">
        <v>3</v>
      </c>
      <c r="BH126" s="105">
        <v>2</v>
      </c>
      <c r="BL126" s="135">
        <f t="shared" si="43"/>
        <v>6</v>
      </c>
      <c r="BM126" s="136">
        <f t="shared" si="44"/>
        <v>46</v>
      </c>
      <c r="BZ126" s="134">
        <f t="shared" si="45"/>
        <v>0</v>
      </c>
      <c r="CC126" s="135">
        <f t="shared" si="46"/>
        <v>0</v>
      </c>
      <c r="CD126" s="136">
        <f t="shared" si="47"/>
        <v>15</v>
      </c>
      <c r="CE126" s="138">
        <f t="shared" si="48"/>
        <v>109</v>
      </c>
      <c r="CF126" s="139">
        <f t="shared" si="49"/>
        <v>8</v>
      </c>
      <c r="CG126" s="106" t="str">
        <f t="shared" si="50"/>
        <v>пішохідний</v>
      </c>
      <c r="CH126" s="131" t="str">
        <f t="shared" si="51"/>
        <v>3 с.с.</v>
      </c>
      <c r="CN126" s="138"/>
    </row>
    <row r="127" spans="1:94" s="140" customFormat="1" ht="15" customHeight="1">
      <c r="A127" s="131">
        <v>8</v>
      </c>
      <c r="B127" s="96" t="str">
        <f>VLOOKUP(A127,регістрація!B:AB,5,FALSE)</f>
        <v>пішохідний</v>
      </c>
      <c r="C127" s="132" t="str">
        <f>VLOOKUP(A127,регістрація!B:AB,6,FALSE)</f>
        <v>3 с.с.</v>
      </c>
      <c r="D127" s="133" t="s">
        <v>362</v>
      </c>
      <c r="E127" s="131">
        <v>3</v>
      </c>
      <c r="F127" s="105"/>
      <c r="G127" s="105"/>
      <c r="H127" s="105"/>
      <c r="I127" s="105"/>
      <c r="J127" s="105">
        <v>1</v>
      </c>
      <c r="K127" s="105"/>
      <c r="L127" s="105"/>
      <c r="M127" s="134">
        <f t="shared" si="36"/>
        <v>1</v>
      </c>
      <c r="N127" s="105"/>
      <c r="O127" s="105">
        <v>1</v>
      </c>
      <c r="P127" s="105"/>
      <c r="Q127" s="105"/>
      <c r="R127" s="105"/>
      <c r="S127" s="105"/>
      <c r="T127" s="105"/>
      <c r="U127" s="135">
        <f t="shared" si="37"/>
        <v>1</v>
      </c>
      <c r="V127" s="136">
        <f t="shared" si="38"/>
        <v>15</v>
      </c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34">
        <f t="shared" si="52"/>
        <v>0</v>
      </c>
      <c r="AI127" s="105"/>
      <c r="AJ127" s="105"/>
      <c r="AK127" s="105">
        <v>1</v>
      </c>
      <c r="AL127" s="105"/>
      <c r="AM127" s="135">
        <f t="shared" si="39"/>
        <v>1</v>
      </c>
      <c r="AN127" s="136">
        <f t="shared" si="40"/>
        <v>16</v>
      </c>
      <c r="AO127" s="137"/>
      <c r="AP127" s="105"/>
      <c r="AQ127" s="105"/>
      <c r="AR127" s="105"/>
      <c r="AS127" s="136">
        <f t="shared" si="41"/>
        <v>15</v>
      </c>
      <c r="AT127" s="105"/>
      <c r="AU127" s="105"/>
      <c r="AV127" s="105"/>
      <c r="AW127" s="105"/>
      <c r="AX127" s="105"/>
      <c r="AY127" s="105"/>
      <c r="AZ127" s="105"/>
      <c r="BA127" s="134">
        <f t="shared" si="42"/>
        <v>0</v>
      </c>
      <c r="BB127" s="105"/>
      <c r="BC127" s="105"/>
      <c r="BD127" s="105">
        <v>2</v>
      </c>
      <c r="BE127" s="105"/>
      <c r="BF127" s="105"/>
      <c r="BG127" s="105"/>
      <c r="BH127" s="105">
        <v>1</v>
      </c>
      <c r="BI127" s="105"/>
      <c r="BJ127" s="105"/>
      <c r="BK127" s="105"/>
      <c r="BL127" s="135">
        <f t="shared" si="43"/>
        <v>3</v>
      </c>
      <c r="BM127" s="136">
        <f t="shared" si="44"/>
        <v>43</v>
      </c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34">
        <f t="shared" si="45"/>
        <v>0</v>
      </c>
      <c r="CA127" s="105"/>
      <c r="CB127" s="105">
        <v>1</v>
      </c>
      <c r="CC127" s="135">
        <f t="shared" si="46"/>
        <v>1</v>
      </c>
      <c r="CD127" s="136">
        <f t="shared" si="47"/>
        <v>16</v>
      </c>
      <c r="CE127" s="138">
        <f t="shared" si="48"/>
        <v>105</v>
      </c>
      <c r="CF127" s="139">
        <f t="shared" si="49"/>
        <v>8</v>
      </c>
      <c r="CG127" s="106" t="str">
        <f t="shared" si="50"/>
        <v>пішохідний</v>
      </c>
      <c r="CH127" s="131" t="str">
        <f t="shared" si="51"/>
        <v>3 с.с.</v>
      </c>
      <c r="CI127" s="105"/>
      <c r="CJ127" s="105"/>
      <c r="CK127" s="105"/>
      <c r="CL127" s="105"/>
      <c r="CN127" s="141"/>
      <c r="CP127" s="105"/>
    </row>
    <row r="128" spans="1:93" s="162" customFormat="1" ht="15" customHeight="1">
      <c r="A128" s="146">
        <v>14</v>
      </c>
      <c r="B128" s="87" t="str">
        <f>VLOOKUP(A128,регістрація!B:AB,5,FALSE)</f>
        <v>пішохідний</v>
      </c>
      <c r="C128" s="147" t="str">
        <f>VLOOKUP(A128,регістрація!B:AB,6,FALSE)</f>
        <v>3 с.с.</v>
      </c>
      <c r="D128" s="161" t="s">
        <v>357</v>
      </c>
      <c r="E128" s="146">
        <v>1</v>
      </c>
      <c r="F128" s="88"/>
      <c r="G128" s="88"/>
      <c r="H128" s="88"/>
      <c r="I128" s="88"/>
      <c r="J128" s="88"/>
      <c r="K128" s="88"/>
      <c r="L128" s="88"/>
      <c r="M128" s="149">
        <f t="shared" si="36"/>
        <v>0</v>
      </c>
      <c r="N128" s="88"/>
      <c r="O128" s="88"/>
      <c r="P128" s="88"/>
      <c r="Q128" s="88"/>
      <c r="R128" s="88"/>
      <c r="S128" s="88"/>
      <c r="T128" s="88"/>
      <c r="U128" s="150">
        <f t="shared" si="37"/>
        <v>0</v>
      </c>
      <c r="V128" s="151">
        <f t="shared" si="38"/>
        <v>15</v>
      </c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149">
        <f t="shared" si="52"/>
        <v>0</v>
      </c>
      <c r="AI128" s="88"/>
      <c r="AJ128" s="88"/>
      <c r="AK128" s="88"/>
      <c r="AL128" s="88"/>
      <c r="AM128" s="150">
        <f t="shared" si="39"/>
        <v>0</v>
      </c>
      <c r="AN128" s="151">
        <f t="shared" si="40"/>
        <v>15</v>
      </c>
      <c r="AO128" s="152"/>
      <c r="AP128" s="88"/>
      <c r="AQ128" s="88"/>
      <c r="AR128" s="88"/>
      <c r="AS128" s="151">
        <f t="shared" si="41"/>
        <v>15</v>
      </c>
      <c r="AT128" s="88"/>
      <c r="AU128" s="88"/>
      <c r="AV128" s="88"/>
      <c r="AW128" s="88"/>
      <c r="AX128" s="88"/>
      <c r="AY128" s="88"/>
      <c r="AZ128" s="88"/>
      <c r="BA128" s="149">
        <f t="shared" si="42"/>
        <v>0</v>
      </c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150">
        <f t="shared" si="43"/>
        <v>0</v>
      </c>
      <c r="BM128" s="151">
        <f t="shared" si="44"/>
        <v>40</v>
      </c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149">
        <f t="shared" si="45"/>
        <v>0</v>
      </c>
      <c r="CA128" s="88"/>
      <c r="CB128" s="88"/>
      <c r="CC128" s="150">
        <f t="shared" si="46"/>
        <v>0</v>
      </c>
      <c r="CD128" s="151">
        <f t="shared" si="47"/>
        <v>15</v>
      </c>
      <c r="CE128" s="153" t="s">
        <v>412</v>
      </c>
      <c r="CF128" s="154">
        <f t="shared" si="49"/>
        <v>14</v>
      </c>
      <c r="CG128" s="91" t="str">
        <f t="shared" si="50"/>
        <v>пішохідний</v>
      </c>
      <c r="CH128" s="146" t="str">
        <f t="shared" si="51"/>
        <v>3 с.с.</v>
      </c>
      <c r="CI128" s="88" t="str">
        <f>CE128</f>
        <v>зн</v>
      </c>
      <c r="CJ128" s="88" t="str">
        <f>CE129</f>
        <v>зн</v>
      </c>
      <c r="CK128" s="88" t="str">
        <f>CE130</f>
        <v>зн</v>
      </c>
      <c r="CL128" s="88"/>
      <c r="CM128" s="88" t="s">
        <v>417</v>
      </c>
      <c r="CN128" s="88"/>
      <c r="CO128" s="88"/>
    </row>
    <row r="129" spans="1:94" s="88" customFormat="1" ht="15" customHeight="1">
      <c r="A129" s="146">
        <v>14</v>
      </c>
      <c r="B129" s="87" t="str">
        <f>VLOOKUP(A129,регістрація!B:AB,5,FALSE)</f>
        <v>пішохідний</v>
      </c>
      <c r="C129" s="147" t="str">
        <f>VLOOKUP(A129,регістрація!B:AB,6,FALSE)</f>
        <v>3 с.с.</v>
      </c>
      <c r="D129" s="148" t="s">
        <v>360</v>
      </c>
      <c r="E129" s="146">
        <v>2</v>
      </c>
      <c r="M129" s="149">
        <f t="shared" si="36"/>
        <v>0</v>
      </c>
      <c r="U129" s="150">
        <f t="shared" si="37"/>
        <v>0</v>
      </c>
      <c r="V129" s="151">
        <f t="shared" si="38"/>
        <v>15</v>
      </c>
      <c r="AH129" s="149">
        <f t="shared" si="52"/>
        <v>0</v>
      </c>
      <c r="AM129" s="150">
        <f t="shared" si="39"/>
        <v>0</v>
      </c>
      <c r="AN129" s="151">
        <f t="shared" si="40"/>
        <v>15</v>
      </c>
      <c r="AO129" s="152"/>
      <c r="AS129" s="151">
        <f t="shared" si="41"/>
        <v>15</v>
      </c>
      <c r="BA129" s="149">
        <f t="shared" si="42"/>
        <v>0</v>
      </c>
      <c r="BL129" s="150">
        <f t="shared" si="43"/>
        <v>0</v>
      </c>
      <c r="BM129" s="151">
        <f t="shared" si="44"/>
        <v>40</v>
      </c>
      <c r="BZ129" s="149">
        <f t="shared" si="45"/>
        <v>0</v>
      </c>
      <c r="CC129" s="150">
        <f t="shared" si="46"/>
        <v>0</v>
      </c>
      <c r="CD129" s="151">
        <f t="shared" si="47"/>
        <v>15</v>
      </c>
      <c r="CE129" s="153" t="s">
        <v>412</v>
      </c>
      <c r="CF129" s="154">
        <f t="shared" si="49"/>
        <v>14</v>
      </c>
      <c r="CG129" s="91" t="str">
        <f t="shared" si="50"/>
        <v>пішохідний</v>
      </c>
      <c r="CH129" s="146" t="str">
        <f t="shared" si="51"/>
        <v>3 с.с.</v>
      </c>
      <c r="CN129" s="153"/>
      <c r="CP129" s="162"/>
    </row>
    <row r="130" spans="1:92" s="88" customFormat="1" ht="15" customHeight="1">
      <c r="A130" s="146">
        <v>14</v>
      </c>
      <c r="B130" s="87" t="str">
        <f>VLOOKUP(A130,регістрація!B:AB,5,FALSE)</f>
        <v>пішохідний</v>
      </c>
      <c r="C130" s="147" t="str">
        <f>VLOOKUP(A130,регістрація!B:AB,6,FALSE)</f>
        <v>3 с.с.</v>
      </c>
      <c r="D130" s="148" t="s">
        <v>362</v>
      </c>
      <c r="E130" s="146">
        <v>3</v>
      </c>
      <c r="M130" s="149">
        <f t="shared" si="36"/>
        <v>0</v>
      </c>
      <c r="U130" s="150">
        <f t="shared" si="37"/>
        <v>0</v>
      </c>
      <c r="V130" s="151">
        <f t="shared" si="38"/>
        <v>15</v>
      </c>
      <c r="AE130" s="88">
        <v>2</v>
      </c>
      <c r="AH130" s="149">
        <f t="shared" si="52"/>
        <v>2</v>
      </c>
      <c r="AM130" s="150">
        <f t="shared" si="39"/>
        <v>0</v>
      </c>
      <c r="AN130" s="151">
        <f t="shared" si="40"/>
        <v>13</v>
      </c>
      <c r="AO130" s="152"/>
      <c r="AS130" s="151">
        <f t="shared" si="41"/>
        <v>15</v>
      </c>
      <c r="AZ130" s="88">
        <v>3</v>
      </c>
      <c r="BA130" s="149">
        <f t="shared" si="42"/>
        <v>3</v>
      </c>
      <c r="BL130" s="150">
        <f t="shared" si="43"/>
        <v>0</v>
      </c>
      <c r="BM130" s="151">
        <f t="shared" si="44"/>
        <v>37</v>
      </c>
      <c r="BP130" s="88">
        <v>2</v>
      </c>
      <c r="BR130" s="88">
        <v>1</v>
      </c>
      <c r="BT130" s="88">
        <v>3</v>
      </c>
      <c r="BV130" s="88">
        <v>5</v>
      </c>
      <c r="BW130" s="88">
        <v>2</v>
      </c>
      <c r="BZ130" s="149">
        <f t="shared" si="45"/>
        <v>13</v>
      </c>
      <c r="CC130" s="150">
        <f t="shared" si="46"/>
        <v>0</v>
      </c>
      <c r="CD130" s="151">
        <f t="shared" si="47"/>
        <v>2</v>
      </c>
      <c r="CE130" s="153" t="s">
        <v>412</v>
      </c>
      <c r="CF130" s="154">
        <f t="shared" si="49"/>
        <v>14</v>
      </c>
      <c r="CG130" s="91" t="str">
        <f t="shared" si="50"/>
        <v>пішохідний</v>
      </c>
      <c r="CH130" s="146" t="str">
        <f t="shared" si="51"/>
        <v>3 с.с.</v>
      </c>
      <c r="CN130" s="153"/>
    </row>
    <row r="131" spans="1:89" s="105" customFormat="1" ht="15" customHeight="1">
      <c r="A131" s="131">
        <v>18</v>
      </c>
      <c r="B131" s="96" t="str">
        <f>VLOOKUP(A131,регістрація!B:AB,5,FALSE)</f>
        <v>пішохідний</v>
      </c>
      <c r="C131" s="132" t="str">
        <f>VLOOKUP(A131,регістрація!B:AB,6,FALSE)</f>
        <v>3 с.с.</v>
      </c>
      <c r="D131" s="142" t="s">
        <v>357</v>
      </c>
      <c r="E131" s="131">
        <v>1</v>
      </c>
      <c r="M131" s="134">
        <f t="shared" si="36"/>
        <v>0</v>
      </c>
      <c r="N131" s="105">
        <v>1</v>
      </c>
      <c r="O131" s="105">
        <v>2</v>
      </c>
      <c r="P131" s="105">
        <v>1</v>
      </c>
      <c r="U131" s="135">
        <f t="shared" si="37"/>
        <v>4</v>
      </c>
      <c r="V131" s="136">
        <f t="shared" si="38"/>
        <v>19</v>
      </c>
      <c r="AH131" s="134">
        <f t="shared" si="52"/>
        <v>0</v>
      </c>
      <c r="AL131" s="105">
        <v>3</v>
      </c>
      <c r="AM131" s="135">
        <f t="shared" si="39"/>
        <v>3</v>
      </c>
      <c r="AN131" s="136">
        <f t="shared" si="40"/>
        <v>18</v>
      </c>
      <c r="AO131" s="137"/>
      <c r="AS131" s="136">
        <f t="shared" si="41"/>
        <v>15</v>
      </c>
      <c r="BA131" s="134">
        <f t="shared" si="42"/>
        <v>0</v>
      </c>
      <c r="BD131" s="105">
        <v>2</v>
      </c>
      <c r="BH131" s="105">
        <v>3</v>
      </c>
      <c r="BK131" s="105">
        <v>1</v>
      </c>
      <c r="BL131" s="135">
        <f t="shared" si="43"/>
        <v>6</v>
      </c>
      <c r="BM131" s="136">
        <f t="shared" si="44"/>
        <v>46</v>
      </c>
      <c r="BS131" s="105">
        <v>2</v>
      </c>
      <c r="BZ131" s="134">
        <f t="shared" si="45"/>
        <v>2</v>
      </c>
      <c r="CA131" s="105">
        <v>3</v>
      </c>
      <c r="CB131" s="105">
        <v>2</v>
      </c>
      <c r="CC131" s="135">
        <f t="shared" si="46"/>
        <v>5</v>
      </c>
      <c r="CD131" s="136">
        <f t="shared" si="47"/>
        <v>18</v>
      </c>
      <c r="CE131" s="138">
        <f t="shared" si="48"/>
        <v>116</v>
      </c>
      <c r="CF131" s="139">
        <f t="shared" si="49"/>
        <v>18</v>
      </c>
      <c r="CG131" s="106" t="str">
        <f t="shared" si="50"/>
        <v>пішохідний</v>
      </c>
      <c r="CH131" s="131" t="str">
        <f t="shared" si="51"/>
        <v>3 с.с.</v>
      </c>
      <c r="CI131" s="105">
        <f>CE131</f>
        <v>116</v>
      </c>
      <c r="CJ131" s="105">
        <f>CE132</f>
        <v>116</v>
      </c>
      <c r="CK131" s="105">
        <f>CE133</f>
        <v>114</v>
      </c>
    </row>
    <row r="132" spans="1:86" s="105" customFormat="1" ht="15" customHeight="1">
      <c r="A132" s="131">
        <v>18</v>
      </c>
      <c r="B132" s="96" t="str">
        <f>VLOOKUP(A132,регістрація!B:AB,5,FALSE)</f>
        <v>пішохідний</v>
      </c>
      <c r="C132" s="132" t="str">
        <f>VLOOKUP(A132,регістрація!B:AB,6,FALSE)</f>
        <v>3 с.с.</v>
      </c>
      <c r="D132" s="133" t="s">
        <v>360</v>
      </c>
      <c r="E132" s="131">
        <v>2</v>
      </c>
      <c r="M132" s="134">
        <f t="shared" si="36"/>
        <v>0</v>
      </c>
      <c r="N132" s="105">
        <v>1</v>
      </c>
      <c r="O132" s="105">
        <v>1</v>
      </c>
      <c r="P132" s="105">
        <v>1</v>
      </c>
      <c r="U132" s="135">
        <f t="shared" si="37"/>
        <v>3</v>
      </c>
      <c r="V132" s="136">
        <f t="shared" si="38"/>
        <v>18</v>
      </c>
      <c r="AH132" s="134">
        <f t="shared" si="52"/>
        <v>0</v>
      </c>
      <c r="AL132" s="105">
        <v>2</v>
      </c>
      <c r="AM132" s="135">
        <f t="shared" si="39"/>
        <v>2</v>
      </c>
      <c r="AN132" s="136">
        <f t="shared" si="40"/>
        <v>17</v>
      </c>
      <c r="AO132" s="137"/>
      <c r="AP132" s="105">
        <v>1</v>
      </c>
      <c r="AR132" s="105">
        <v>2</v>
      </c>
      <c r="AS132" s="136">
        <f t="shared" si="41"/>
        <v>18</v>
      </c>
      <c r="AU132" s="105">
        <v>2</v>
      </c>
      <c r="BA132" s="134">
        <f t="shared" si="42"/>
        <v>2</v>
      </c>
      <c r="BB132" s="105">
        <v>1</v>
      </c>
      <c r="BC132" s="105">
        <v>1</v>
      </c>
      <c r="BD132" s="105">
        <v>2</v>
      </c>
      <c r="BH132" s="105">
        <v>2</v>
      </c>
      <c r="BL132" s="135">
        <f t="shared" si="43"/>
        <v>6</v>
      </c>
      <c r="BM132" s="136">
        <f t="shared" si="44"/>
        <v>44</v>
      </c>
      <c r="BQ132" s="105">
        <v>1</v>
      </c>
      <c r="BZ132" s="134">
        <f t="shared" si="45"/>
        <v>1</v>
      </c>
      <c r="CA132" s="105">
        <v>3</v>
      </c>
      <c r="CB132" s="105">
        <v>2</v>
      </c>
      <c r="CC132" s="135">
        <f t="shared" si="46"/>
        <v>5</v>
      </c>
      <c r="CD132" s="136">
        <f t="shared" si="47"/>
        <v>19</v>
      </c>
      <c r="CE132" s="138">
        <f t="shared" si="48"/>
        <v>116</v>
      </c>
      <c r="CF132" s="139">
        <f t="shared" si="49"/>
        <v>18</v>
      </c>
      <c r="CG132" s="106" t="str">
        <f t="shared" si="50"/>
        <v>пішохідний</v>
      </c>
      <c r="CH132" s="131" t="str">
        <f t="shared" si="51"/>
        <v>3 с.с.</v>
      </c>
    </row>
    <row r="133" spans="1:94" s="105" customFormat="1" ht="15" customHeight="1">
      <c r="A133" s="131">
        <v>18</v>
      </c>
      <c r="B133" s="96" t="str">
        <f>VLOOKUP(A133,регістрація!B:AB,5,FALSE)</f>
        <v>пішохідний</v>
      </c>
      <c r="C133" s="132" t="str">
        <f>VLOOKUP(A133,регістрація!B:AB,6,FALSE)</f>
        <v>3 с.с.</v>
      </c>
      <c r="D133" s="133" t="s">
        <v>362</v>
      </c>
      <c r="E133" s="131">
        <v>3</v>
      </c>
      <c r="M133" s="134">
        <f t="shared" si="36"/>
        <v>0</v>
      </c>
      <c r="N133" s="105">
        <v>2</v>
      </c>
      <c r="O133" s="105">
        <v>1</v>
      </c>
      <c r="U133" s="135">
        <f t="shared" si="37"/>
        <v>3</v>
      </c>
      <c r="V133" s="136">
        <f t="shared" si="38"/>
        <v>18</v>
      </c>
      <c r="AH133" s="134">
        <f t="shared" si="52"/>
        <v>0</v>
      </c>
      <c r="AL133" s="105">
        <v>3</v>
      </c>
      <c r="AM133" s="135">
        <f t="shared" si="39"/>
        <v>3</v>
      </c>
      <c r="AN133" s="136">
        <f t="shared" si="40"/>
        <v>18</v>
      </c>
      <c r="AO133" s="137"/>
      <c r="AS133" s="136">
        <f t="shared" si="41"/>
        <v>15</v>
      </c>
      <c r="BA133" s="134">
        <f t="shared" si="42"/>
        <v>0</v>
      </c>
      <c r="BD133" s="105">
        <v>1</v>
      </c>
      <c r="BH133" s="105">
        <v>4</v>
      </c>
      <c r="BL133" s="135">
        <f t="shared" si="43"/>
        <v>5</v>
      </c>
      <c r="BM133" s="136">
        <f t="shared" si="44"/>
        <v>45</v>
      </c>
      <c r="BZ133" s="134">
        <f t="shared" si="45"/>
        <v>0</v>
      </c>
      <c r="CA133" s="105">
        <v>1</v>
      </c>
      <c r="CB133" s="105">
        <v>2</v>
      </c>
      <c r="CC133" s="135">
        <f t="shared" si="46"/>
        <v>3</v>
      </c>
      <c r="CD133" s="136">
        <f t="shared" si="47"/>
        <v>18</v>
      </c>
      <c r="CE133" s="138">
        <f t="shared" si="48"/>
        <v>114</v>
      </c>
      <c r="CF133" s="139">
        <f t="shared" si="49"/>
        <v>18</v>
      </c>
      <c r="CG133" s="106" t="str">
        <f t="shared" si="50"/>
        <v>пішохідний</v>
      </c>
      <c r="CH133" s="131" t="str">
        <f t="shared" si="51"/>
        <v>3 с.с.</v>
      </c>
      <c r="CP133" s="140"/>
    </row>
    <row r="134" spans="1:94" s="105" customFormat="1" ht="15" customHeight="1">
      <c r="A134" s="131">
        <v>25</v>
      </c>
      <c r="B134" s="96" t="str">
        <f>VLOOKUP(A134,регістрація!B:AB,5,FALSE)</f>
        <v>пішохідний</v>
      </c>
      <c r="C134" s="132" t="str">
        <f>VLOOKUP(A134,регістрація!B:AB,6,FALSE)</f>
        <v>3 с.с.</v>
      </c>
      <c r="D134" s="133" t="s">
        <v>357</v>
      </c>
      <c r="E134" s="131">
        <v>1</v>
      </c>
      <c r="J134" s="105">
        <v>2</v>
      </c>
      <c r="L134" s="105">
        <v>2</v>
      </c>
      <c r="M134" s="134">
        <f t="shared" si="36"/>
        <v>4</v>
      </c>
      <c r="U134" s="135">
        <f t="shared" si="37"/>
        <v>0</v>
      </c>
      <c r="V134" s="136">
        <f t="shared" si="38"/>
        <v>11</v>
      </c>
      <c r="AD134" s="105">
        <v>5</v>
      </c>
      <c r="AE134" s="105">
        <v>3</v>
      </c>
      <c r="AH134" s="134">
        <f t="shared" si="52"/>
        <v>8</v>
      </c>
      <c r="AL134" s="105">
        <v>2</v>
      </c>
      <c r="AM134" s="135">
        <f t="shared" si="39"/>
        <v>2</v>
      </c>
      <c r="AN134" s="136">
        <f t="shared" si="40"/>
        <v>9</v>
      </c>
      <c r="AO134" s="137"/>
      <c r="AS134" s="136">
        <f t="shared" si="41"/>
        <v>15</v>
      </c>
      <c r="AT134" s="105">
        <v>2</v>
      </c>
      <c r="AU134" s="105">
        <v>2</v>
      </c>
      <c r="AZ134" s="105">
        <v>1</v>
      </c>
      <c r="BA134" s="134">
        <f t="shared" si="42"/>
        <v>5</v>
      </c>
      <c r="BD134" s="105">
        <v>2</v>
      </c>
      <c r="BL134" s="135">
        <f t="shared" si="43"/>
        <v>2</v>
      </c>
      <c r="BM134" s="136">
        <f t="shared" si="44"/>
        <v>37</v>
      </c>
      <c r="BR134" s="105">
        <v>1</v>
      </c>
      <c r="BS134" s="105">
        <v>3</v>
      </c>
      <c r="BT134" s="105">
        <v>3</v>
      </c>
      <c r="BX134" s="105">
        <v>2</v>
      </c>
      <c r="BZ134" s="134">
        <f t="shared" si="45"/>
        <v>9</v>
      </c>
      <c r="CC134" s="135">
        <f t="shared" si="46"/>
        <v>0</v>
      </c>
      <c r="CD134" s="136">
        <f t="shared" si="47"/>
        <v>6</v>
      </c>
      <c r="CE134" s="138">
        <f t="shared" si="48"/>
        <v>78</v>
      </c>
      <c r="CF134" s="139">
        <f t="shared" si="49"/>
        <v>25</v>
      </c>
      <c r="CG134" s="106" t="str">
        <f t="shared" si="50"/>
        <v>пішохідний</v>
      </c>
      <c r="CH134" s="131" t="str">
        <f t="shared" si="51"/>
        <v>3 с.с.</v>
      </c>
      <c r="CI134" s="105">
        <f>CE134</f>
        <v>78</v>
      </c>
      <c r="CJ134" s="105">
        <f>CE135</f>
        <v>91</v>
      </c>
      <c r="CK134" s="105">
        <f>CE136</f>
        <v>92</v>
      </c>
      <c r="CN134" s="138"/>
      <c r="CP134" s="140"/>
    </row>
    <row r="135" spans="1:92" s="105" customFormat="1" ht="15" customHeight="1">
      <c r="A135" s="131">
        <v>25</v>
      </c>
      <c r="B135" s="96" t="str">
        <f>VLOOKUP(A135,регістрація!B:AB,5,FALSE)</f>
        <v>пішохідний</v>
      </c>
      <c r="C135" s="132" t="str">
        <f>VLOOKUP(A135,регістрація!B:AB,6,FALSE)</f>
        <v>3 с.с.</v>
      </c>
      <c r="D135" s="133" t="s">
        <v>360</v>
      </c>
      <c r="E135" s="131">
        <v>2</v>
      </c>
      <c r="H135" s="105">
        <v>1</v>
      </c>
      <c r="L135" s="105">
        <v>1</v>
      </c>
      <c r="M135" s="134">
        <f t="shared" si="36"/>
        <v>2</v>
      </c>
      <c r="U135" s="135">
        <f t="shared" si="37"/>
        <v>0</v>
      </c>
      <c r="V135" s="136">
        <f t="shared" si="38"/>
        <v>13</v>
      </c>
      <c r="AA135" s="105">
        <v>2</v>
      </c>
      <c r="AH135" s="134">
        <f t="shared" si="52"/>
        <v>2</v>
      </c>
      <c r="AL135" s="105">
        <v>1</v>
      </c>
      <c r="AM135" s="135">
        <f t="shared" si="39"/>
        <v>1</v>
      </c>
      <c r="AN135" s="136">
        <f t="shared" si="40"/>
        <v>14</v>
      </c>
      <c r="AO135" s="137"/>
      <c r="AS135" s="136">
        <f t="shared" si="41"/>
        <v>15</v>
      </c>
      <c r="BA135" s="134">
        <f t="shared" si="42"/>
        <v>0</v>
      </c>
      <c r="BD135" s="105">
        <v>1</v>
      </c>
      <c r="BL135" s="135">
        <f t="shared" si="43"/>
        <v>1</v>
      </c>
      <c r="BM135" s="136">
        <f t="shared" si="44"/>
        <v>41</v>
      </c>
      <c r="BT135" s="105">
        <v>2</v>
      </c>
      <c r="BV135" s="105">
        <v>3</v>
      </c>
      <c r="BW135" s="105">
        <v>1</v>
      </c>
      <c r="BX135" s="105">
        <v>1</v>
      </c>
      <c r="BZ135" s="134">
        <f t="shared" si="45"/>
        <v>7</v>
      </c>
      <c r="CC135" s="135">
        <f t="shared" si="46"/>
        <v>0</v>
      </c>
      <c r="CD135" s="136">
        <f t="shared" si="47"/>
        <v>8</v>
      </c>
      <c r="CE135" s="138">
        <f t="shared" si="48"/>
        <v>91</v>
      </c>
      <c r="CF135" s="139">
        <f t="shared" si="49"/>
        <v>25</v>
      </c>
      <c r="CG135" s="106" t="str">
        <f t="shared" si="50"/>
        <v>пішохідний</v>
      </c>
      <c r="CH135" s="131" t="str">
        <f t="shared" si="51"/>
        <v>3 с.с.</v>
      </c>
      <c r="CN135" s="138"/>
    </row>
    <row r="136" spans="1:92" s="105" customFormat="1" ht="15" customHeight="1">
      <c r="A136" s="131">
        <v>25</v>
      </c>
      <c r="B136" s="96" t="str">
        <f>VLOOKUP(A136,регістрація!B:AB,5,FALSE)</f>
        <v>пішохідний</v>
      </c>
      <c r="C136" s="132" t="str">
        <f>VLOOKUP(A136,регістрація!B:AB,6,FALSE)</f>
        <v>3 с.с.</v>
      </c>
      <c r="D136" s="133" t="s">
        <v>362</v>
      </c>
      <c r="E136" s="131">
        <v>3</v>
      </c>
      <c r="M136" s="134">
        <f t="shared" si="36"/>
        <v>0</v>
      </c>
      <c r="U136" s="135">
        <f t="shared" si="37"/>
        <v>0</v>
      </c>
      <c r="V136" s="136">
        <f t="shared" si="38"/>
        <v>15</v>
      </c>
      <c r="AE136" s="105">
        <v>5</v>
      </c>
      <c r="AH136" s="134">
        <f t="shared" si="52"/>
        <v>5</v>
      </c>
      <c r="AM136" s="135">
        <f t="shared" si="39"/>
        <v>0</v>
      </c>
      <c r="AN136" s="136">
        <f t="shared" si="40"/>
        <v>10</v>
      </c>
      <c r="AO136" s="137">
        <v>2</v>
      </c>
      <c r="AS136" s="136">
        <f t="shared" si="41"/>
        <v>13</v>
      </c>
      <c r="BA136" s="134">
        <f t="shared" si="42"/>
        <v>0</v>
      </c>
      <c r="BL136" s="135">
        <f t="shared" si="43"/>
        <v>0</v>
      </c>
      <c r="BM136" s="136">
        <f t="shared" si="44"/>
        <v>40</v>
      </c>
      <c r="BR136" s="105">
        <v>1</v>
      </c>
      <c r="BZ136" s="134">
        <f t="shared" si="45"/>
        <v>1</v>
      </c>
      <c r="CC136" s="135">
        <f t="shared" si="46"/>
        <v>0</v>
      </c>
      <c r="CD136" s="136">
        <f t="shared" si="47"/>
        <v>14</v>
      </c>
      <c r="CE136" s="138">
        <f t="shared" si="48"/>
        <v>92</v>
      </c>
      <c r="CF136" s="139">
        <f t="shared" si="49"/>
        <v>25</v>
      </c>
      <c r="CG136" s="106" t="str">
        <f t="shared" si="50"/>
        <v>пішохідний</v>
      </c>
      <c r="CH136" s="131" t="str">
        <f t="shared" si="51"/>
        <v>3 с.с.</v>
      </c>
      <c r="CN136" s="138"/>
    </row>
    <row r="137" spans="1:92" s="105" customFormat="1" ht="15" customHeight="1">
      <c r="A137" s="131">
        <v>26</v>
      </c>
      <c r="B137" s="96" t="str">
        <f>VLOOKUP(A137,регістрація!B:AB,5,FALSE)</f>
        <v>пішохідний</v>
      </c>
      <c r="C137" s="132" t="str">
        <f>VLOOKUP(A137,регістрація!B:AB,6,FALSE)</f>
        <v>3 с.с.</v>
      </c>
      <c r="D137" s="142" t="s">
        <v>357</v>
      </c>
      <c r="E137" s="131">
        <v>1</v>
      </c>
      <c r="M137" s="134">
        <f t="shared" si="36"/>
        <v>0</v>
      </c>
      <c r="N137" s="105">
        <v>2</v>
      </c>
      <c r="O137" s="105">
        <v>2</v>
      </c>
      <c r="P137" s="105">
        <v>1</v>
      </c>
      <c r="U137" s="135">
        <f t="shared" si="37"/>
        <v>5</v>
      </c>
      <c r="V137" s="136">
        <f t="shared" si="38"/>
        <v>20</v>
      </c>
      <c r="AH137" s="134">
        <f t="shared" si="52"/>
        <v>0</v>
      </c>
      <c r="AL137" s="105">
        <v>3</v>
      </c>
      <c r="AM137" s="135">
        <f t="shared" si="39"/>
        <v>3</v>
      </c>
      <c r="AN137" s="136">
        <f t="shared" si="40"/>
        <v>18</v>
      </c>
      <c r="AO137" s="137"/>
      <c r="AS137" s="136">
        <f t="shared" si="41"/>
        <v>15</v>
      </c>
      <c r="BA137" s="134">
        <f t="shared" si="42"/>
        <v>0</v>
      </c>
      <c r="BD137" s="105">
        <v>3</v>
      </c>
      <c r="BH137" s="105">
        <v>2</v>
      </c>
      <c r="BK137" s="105">
        <v>3</v>
      </c>
      <c r="BL137" s="135">
        <f t="shared" si="43"/>
        <v>8</v>
      </c>
      <c r="BM137" s="136">
        <f t="shared" si="44"/>
        <v>48</v>
      </c>
      <c r="BQ137" s="105">
        <v>1</v>
      </c>
      <c r="BZ137" s="134">
        <f t="shared" si="45"/>
        <v>1</v>
      </c>
      <c r="CA137" s="105">
        <v>4</v>
      </c>
      <c r="CC137" s="135">
        <f t="shared" si="46"/>
        <v>4</v>
      </c>
      <c r="CD137" s="136">
        <f t="shared" si="47"/>
        <v>18</v>
      </c>
      <c r="CE137" s="138">
        <f t="shared" si="48"/>
        <v>119</v>
      </c>
      <c r="CF137" s="139">
        <f t="shared" si="49"/>
        <v>26</v>
      </c>
      <c r="CG137" s="106" t="str">
        <f t="shared" si="50"/>
        <v>пішохідний</v>
      </c>
      <c r="CH137" s="131" t="str">
        <f t="shared" si="51"/>
        <v>3 с.с.</v>
      </c>
      <c r="CI137" s="105">
        <f>CE137</f>
        <v>119</v>
      </c>
      <c r="CJ137" s="105">
        <f>CE138</f>
        <v>119</v>
      </c>
      <c r="CK137" s="105">
        <f>CE139</f>
        <v>119</v>
      </c>
      <c r="CN137" s="138"/>
    </row>
    <row r="138" spans="1:92" s="105" customFormat="1" ht="15" customHeight="1">
      <c r="A138" s="131">
        <v>26</v>
      </c>
      <c r="B138" s="96" t="str">
        <f>VLOOKUP(A138,регістрація!B:AB,5,FALSE)</f>
        <v>пішохідний</v>
      </c>
      <c r="C138" s="132" t="str">
        <f>VLOOKUP(A138,регістрація!B:AB,6,FALSE)</f>
        <v>3 с.с.</v>
      </c>
      <c r="D138" s="133" t="s">
        <v>360</v>
      </c>
      <c r="E138" s="131">
        <v>2</v>
      </c>
      <c r="M138" s="134">
        <f t="shared" si="36"/>
        <v>0</v>
      </c>
      <c r="O138" s="105">
        <v>2</v>
      </c>
      <c r="P138" s="105">
        <v>1</v>
      </c>
      <c r="U138" s="135">
        <f t="shared" si="37"/>
        <v>3</v>
      </c>
      <c r="V138" s="136">
        <f t="shared" si="38"/>
        <v>18</v>
      </c>
      <c r="AH138" s="134">
        <f t="shared" si="52"/>
        <v>0</v>
      </c>
      <c r="AL138" s="105">
        <v>3</v>
      </c>
      <c r="AM138" s="135">
        <f t="shared" si="39"/>
        <v>3</v>
      </c>
      <c r="AN138" s="136">
        <f t="shared" si="40"/>
        <v>18</v>
      </c>
      <c r="AO138" s="137"/>
      <c r="AP138" s="105">
        <v>1</v>
      </c>
      <c r="AR138" s="105">
        <v>3</v>
      </c>
      <c r="AS138" s="136">
        <f t="shared" si="41"/>
        <v>19</v>
      </c>
      <c r="BA138" s="134">
        <f t="shared" si="42"/>
        <v>0</v>
      </c>
      <c r="BD138" s="105">
        <v>2</v>
      </c>
      <c r="BH138" s="105">
        <v>2</v>
      </c>
      <c r="BL138" s="135">
        <f t="shared" si="43"/>
        <v>4</v>
      </c>
      <c r="BM138" s="136">
        <f t="shared" si="44"/>
        <v>44</v>
      </c>
      <c r="BZ138" s="134">
        <f t="shared" si="45"/>
        <v>0</v>
      </c>
      <c r="CA138" s="105">
        <v>4</v>
      </c>
      <c r="CB138" s="105">
        <v>1</v>
      </c>
      <c r="CC138" s="135">
        <f t="shared" si="46"/>
        <v>5</v>
      </c>
      <c r="CD138" s="136">
        <f t="shared" si="47"/>
        <v>20</v>
      </c>
      <c r="CE138" s="138">
        <f t="shared" si="48"/>
        <v>119</v>
      </c>
      <c r="CF138" s="139">
        <f t="shared" si="49"/>
        <v>26</v>
      </c>
      <c r="CG138" s="106" t="str">
        <f t="shared" si="50"/>
        <v>пішохідний</v>
      </c>
      <c r="CH138" s="131" t="str">
        <f t="shared" si="51"/>
        <v>3 с.с.</v>
      </c>
      <c r="CL138" s="140"/>
      <c r="CN138" s="138"/>
    </row>
    <row r="139" spans="1:92" s="105" customFormat="1" ht="15" customHeight="1">
      <c r="A139" s="131">
        <v>26</v>
      </c>
      <c r="B139" s="96" t="str">
        <f>VLOOKUP(A139,регістрація!B:AB,5,FALSE)</f>
        <v>пішохідний</v>
      </c>
      <c r="C139" s="132" t="str">
        <f>VLOOKUP(A139,регістрація!B:AB,6,FALSE)</f>
        <v>3 с.с.</v>
      </c>
      <c r="D139" s="133" t="s">
        <v>362</v>
      </c>
      <c r="E139" s="131">
        <v>3</v>
      </c>
      <c r="M139" s="134">
        <f t="shared" si="36"/>
        <v>0</v>
      </c>
      <c r="N139" s="105">
        <v>2</v>
      </c>
      <c r="O139" s="105">
        <v>1</v>
      </c>
      <c r="P139" s="105">
        <v>1</v>
      </c>
      <c r="U139" s="135">
        <f t="shared" si="37"/>
        <v>4</v>
      </c>
      <c r="V139" s="136">
        <f t="shared" si="38"/>
        <v>19</v>
      </c>
      <c r="AH139" s="134">
        <f t="shared" si="52"/>
        <v>0</v>
      </c>
      <c r="AL139" s="105">
        <v>3</v>
      </c>
      <c r="AM139" s="135">
        <f t="shared" si="39"/>
        <v>3</v>
      </c>
      <c r="AN139" s="136">
        <f t="shared" si="40"/>
        <v>18</v>
      </c>
      <c r="AO139" s="137"/>
      <c r="AS139" s="136">
        <f t="shared" si="41"/>
        <v>15</v>
      </c>
      <c r="BA139" s="134">
        <f t="shared" si="42"/>
        <v>0</v>
      </c>
      <c r="BD139" s="105">
        <v>3</v>
      </c>
      <c r="BH139" s="105">
        <v>2</v>
      </c>
      <c r="BK139" s="105">
        <v>3</v>
      </c>
      <c r="BL139" s="135">
        <f t="shared" si="43"/>
        <v>8</v>
      </c>
      <c r="BM139" s="136">
        <f t="shared" si="44"/>
        <v>48</v>
      </c>
      <c r="BZ139" s="134">
        <f t="shared" si="45"/>
        <v>0</v>
      </c>
      <c r="CA139" s="105">
        <v>4</v>
      </c>
      <c r="CC139" s="135">
        <f t="shared" si="46"/>
        <v>4</v>
      </c>
      <c r="CD139" s="136">
        <f t="shared" si="47"/>
        <v>19</v>
      </c>
      <c r="CE139" s="138">
        <f t="shared" si="48"/>
        <v>119</v>
      </c>
      <c r="CF139" s="139">
        <f t="shared" si="49"/>
        <v>26</v>
      </c>
      <c r="CG139" s="106" t="str">
        <f t="shared" si="50"/>
        <v>пішохідний</v>
      </c>
      <c r="CH139" s="131" t="str">
        <f t="shared" si="51"/>
        <v>3 с.с.</v>
      </c>
      <c r="CN139" s="138"/>
    </row>
    <row r="140" spans="1:94" s="124" customFormat="1" ht="15" customHeight="1">
      <c r="A140" s="131">
        <v>34</v>
      </c>
      <c r="B140" s="96" t="str">
        <f>VLOOKUP(A140,регістрація!B:AB,5,FALSE)</f>
        <v>пішохідний</v>
      </c>
      <c r="C140" s="132" t="str">
        <f>VLOOKUP(A140,регістрація!B:AB,6,FALSE)</f>
        <v>3 с.с.</v>
      </c>
      <c r="D140" s="142" t="s">
        <v>357</v>
      </c>
      <c r="E140" s="131">
        <v>1</v>
      </c>
      <c r="F140" s="105"/>
      <c r="G140" s="105"/>
      <c r="H140" s="105"/>
      <c r="I140" s="105"/>
      <c r="J140" s="105"/>
      <c r="K140" s="105"/>
      <c r="L140" s="105"/>
      <c r="M140" s="134">
        <f t="shared" si="36"/>
        <v>0</v>
      </c>
      <c r="N140" s="105"/>
      <c r="O140" s="105"/>
      <c r="P140" s="105">
        <v>1</v>
      </c>
      <c r="Q140" s="105"/>
      <c r="R140" s="105"/>
      <c r="S140" s="105"/>
      <c r="T140" s="105"/>
      <c r="U140" s="135">
        <f t="shared" si="37"/>
        <v>1</v>
      </c>
      <c r="V140" s="136">
        <f t="shared" si="38"/>
        <v>16</v>
      </c>
      <c r="W140" s="105"/>
      <c r="X140" s="105"/>
      <c r="Y140" s="105"/>
      <c r="Z140" s="105"/>
      <c r="AA140" s="105"/>
      <c r="AB140" s="105"/>
      <c r="AC140" s="105">
        <v>3</v>
      </c>
      <c r="AD140" s="105"/>
      <c r="AE140" s="105">
        <v>3</v>
      </c>
      <c r="AF140" s="105"/>
      <c r="AG140" s="105"/>
      <c r="AH140" s="134">
        <f t="shared" si="52"/>
        <v>6</v>
      </c>
      <c r="AI140" s="105"/>
      <c r="AJ140" s="105"/>
      <c r="AK140" s="105"/>
      <c r="AL140" s="105">
        <v>3</v>
      </c>
      <c r="AM140" s="135">
        <f t="shared" si="39"/>
        <v>3</v>
      </c>
      <c r="AN140" s="136">
        <f t="shared" si="40"/>
        <v>12</v>
      </c>
      <c r="AO140" s="137"/>
      <c r="AP140" s="105"/>
      <c r="AQ140" s="105"/>
      <c r="AR140" s="105"/>
      <c r="AS140" s="136">
        <f t="shared" si="41"/>
        <v>15</v>
      </c>
      <c r="AT140" s="105"/>
      <c r="AU140" s="105"/>
      <c r="AV140" s="105"/>
      <c r="AW140" s="105">
        <v>3</v>
      </c>
      <c r="AX140" s="105"/>
      <c r="AY140" s="105"/>
      <c r="AZ140" s="105"/>
      <c r="BA140" s="134">
        <f t="shared" si="42"/>
        <v>3</v>
      </c>
      <c r="BB140" s="105"/>
      <c r="BC140" s="105"/>
      <c r="BD140" s="105"/>
      <c r="BE140" s="105"/>
      <c r="BF140" s="105"/>
      <c r="BG140" s="105"/>
      <c r="BH140" s="105">
        <v>1</v>
      </c>
      <c r="BI140" s="105"/>
      <c r="BJ140" s="105"/>
      <c r="BK140" s="105"/>
      <c r="BL140" s="135">
        <f t="shared" si="43"/>
        <v>1</v>
      </c>
      <c r="BM140" s="136">
        <f t="shared" si="44"/>
        <v>38</v>
      </c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>
        <v>1</v>
      </c>
      <c r="BY140" s="105"/>
      <c r="BZ140" s="134">
        <f t="shared" si="45"/>
        <v>1</v>
      </c>
      <c r="CA140" s="105">
        <v>2</v>
      </c>
      <c r="CB140" s="105"/>
      <c r="CC140" s="135">
        <f t="shared" si="46"/>
        <v>2</v>
      </c>
      <c r="CD140" s="136">
        <f t="shared" si="47"/>
        <v>16</v>
      </c>
      <c r="CE140" s="138">
        <f t="shared" si="48"/>
        <v>97</v>
      </c>
      <c r="CF140" s="139">
        <f t="shared" si="49"/>
        <v>34</v>
      </c>
      <c r="CG140" s="106" t="str">
        <f t="shared" si="50"/>
        <v>пішохідний</v>
      </c>
      <c r="CH140" s="131" t="str">
        <f t="shared" si="51"/>
        <v>3 с.с.</v>
      </c>
      <c r="CI140" s="105">
        <f>CE140</f>
        <v>97</v>
      </c>
      <c r="CJ140" s="105">
        <f>CE141</f>
        <v>96</v>
      </c>
      <c r="CK140" s="105">
        <f>CE142</f>
        <v>103</v>
      </c>
      <c r="CL140" s="105"/>
      <c r="CM140" s="105"/>
      <c r="CN140" s="138"/>
      <c r="CO140" s="105"/>
      <c r="CP140" s="105"/>
    </row>
    <row r="141" spans="1:94" s="124" customFormat="1" ht="15" customHeight="1">
      <c r="A141" s="131">
        <v>34</v>
      </c>
      <c r="B141" s="96" t="str">
        <f>VLOOKUP(A141,регістрація!B:AB,5,FALSE)</f>
        <v>пішохідний</v>
      </c>
      <c r="C141" s="132" t="str">
        <f>VLOOKUP(A141,регістрація!B:AB,6,FALSE)</f>
        <v>3 с.с.</v>
      </c>
      <c r="D141" s="133" t="s">
        <v>360</v>
      </c>
      <c r="E141" s="131">
        <v>2</v>
      </c>
      <c r="F141" s="105"/>
      <c r="G141" s="105"/>
      <c r="H141" s="105"/>
      <c r="I141" s="105"/>
      <c r="J141" s="105"/>
      <c r="K141" s="105"/>
      <c r="L141" s="105">
        <v>1</v>
      </c>
      <c r="M141" s="134">
        <f t="shared" si="36"/>
        <v>1</v>
      </c>
      <c r="N141" s="105"/>
      <c r="O141" s="105"/>
      <c r="P141" s="105">
        <v>1</v>
      </c>
      <c r="Q141" s="105"/>
      <c r="R141" s="105"/>
      <c r="S141" s="105"/>
      <c r="T141" s="105"/>
      <c r="U141" s="135">
        <f t="shared" si="37"/>
        <v>1</v>
      </c>
      <c r="V141" s="136">
        <f t="shared" si="38"/>
        <v>15</v>
      </c>
      <c r="W141" s="105"/>
      <c r="X141" s="105"/>
      <c r="Y141" s="105"/>
      <c r="Z141" s="105"/>
      <c r="AA141" s="105"/>
      <c r="AB141" s="105"/>
      <c r="AC141" s="105">
        <v>5</v>
      </c>
      <c r="AD141" s="105"/>
      <c r="AE141" s="105"/>
      <c r="AF141" s="105"/>
      <c r="AG141" s="105"/>
      <c r="AH141" s="134">
        <f t="shared" si="52"/>
        <v>5</v>
      </c>
      <c r="AI141" s="105"/>
      <c r="AJ141" s="105"/>
      <c r="AK141" s="105"/>
      <c r="AL141" s="105">
        <v>3</v>
      </c>
      <c r="AM141" s="135">
        <f t="shared" si="39"/>
        <v>3</v>
      </c>
      <c r="AN141" s="136">
        <f t="shared" si="40"/>
        <v>13</v>
      </c>
      <c r="AO141" s="137"/>
      <c r="AP141" s="105"/>
      <c r="AQ141" s="105"/>
      <c r="AR141" s="105"/>
      <c r="AS141" s="136">
        <f t="shared" si="41"/>
        <v>15</v>
      </c>
      <c r="AT141" s="105"/>
      <c r="AU141" s="105"/>
      <c r="AV141" s="105"/>
      <c r="AW141" s="105"/>
      <c r="AX141" s="105"/>
      <c r="AY141" s="105"/>
      <c r="AZ141" s="105">
        <v>1</v>
      </c>
      <c r="BA141" s="134">
        <f t="shared" si="42"/>
        <v>1</v>
      </c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35">
        <f t="shared" si="43"/>
        <v>0</v>
      </c>
      <c r="BM141" s="136">
        <f t="shared" si="44"/>
        <v>39</v>
      </c>
      <c r="BN141" s="105"/>
      <c r="BO141" s="105"/>
      <c r="BP141" s="105"/>
      <c r="BQ141" s="105">
        <v>1</v>
      </c>
      <c r="BR141" s="105"/>
      <c r="BS141" s="105"/>
      <c r="BT141" s="105"/>
      <c r="BU141" s="105"/>
      <c r="BV141" s="105"/>
      <c r="BW141" s="105"/>
      <c r="BX141" s="105"/>
      <c r="BY141" s="105"/>
      <c r="BZ141" s="134">
        <f t="shared" si="45"/>
        <v>1</v>
      </c>
      <c r="CA141" s="105"/>
      <c r="CB141" s="105"/>
      <c r="CC141" s="135">
        <f t="shared" si="46"/>
        <v>0</v>
      </c>
      <c r="CD141" s="136">
        <f t="shared" si="47"/>
        <v>14</v>
      </c>
      <c r="CE141" s="138">
        <f t="shared" si="48"/>
        <v>96</v>
      </c>
      <c r="CF141" s="139">
        <f t="shared" si="49"/>
        <v>34</v>
      </c>
      <c r="CG141" s="106" t="str">
        <f t="shared" si="50"/>
        <v>пішохідний</v>
      </c>
      <c r="CH141" s="131" t="str">
        <f t="shared" si="51"/>
        <v>3 с.с.</v>
      </c>
      <c r="CI141" s="105"/>
      <c r="CJ141" s="105"/>
      <c r="CK141" s="105"/>
      <c r="CL141" s="105"/>
      <c r="CM141" s="105"/>
      <c r="CN141" s="138"/>
      <c r="CO141" s="105"/>
      <c r="CP141" s="105"/>
    </row>
    <row r="142" spans="1:94" s="124" customFormat="1" ht="15" customHeight="1">
      <c r="A142" s="131">
        <v>34</v>
      </c>
      <c r="B142" s="96" t="str">
        <f>VLOOKUP(A142,регістрація!B:AB,5,FALSE)</f>
        <v>пішохідний</v>
      </c>
      <c r="C142" s="132" t="str">
        <f>VLOOKUP(A142,регістрація!B:AB,6,FALSE)</f>
        <v>3 с.с.</v>
      </c>
      <c r="D142" s="133" t="s">
        <v>362</v>
      </c>
      <c r="E142" s="131">
        <v>3</v>
      </c>
      <c r="F142" s="105"/>
      <c r="G142" s="105"/>
      <c r="H142" s="105"/>
      <c r="I142" s="105"/>
      <c r="J142" s="105"/>
      <c r="K142" s="105"/>
      <c r="L142" s="105"/>
      <c r="M142" s="134">
        <f t="shared" si="36"/>
        <v>0</v>
      </c>
      <c r="N142" s="105">
        <v>1</v>
      </c>
      <c r="O142" s="105"/>
      <c r="P142" s="105"/>
      <c r="Q142" s="105">
        <v>1</v>
      </c>
      <c r="R142" s="105"/>
      <c r="S142" s="105"/>
      <c r="T142" s="105"/>
      <c r="U142" s="135">
        <f t="shared" si="37"/>
        <v>2</v>
      </c>
      <c r="V142" s="136">
        <f t="shared" si="38"/>
        <v>17</v>
      </c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34">
        <f t="shared" si="52"/>
        <v>0</v>
      </c>
      <c r="AI142" s="105"/>
      <c r="AJ142" s="105"/>
      <c r="AK142" s="105"/>
      <c r="AL142" s="105">
        <v>1</v>
      </c>
      <c r="AM142" s="135">
        <f t="shared" si="39"/>
        <v>1</v>
      </c>
      <c r="AN142" s="136">
        <f t="shared" si="40"/>
        <v>16</v>
      </c>
      <c r="AO142" s="137"/>
      <c r="AP142" s="105"/>
      <c r="AQ142" s="105"/>
      <c r="AR142" s="105"/>
      <c r="AS142" s="136">
        <f t="shared" si="41"/>
        <v>15</v>
      </c>
      <c r="AT142" s="105"/>
      <c r="AU142" s="105"/>
      <c r="AV142" s="105"/>
      <c r="AW142" s="105"/>
      <c r="AX142" s="105"/>
      <c r="AY142" s="105"/>
      <c r="AZ142" s="105"/>
      <c r="BA142" s="134">
        <f t="shared" si="42"/>
        <v>0</v>
      </c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35">
        <f t="shared" si="43"/>
        <v>0</v>
      </c>
      <c r="BM142" s="136">
        <f t="shared" si="44"/>
        <v>40</v>
      </c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34">
        <f t="shared" si="45"/>
        <v>0</v>
      </c>
      <c r="CA142" s="105"/>
      <c r="CB142" s="105"/>
      <c r="CC142" s="135">
        <f t="shared" si="46"/>
        <v>0</v>
      </c>
      <c r="CD142" s="136">
        <f t="shared" si="47"/>
        <v>15</v>
      </c>
      <c r="CE142" s="138">
        <f t="shared" si="48"/>
        <v>103</v>
      </c>
      <c r="CF142" s="139">
        <f t="shared" si="49"/>
        <v>34</v>
      </c>
      <c r="CG142" s="106" t="str">
        <f t="shared" si="50"/>
        <v>пішохідний</v>
      </c>
      <c r="CH142" s="131" t="str">
        <f t="shared" si="51"/>
        <v>3 с.с.</v>
      </c>
      <c r="CI142" s="105"/>
      <c r="CJ142" s="105"/>
      <c r="CK142" s="105"/>
      <c r="CL142" s="105"/>
      <c r="CM142" s="105"/>
      <c r="CN142" s="105"/>
      <c r="CO142" s="105"/>
      <c r="CP142" s="105"/>
    </row>
    <row r="143" spans="1:94" s="124" customFormat="1" ht="15" customHeight="1">
      <c r="A143" s="131">
        <v>43</v>
      </c>
      <c r="B143" s="96" t="str">
        <f>VLOOKUP(A143,регістрація!B:AB,5,FALSE)</f>
        <v>пішохідний</v>
      </c>
      <c r="C143" s="132" t="str">
        <f>VLOOKUP(A143,регістрація!B:AB,6,FALSE)</f>
        <v>3 с.с.</v>
      </c>
      <c r="D143" s="133" t="s">
        <v>357</v>
      </c>
      <c r="E143" s="131">
        <v>1</v>
      </c>
      <c r="F143" s="105">
        <v>2</v>
      </c>
      <c r="G143" s="105"/>
      <c r="H143" s="105"/>
      <c r="I143" s="105"/>
      <c r="J143" s="105"/>
      <c r="K143" s="105"/>
      <c r="L143" s="105">
        <v>1</v>
      </c>
      <c r="M143" s="134">
        <f t="shared" si="36"/>
        <v>3</v>
      </c>
      <c r="N143" s="105"/>
      <c r="O143" s="105"/>
      <c r="P143" s="105">
        <v>1</v>
      </c>
      <c r="Q143" s="105"/>
      <c r="R143" s="105"/>
      <c r="S143" s="105"/>
      <c r="T143" s="105"/>
      <c r="U143" s="135">
        <f t="shared" si="37"/>
        <v>1</v>
      </c>
      <c r="V143" s="136">
        <f t="shared" si="38"/>
        <v>13</v>
      </c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34">
        <f t="shared" si="52"/>
        <v>0</v>
      </c>
      <c r="AI143" s="105"/>
      <c r="AJ143" s="105"/>
      <c r="AK143" s="105"/>
      <c r="AL143" s="105">
        <v>3</v>
      </c>
      <c r="AM143" s="135">
        <f t="shared" si="39"/>
        <v>3</v>
      </c>
      <c r="AN143" s="136">
        <f t="shared" si="40"/>
        <v>18</v>
      </c>
      <c r="AO143" s="137"/>
      <c r="AP143" s="105"/>
      <c r="AQ143" s="105"/>
      <c r="AR143" s="105"/>
      <c r="AS143" s="136">
        <f t="shared" si="41"/>
        <v>15</v>
      </c>
      <c r="AT143" s="105"/>
      <c r="AU143" s="105"/>
      <c r="AV143" s="105"/>
      <c r="AW143" s="105">
        <v>2</v>
      </c>
      <c r="AX143" s="105"/>
      <c r="AY143" s="105"/>
      <c r="AZ143" s="105"/>
      <c r="BA143" s="134">
        <f t="shared" si="42"/>
        <v>2</v>
      </c>
      <c r="BB143" s="105"/>
      <c r="BC143" s="105"/>
      <c r="BD143" s="105">
        <v>3</v>
      </c>
      <c r="BE143" s="105"/>
      <c r="BF143" s="105"/>
      <c r="BG143" s="105"/>
      <c r="BH143" s="105">
        <v>1</v>
      </c>
      <c r="BI143" s="105"/>
      <c r="BJ143" s="105"/>
      <c r="BK143" s="105">
        <v>3</v>
      </c>
      <c r="BL143" s="135">
        <f t="shared" si="43"/>
        <v>7</v>
      </c>
      <c r="BM143" s="136">
        <f t="shared" si="44"/>
        <v>45</v>
      </c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>
        <v>1</v>
      </c>
      <c r="BX143" s="105"/>
      <c r="BY143" s="105"/>
      <c r="BZ143" s="134">
        <f t="shared" si="45"/>
        <v>1</v>
      </c>
      <c r="CA143" s="105">
        <v>3</v>
      </c>
      <c r="CB143" s="105"/>
      <c r="CC143" s="135">
        <f t="shared" si="46"/>
        <v>3</v>
      </c>
      <c r="CD143" s="136">
        <f t="shared" si="47"/>
        <v>17</v>
      </c>
      <c r="CE143" s="138">
        <f t="shared" si="48"/>
        <v>108</v>
      </c>
      <c r="CF143" s="139">
        <f t="shared" si="49"/>
        <v>43</v>
      </c>
      <c r="CG143" s="106" t="str">
        <f t="shared" si="50"/>
        <v>пішохідний</v>
      </c>
      <c r="CH143" s="131" t="str">
        <f t="shared" si="51"/>
        <v>3 с.с.</v>
      </c>
      <c r="CI143" s="105">
        <f>CE143</f>
        <v>108</v>
      </c>
      <c r="CJ143" s="105">
        <f>CE144</f>
        <v>100</v>
      </c>
      <c r="CK143" s="105">
        <f>CE145</f>
        <v>109</v>
      </c>
      <c r="CL143" s="105"/>
      <c r="CM143" s="105"/>
      <c r="CN143" s="138"/>
      <c r="CO143" s="105"/>
      <c r="CP143" s="105"/>
    </row>
    <row r="144" spans="1:92" s="105" customFormat="1" ht="15" customHeight="1">
      <c r="A144" s="131">
        <v>43</v>
      </c>
      <c r="B144" s="96" t="str">
        <f>VLOOKUP(A144,регістрація!B:AB,5,FALSE)</f>
        <v>пішохідний</v>
      </c>
      <c r="C144" s="132" t="str">
        <f>VLOOKUP(A144,регістрація!B:AB,6,FALSE)</f>
        <v>3 с.с.</v>
      </c>
      <c r="D144" s="133" t="s">
        <v>360</v>
      </c>
      <c r="E144" s="131">
        <v>2</v>
      </c>
      <c r="F144" s="105">
        <v>1</v>
      </c>
      <c r="G144" s="105">
        <v>1</v>
      </c>
      <c r="J144" s="105">
        <v>1</v>
      </c>
      <c r="K144" s="105">
        <v>1</v>
      </c>
      <c r="M144" s="134">
        <f t="shared" si="36"/>
        <v>4</v>
      </c>
      <c r="N144" s="105">
        <v>1</v>
      </c>
      <c r="U144" s="135">
        <f t="shared" si="37"/>
        <v>1</v>
      </c>
      <c r="V144" s="136">
        <f t="shared" si="38"/>
        <v>12</v>
      </c>
      <c r="AH144" s="134">
        <f t="shared" si="52"/>
        <v>0</v>
      </c>
      <c r="AL144" s="105">
        <v>1</v>
      </c>
      <c r="AM144" s="135">
        <f t="shared" si="39"/>
        <v>1</v>
      </c>
      <c r="AN144" s="136">
        <f t="shared" si="40"/>
        <v>16</v>
      </c>
      <c r="AO144" s="137"/>
      <c r="AS144" s="136">
        <f t="shared" si="41"/>
        <v>15</v>
      </c>
      <c r="BA144" s="134">
        <f t="shared" si="42"/>
        <v>0</v>
      </c>
      <c r="BD144" s="105">
        <v>2</v>
      </c>
      <c r="BL144" s="135">
        <f t="shared" si="43"/>
        <v>2</v>
      </c>
      <c r="BM144" s="136">
        <f t="shared" si="44"/>
        <v>42</v>
      </c>
      <c r="BX144" s="105">
        <v>1</v>
      </c>
      <c r="BZ144" s="134">
        <f t="shared" si="45"/>
        <v>1</v>
      </c>
      <c r="CA144" s="105">
        <v>1</v>
      </c>
      <c r="CC144" s="135">
        <f t="shared" si="46"/>
        <v>1</v>
      </c>
      <c r="CD144" s="136">
        <f t="shared" si="47"/>
        <v>15</v>
      </c>
      <c r="CE144" s="138">
        <f t="shared" si="48"/>
        <v>100</v>
      </c>
      <c r="CF144" s="139">
        <f t="shared" si="49"/>
        <v>43</v>
      </c>
      <c r="CG144" s="106" t="str">
        <f t="shared" si="50"/>
        <v>пішохідний</v>
      </c>
      <c r="CH144" s="131" t="str">
        <f t="shared" si="51"/>
        <v>3 с.с.</v>
      </c>
      <c r="CN144" s="138"/>
    </row>
    <row r="145" spans="1:86" s="105" customFormat="1" ht="15" customHeight="1">
      <c r="A145" s="131">
        <v>43</v>
      </c>
      <c r="B145" s="96" t="str">
        <f>VLOOKUP(A145,регістрація!B:AB,5,FALSE)</f>
        <v>пішохідний</v>
      </c>
      <c r="C145" s="132" t="str">
        <f>VLOOKUP(A145,регістрація!B:AB,6,FALSE)</f>
        <v>3 с.с.</v>
      </c>
      <c r="D145" s="133" t="s">
        <v>362</v>
      </c>
      <c r="E145" s="131">
        <v>3</v>
      </c>
      <c r="G145" s="105">
        <v>1</v>
      </c>
      <c r="M145" s="134">
        <f t="shared" si="36"/>
        <v>1</v>
      </c>
      <c r="U145" s="135">
        <f t="shared" si="37"/>
        <v>0</v>
      </c>
      <c r="V145" s="136">
        <f t="shared" si="38"/>
        <v>14</v>
      </c>
      <c r="AH145" s="134">
        <f t="shared" si="52"/>
        <v>0</v>
      </c>
      <c r="AL145" s="105">
        <v>1</v>
      </c>
      <c r="AM145" s="135">
        <f t="shared" si="39"/>
        <v>1</v>
      </c>
      <c r="AN145" s="136">
        <f t="shared" si="40"/>
        <v>16</v>
      </c>
      <c r="AO145" s="137"/>
      <c r="AS145" s="136">
        <f t="shared" si="41"/>
        <v>15</v>
      </c>
      <c r="BA145" s="134">
        <f t="shared" si="42"/>
        <v>0</v>
      </c>
      <c r="BD145" s="105">
        <v>3</v>
      </c>
      <c r="BK145" s="105">
        <v>3</v>
      </c>
      <c r="BL145" s="135">
        <f t="shared" si="43"/>
        <v>6</v>
      </c>
      <c r="BM145" s="136">
        <f t="shared" si="44"/>
        <v>46</v>
      </c>
      <c r="BZ145" s="134">
        <f t="shared" si="45"/>
        <v>0</v>
      </c>
      <c r="CA145" s="105">
        <v>3</v>
      </c>
      <c r="CC145" s="135">
        <f t="shared" si="46"/>
        <v>3</v>
      </c>
      <c r="CD145" s="136">
        <f t="shared" si="47"/>
        <v>18</v>
      </c>
      <c r="CE145" s="138">
        <f t="shared" si="48"/>
        <v>109</v>
      </c>
      <c r="CF145" s="139">
        <f t="shared" si="49"/>
        <v>43</v>
      </c>
      <c r="CG145" s="106" t="str">
        <f t="shared" si="50"/>
        <v>пішохідний</v>
      </c>
      <c r="CH145" s="131" t="str">
        <f t="shared" si="51"/>
        <v>3 с.с.</v>
      </c>
    </row>
    <row r="146" spans="1:92" s="105" customFormat="1" ht="15" customHeight="1">
      <c r="A146" s="131">
        <v>50</v>
      </c>
      <c r="B146" s="96" t="str">
        <f>VLOOKUP(A146,регістрація!B:AB,5,FALSE)</f>
        <v>пішохідний</v>
      </c>
      <c r="C146" s="132" t="str">
        <f>VLOOKUP(A146,регістрація!B:AB,6,FALSE)</f>
        <v>3 с.с.</v>
      </c>
      <c r="D146" s="142" t="s">
        <v>357</v>
      </c>
      <c r="E146" s="131">
        <v>1</v>
      </c>
      <c r="G146" s="105">
        <v>1</v>
      </c>
      <c r="M146" s="134">
        <f t="shared" si="36"/>
        <v>1</v>
      </c>
      <c r="P146" s="105">
        <v>1</v>
      </c>
      <c r="U146" s="135">
        <f t="shared" si="37"/>
        <v>1</v>
      </c>
      <c r="V146" s="136">
        <f t="shared" si="38"/>
        <v>15</v>
      </c>
      <c r="AH146" s="134">
        <f>SUM(W146:AG146)</f>
        <v>0</v>
      </c>
      <c r="AL146" s="105">
        <v>3</v>
      </c>
      <c r="AM146" s="135">
        <f t="shared" si="39"/>
        <v>3</v>
      </c>
      <c r="AN146" s="136">
        <f t="shared" si="40"/>
        <v>18</v>
      </c>
      <c r="AO146" s="137"/>
      <c r="AS146" s="136">
        <f t="shared" si="41"/>
        <v>15</v>
      </c>
      <c r="AZ146" s="105">
        <v>1</v>
      </c>
      <c r="BA146" s="134">
        <f t="shared" si="42"/>
        <v>1</v>
      </c>
      <c r="BH146" s="105">
        <v>2</v>
      </c>
      <c r="BL146" s="135">
        <f t="shared" si="43"/>
        <v>2</v>
      </c>
      <c r="BM146" s="136">
        <f t="shared" si="44"/>
        <v>41</v>
      </c>
      <c r="BZ146" s="134">
        <f t="shared" si="45"/>
        <v>0</v>
      </c>
      <c r="CA146" s="105">
        <v>1</v>
      </c>
      <c r="CC146" s="135">
        <f t="shared" si="46"/>
        <v>1</v>
      </c>
      <c r="CD146" s="136">
        <f t="shared" si="47"/>
        <v>16</v>
      </c>
      <c r="CE146" s="138">
        <f t="shared" si="48"/>
        <v>105</v>
      </c>
      <c r="CF146" s="139">
        <f t="shared" si="49"/>
        <v>50</v>
      </c>
      <c r="CG146" s="106" t="str">
        <f t="shared" si="50"/>
        <v>пішохідний</v>
      </c>
      <c r="CH146" s="131" t="str">
        <f t="shared" si="51"/>
        <v>3 с.с.</v>
      </c>
      <c r="CI146" s="105">
        <f>CE146</f>
        <v>105</v>
      </c>
      <c r="CJ146" s="105">
        <f>CE147</f>
        <v>97</v>
      </c>
      <c r="CK146" s="105">
        <f>CE148</f>
        <v>103</v>
      </c>
      <c r="CN146" s="138"/>
    </row>
    <row r="147" spans="1:92" s="105" customFormat="1" ht="15" customHeight="1">
      <c r="A147" s="131">
        <v>50</v>
      </c>
      <c r="B147" s="96" t="str">
        <f>VLOOKUP(A147,регістрація!B:AB,5,FALSE)</f>
        <v>пішохідний</v>
      </c>
      <c r="C147" s="132" t="str">
        <f>VLOOKUP(A147,регістрація!B:AB,6,FALSE)</f>
        <v>3 с.с.</v>
      </c>
      <c r="D147" s="133" t="s">
        <v>360</v>
      </c>
      <c r="E147" s="131">
        <v>2</v>
      </c>
      <c r="G147" s="105">
        <v>1</v>
      </c>
      <c r="L147" s="105">
        <v>1</v>
      </c>
      <c r="M147" s="134">
        <f aca="true" t="shared" si="53" ref="M147:M170">SUM(F147:L147)</f>
        <v>2</v>
      </c>
      <c r="N147" s="105">
        <v>1</v>
      </c>
      <c r="P147" s="105">
        <v>1</v>
      </c>
      <c r="U147" s="135">
        <f aca="true" t="shared" si="54" ref="U147:U170">SUM(N147:T147)</f>
        <v>2</v>
      </c>
      <c r="V147" s="136">
        <f aca="true" t="shared" si="55" ref="V147:V170">15-M147+U147</f>
        <v>15</v>
      </c>
      <c r="AH147" s="134">
        <f t="shared" si="52"/>
        <v>0</v>
      </c>
      <c r="AL147" s="105">
        <v>3</v>
      </c>
      <c r="AM147" s="135">
        <f aca="true" t="shared" si="56" ref="AM147:AM170">SUM(AI147:AL147)</f>
        <v>3</v>
      </c>
      <c r="AN147" s="136">
        <f aca="true" t="shared" si="57" ref="AN147:AN170">15-AH147+AM147</f>
        <v>18</v>
      </c>
      <c r="AO147" s="137"/>
      <c r="AS147" s="136">
        <f aca="true" t="shared" si="58" ref="AS147:AS170">15+AP147+AQ147+AR147-AO147</f>
        <v>15</v>
      </c>
      <c r="AT147" s="105">
        <v>2</v>
      </c>
      <c r="AU147" s="105">
        <v>2</v>
      </c>
      <c r="BA147" s="134">
        <f aca="true" t="shared" si="59" ref="BA147:BA170">SUM(AT147:AZ147)</f>
        <v>4</v>
      </c>
      <c r="BL147" s="135">
        <f aca="true" t="shared" si="60" ref="BL147:BL170">SUM(BB147:BK147)</f>
        <v>0</v>
      </c>
      <c r="BM147" s="136">
        <f aca="true" t="shared" si="61" ref="BM147:BM170">40+BL147-BA147</f>
        <v>36</v>
      </c>
      <c r="BR147" s="105">
        <v>1</v>
      </c>
      <c r="BT147" s="105">
        <v>1</v>
      </c>
      <c r="BZ147" s="134">
        <f aca="true" t="shared" si="62" ref="BZ147:BZ170">SUM(BN147:BY147)</f>
        <v>2</v>
      </c>
      <c r="CC147" s="135">
        <f aca="true" t="shared" si="63" ref="CC147:CC170">SUM(CA147:CB147)</f>
        <v>0</v>
      </c>
      <c r="CD147" s="136">
        <f aca="true" t="shared" si="64" ref="CD147:CD170">15+CC147-BZ147</f>
        <v>13</v>
      </c>
      <c r="CE147" s="138">
        <f aca="true" t="shared" si="65" ref="CE147:CE174">SUM(CD147,BM147,AS147,AN147,V147)</f>
        <v>97</v>
      </c>
      <c r="CF147" s="139">
        <f aca="true" t="shared" si="66" ref="CF147:CF170">A147</f>
        <v>50</v>
      </c>
      <c r="CG147" s="106" t="str">
        <f aca="true" t="shared" si="67" ref="CG147:CG170">B147</f>
        <v>пішохідний</v>
      </c>
      <c r="CH147" s="131" t="str">
        <f aca="true" t="shared" si="68" ref="CH147:CH170">C147</f>
        <v>3 с.с.</v>
      </c>
      <c r="CN147" s="138"/>
    </row>
    <row r="148" spans="1:86" s="105" customFormat="1" ht="15" customHeight="1">
      <c r="A148" s="131">
        <v>50</v>
      </c>
      <c r="B148" s="96" t="str">
        <f>VLOOKUP(A148,регістрація!B:AB,5,FALSE)</f>
        <v>пішохідний</v>
      </c>
      <c r="C148" s="132" t="str">
        <f>VLOOKUP(A148,регістрація!B:AB,6,FALSE)</f>
        <v>3 с.с.</v>
      </c>
      <c r="D148" s="133" t="s">
        <v>362</v>
      </c>
      <c r="E148" s="131">
        <v>3</v>
      </c>
      <c r="M148" s="134">
        <f t="shared" si="53"/>
        <v>0</v>
      </c>
      <c r="P148" s="105">
        <v>1</v>
      </c>
      <c r="U148" s="135">
        <f t="shared" si="54"/>
        <v>1</v>
      </c>
      <c r="V148" s="136">
        <f t="shared" si="55"/>
        <v>16</v>
      </c>
      <c r="AH148" s="134">
        <f t="shared" si="52"/>
        <v>0</v>
      </c>
      <c r="AL148" s="105">
        <v>2</v>
      </c>
      <c r="AM148" s="135">
        <f t="shared" si="56"/>
        <v>2</v>
      </c>
      <c r="AN148" s="136">
        <f t="shared" si="57"/>
        <v>17</v>
      </c>
      <c r="AO148" s="137"/>
      <c r="AS148" s="136">
        <f t="shared" si="58"/>
        <v>15</v>
      </c>
      <c r="BA148" s="134">
        <f t="shared" si="59"/>
        <v>0</v>
      </c>
      <c r="BL148" s="135">
        <f t="shared" si="60"/>
        <v>0</v>
      </c>
      <c r="BM148" s="136">
        <f t="shared" si="61"/>
        <v>40</v>
      </c>
      <c r="BZ148" s="134">
        <f t="shared" si="62"/>
        <v>0</v>
      </c>
      <c r="CC148" s="135">
        <f t="shared" si="63"/>
        <v>0</v>
      </c>
      <c r="CD148" s="136">
        <f t="shared" si="64"/>
        <v>15</v>
      </c>
      <c r="CE148" s="138">
        <f t="shared" si="65"/>
        <v>103</v>
      </c>
      <c r="CF148" s="139">
        <f t="shared" si="66"/>
        <v>50</v>
      </c>
      <c r="CG148" s="106" t="str">
        <f t="shared" si="67"/>
        <v>пішохідний</v>
      </c>
      <c r="CH148" s="131" t="str">
        <f t="shared" si="68"/>
        <v>3 с.с.</v>
      </c>
    </row>
    <row r="149" spans="1:94" s="140" customFormat="1" ht="15" customHeight="1">
      <c r="A149" s="131">
        <v>52</v>
      </c>
      <c r="B149" s="96" t="str">
        <f>VLOOKUP(A149,регістрація!B:AB,5,FALSE)</f>
        <v>пішохідний</v>
      </c>
      <c r="C149" s="132" t="str">
        <f>VLOOKUP(A149,регістрація!B:AB,6,FALSE)</f>
        <v>3 с.с.</v>
      </c>
      <c r="D149" s="142" t="s">
        <v>357</v>
      </c>
      <c r="E149" s="131">
        <v>1</v>
      </c>
      <c r="F149" s="105"/>
      <c r="G149" s="105"/>
      <c r="H149" s="105"/>
      <c r="I149" s="105"/>
      <c r="J149" s="105"/>
      <c r="K149" s="105"/>
      <c r="L149" s="105"/>
      <c r="M149" s="134">
        <f t="shared" si="53"/>
        <v>0</v>
      </c>
      <c r="N149" s="105"/>
      <c r="O149" s="105"/>
      <c r="P149" s="105">
        <v>1</v>
      </c>
      <c r="Q149" s="105"/>
      <c r="R149" s="105"/>
      <c r="S149" s="105"/>
      <c r="T149" s="105"/>
      <c r="U149" s="135">
        <f t="shared" si="54"/>
        <v>1</v>
      </c>
      <c r="V149" s="136">
        <f t="shared" si="55"/>
        <v>16</v>
      </c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34">
        <f t="shared" si="52"/>
        <v>0</v>
      </c>
      <c r="AI149" s="105"/>
      <c r="AJ149" s="105"/>
      <c r="AK149" s="105"/>
      <c r="AL149" s="105">
        <v>3</v>
      </c>
      <c r="AM149" s="135">
        <f t="shared" si="56"/>
        <v>3</v>
      </c>
      <c r="AN149" s="136">
        <f t="shared" si="57"/>
        <v>18</v>
      </c>
      <c r="AO149" s="137"/>
      <c r="AP149" s="105"/>
      <c r="AQ149" s="105"/>
      <c r="AR149" s="105"/>
      <c r="AS149" s="136">
        <f t="shared" si="58"/>
        <v>15</v>
      </c>
      <c r="AT149" s="105"/>
      <c r="AU149" s="105"/>
      <c r="AV149" s="105"/>
      <c r="AW149" s="105"/>
      <c r="AX149" s="105"/>
      <c r="AY149" s="105"/>
      <c r="AZ149" s="105"/>
      <c r="BA149" s="134">
        <f t="shared" si="59"/>
        <v>0</v>
      </c>
      <c r="BB149" s="105"/>
      <c r="BC149" s="105"/>
      <c r="BD149" s="105"/>
      <c r="BE149" s="105"/>
      <c r="BF149" s="105"/>
      <c r="BG149" s="105"/>
      <c r="BH149" s="105">
        <v>3</v>
      </c>
      <c r="BI149" s="105"/>
      <c r="BJ149" s="105"/>
      <c r="BK149" s="105"/>
      <c r="BL149" s="135">
        <f t="shared" si="60"/>
        <v>3</v>
      </c>
      <c r="BM149" s="136">
        <f t="shared" si="61"/>
        <v>43</v>
      </c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34">
        <f t="shared" si="62"/>
        <v>0</v>
      </c>
      <c r="CA149" s="105">
        <v>3</v>
      </c>
      <c r="CB149" s="105"/>
      <c r="CC149" s="135">
        <f t="shared" si="63"/>
        <v>3</v>
      </c>
      <c r="CD149" s="136">
        <f t="shared" si="64"/>
        <v>18</v>
      </c>
      <c r="CE149" s="138">
        <f t="shared" si="65"/>
        <v>110</v>
      </c>
      <c r="CF149" s="139">
        <f t="shared" si="66"/>
        <v>52</v>
      </c>
      <c r="CG149" s="106" t="str">
        <f t="shared" si="67"/>
        <v>пішохідний</v>
      </c>
      <c r="CH149" s="131" t="str">
        <f t="shared" si="68"/>
        <v>3 с.с.</v>
      </c>
      <c r="CI149" s="105">
        <f>CE149</f>
        <v>110</v>
      </c>
      <c r="CJ149" s="105">
        <f>CE150</f>
        <v>108</v>
      </c>
      <c r="CK149" s="105">
        <f>CE151</f>
        <v>107</v>
      </c>
      <c r="CL149" s="105"/>
      <c r="CM149" s="105"/>
      <c r="CN149" s="138"/>
      <c r="CO149" s="105"/>
      <c r="CP149" s="105"/>
    </row>
    <row r="150" spans="1:92" s="105" customFormat="1" ht="15" customHeight="1">
      <c r="A150" s="131">
        <v>52</v>
      </c>
      <c r="B150" s="96" t="str">
        <f>VLOOKUP(A150,регістрація!B:AB,5,FALSE)</f>
        <v>пішохідний</v>
      </c>
      <c r="C150" s="132" t="str">
        <f>VLOOKUP(A150,регістрація!B:AB,6,FALSE)</f>
        <v>3 с.с.</v>
      </c>
      <c r="D150" s="133" t="s">
        <v>360</v>
      </c>
      <c r="E150" s="131">
        <v>2</v>
      </c>
      <c r="M150" s="134">
        <f t="shared" si="53"/>
        <v>0</v>
      </c>
      <c r="N150" s="105">
        <v>1</v>
      </c>
      <c r="O150" s="105">
        <v>1</v>
      </c>
      <c r="P150" s="105">
        <v>1</v>
      </c>
      <c r="U150" s="135">
        <f t="shared" si="54"/>
        <v>3</v>
      </c>
      <c r="V150" s="136">
        <f t="shared" si="55"/>
        <v>18</v>
      </c>
      <c r="AC150" s="105">
        <v>4</v>
      </c>
      <c r="AH150" s="134">
        <f t="shared" si="52"/>
        <v>4</v>
      </c>
      <c r="AL150" s="105">
        <v>3</v>
      </c>
      <c r="AM150" s="135">
        <f t="shared" si="56"/>
        <v>3</v>
      </c>
      <c r="AN150" s="136">
        <f t="shared" si="57"/>
        <v>14</v>
      </c>
      <c r="AO150" s="137"/>
      <c r="AS150" s="136">
        <f t="shared" si="58"/>
        <v>15</v>
      </c>
      <c r="BA150" s="134">
        <f t="shared" si="59"/>
        <v>0</v>
      </c>
      <c r="BC150" s="105">
        <v>1</v>
      </c>
      <c r="BH150" s="105">
        <v>2</v>
      </c>
      <c r="BL150" s="135">
        <f t="shared" si="60"/>
        <v>3</v>
      </c>
      <c r="BM150" s="136">
        <f t="shared" si="61"/>
        <v>43</v>
      </c>
      <c r="BZ150" s="134">
        <f t="shared" si="62"/>
        <v>0</v>
      </c>
      <c r="CA150" s="105">
        <v>2</v>
      </c>
      <c r="CB150" s="105">
        <v>1</v>
      </c>
      <c r="CC150" s="135">
        <f t="shared" si="63"/>
        <v>3</v>
      </c>
      <c r="CD150" s="136">
        <f t="shared" si="64"/>
        <v>18</v>
      </c>
      <c r="CE150" s="138">
        <f t="shared" si="65"/>
        <v>108</v>
      </c>
      <c r="CF150" s="139">
        <f t="shared" si="66"/>
        <v>52</v>
      </c>
      <c r="CG150" s="106" t="str">
        <f t="shared" si="67"/>
        <v>пішохідний</v>
      </c>
      <c r="CH150" s="131" t="str">
        <f t="shared" si="68"/>
        <v>3 с.с.</v>
      </c>
      <c r="CN150" s="138"/>
    </row>
    <row r="151" spans="1:86" s="105" customFormat="1" ht="15" customHeight="1">
      <c r="A151" s="131">
        <v>52</v>
      </c>
      <c r="B151" s="96" t="str">
        <f>VLOOKUP(A151,регістрація!B:AB,5,FALSE)</f>
        <v>пішохідний</v>
      </c>
      <c r="C151" s="132" t="str">
        <f>VLOOKUP(A151,регістрація!B:AB,6,FALSE)</f>
        <v>3 с.с.</v>
      </c>
      <c r="D151" s="133" t="s">
        <v>362</v>
      </c>
      <c r="E151" s="131">
        <v>3</v>
      </c>
      <c r="M151" s="134">
        <f t="shared" si="53"/>
        <v>0</v>
      </c>
      <c r="N151" s="105">
        <v>2</v>
      </c>
      <c r="P151" s="105">
        <v>1</v>
      </c>
      <c r="Q151" s="105">
        <v>1</v>
      </c>
      <c r="U151" s="135">
        <f t="shared" si="54"/>
        <v>4</v>
      </c>
      <c r="V151" s="136">
        <f t="shared" si="55"/>
        <v>19</v>
      </c>
      <c r="AH151" s="134">
        <f t="shared" si="52"/>
        <v>0</v>
      </c>
      <c r="AL151" s="105">
        <v>2</v>
      </c>
      <c r="AM151" s="135">
        <f t="shared" si="56"/>
        <v>2</v>
      </c>
      <c r="AN151" s="136">
        <f t="shared" si="57"/>
        <v>17</v>
      </c>
      <c r="AO151" s="137"/>
      <c r="AS151" s="136">
        <f t="shared" si="58"/>
        <v>15</v>
      </c>
      <c r="BA151" s="134">
        <f t="shared" si="59"/>
        <v>0</v>
      </c>
      <c r="BL151" s="135">
        <f t="shared" si="60"/>
        <v>0</v>
      </c>
      <c r="BM151" s="136">
        <f t="shared" si="61"/>
        <v>40</v>
      </c>
      <c r="BZ151" s="134">
        <f t="shared" si="62"/>
        <v>0</v>
      </c>
      <c r="CA151" s="105">
        <v>1</v>
      </c>
      <c r="CC151" s="135">
        <f t="shared" si="63"/>
        <v>1</v>
      </c>
      <c r="CD151" s="136">
        <f t="shared" si="64"/>
        <v>16</v>
      </c>
      <c r="CE151" s="138">
        <f t="shared" si="65"/>
        <v>107</v>
      </c>
      <c r="CF151" s="139">
        <f t="shared" si="66"/>
        <v>52</v>
      </c>
      <c r="CG151" s="106" t="str">
        <f t="shared" si="67"/>
        <v>пішохідний</v>
      </c>
      <c r="CH151" s="131" t="str">
        <f t="shared" si="68"/>
        <v>3 с.с.</v>
      </c>
    </row>
    <row r="152" spans="1:93" s="105" customFormat="1" ht="15" customHeight="1">
      <c r="A152" s="131">
        <v>63</v>
      </c>
      <c r="B152" s="96" t="str">
        <f>VLOOKUP(A152,регістрація!B:AB,5,FALSE)</f>
        <v>пішохідний</v>
      </c>
      <c r="C152" s="132" t="str">
        <f>VLOOKUP(A152,регістрація!B:AB,6,FALSE)</f>
        <v>3 с.с.</v>
      </c>
      <c r="D152" s="142" t="s">
        <v>357</v>
      </c>
      <c r="E152" s="131">
        <v>1</v>
      </c>
      <c r="G152" s="105">
        <v>1</v>
      </c>
      <c r="M152" s="134">
        <f t="shared" si="53"/>
        <v>1</v>
      </c>
      <c r="U152" s="135">
        <f t="shared" si="54"/>
        <v>0</v>
      </c>
      <c r="V152" s="136">
        <f t="shared" si="55"/>
        <v>14</v>
      </c>
      <c r="AC152" s="105">
        <v>3</v>
      </c>
      <c r="AH152" s="134">
        <f t="shared" si="52"/>
        <v>3</v>
      </c>
      <c r="AK152" s="105">
        <v>1</v>
      </c>
      <c r="AL152" s="105">
        <v>1</v>
      </c>
      <c r="AM152" s="135">
        <f t="shared" si="56"/>
        <v>2</v>
      </c>
      <c r="AN152" s="136">
        <f t="shared" si="57"/>
        <v>14</v>
      </c>
      <c r="AO152" s="137"/>
      <c r="AS152" s="136">
        <f t="shared" si="58"/>
        <v>15</v>
      </c>
      <c r="BA152" s="134">
        <f t="shared" si="59"/>
        <v>0</v>
      </c>
      <c r="BH152" s="105">
        <v>1</v>
      </c>
      <c r="BL152" s="135">
        <f t="shared" si="60"/>
        <v>1</v>
      </c>
      <c r="BM152" s="136">
        <f t="shared" si="61"/>
        <v>41</v>
      </c>
      <c r="BS152" s="105">
        <v>1</v>
      </c>
      <c r="BX152" s="105">
        <v>1</v>
      </c>
      <c r="BZ152" s="134">
        <f t="shared" si="62"/>
        <v>2</v>
      </c>
      <c r="CC152" s="135">
        <f t="shared" si="63"/>
        <v>0</v>
      </c>
      <c r="CD152" s="136">
        <f t="shared" si="64"/>
        <v>13</v>
      </c>
      <c r="CE152" s="138">
        <f t="shared" si="65"/>
        <v>97</v>
      </c>
      <c r="CF152" s="139">
        <f t="shared" si="66"/>
        <v>63</v>
      </c>
      <c r="CG152" s="106" t="str">
        <f t="shared" si="67"/>
        <v>пішохідний</v>
      </c>
      <c r="CH152" s="131" t="str">
        <f t="shared" si="68"/>
        <v>3 с.с.</v>
      </c>
      <c r="CI152" s="105">
        <f>CE152</f>
        <v>97</v>
      </c>
      <c r="CJ152" s="105">
        <f>CE153</f>
        <v>87</v>
      </c>
      <c r="CK152" s="105">
        <f>CE154</f>
        <v>102</v>
      </c>
      <c r="CM152" s="140"/>
      <c r="CN152" s="141"/>
      <c r="CO152" s="140"/>
    </row>
    <row r="153" spans="1:93" s="105" customFormat="1" ht="15" customHeight="1">
      <c r="A153" s="131">
        <v>63</v>
      </c>
      <c r="B153" s="96" t="str">
        <f>VLOOKUP(A153,регістрація!B:AB,5,FALSE)</f>
        <v>пішохідний</v>
      </c>
      <c r="C153" s="132" t="str">
        <f>VLOOKUP(A153,регістрація!B:AB,6,FALSE)</f>
        <v>3 с.с.</v>
      </c>
      <c r="D153" s="133" t="s">
        <v>360</v>
      </c>
      <c r="E153" s="131">
        <v>2</v>
      </c>
      <c r="G153" s="105">
        <v>1</v>
      </c>
      <c r="L153" s="105">
        <v>1</v>
      </c>
      <c r="M153" s="134">
        <f t="shared" si="53"/>
        <v>2</v>
      </c>
      <c r="U153" s="135">
        <f t="shared" si="54"/>
        <v>0</v>
      </c>
      <c r="V153" s="136">
        <f t="shared" si="55"/>
        <v>13</v>
      </c>
      <c r="AC153" s="105">
        <v>3</v>
      </c>
      <c r="AH153" s="134">
        <f t="shared" si="52"/>
        <v>3</v>
      </c>
      <c r="AL153" s="105">
        <v>1</v>
      </c>
      <c r="AM153" s="135">
        <f t="shared" si="56"/>
        <v>1</v>
      </c>
      <c r="AN153" s="136">
        <f t="shared" si="57"/>
        <v>13</v>
      </c>
      <c r="AO153" s="137"/>
      <c r="AS153" s="136">
        <f t="shared" si="58"/>
        <v>15</v>
      </c>
      <c r="AT153" s="105">
        <v>2</v>
      </c>
      <c r="AU153" s="105">
        <v>2</v>
      </c>
      <c r="BA153" s="134">
        <f t="shared" si="59"/>
        <v>4</v>
      </c>
      <c r="BL153" s="135">
        <f t="shared" si="60"/>
        <v>0</v>
      </c>
      <c r="BM153" s="136">
        <f t="shared" si="61"/>
        <v>36</v>
      </c>
      <c r="BN153" s="105">
        <v>2</v>
      </c>
      <c r="BQ153" s="105">
        <v>1</v>
      </c>
      <c r="BS153" s="105">
        <v>1</v>
      </c>
      <c r="BX153" s="105">
        <v>1</v>
      </c>
      <c r="BZ153" s="134">
        <f t="shared" si="62"/>
        <v>5</v>
      </c>
      <c r="CC153" s="135">
        <f t="shared" si="63"/>
        <v>0</v>
      </c>
      <c r="CD153" s="136">
        <f t="shared" si="64"/>
        <v>10</v>
      </c>
      <c r="CE153" s="138">
        <f t="shared" si="65"/>
        <v>87</v>
      </c>
      <c r="CF153" s="139">
        <f t="shared" si="66"/>
        <v>63</v>
      </c>
      <c r="CG153" s="106" t="str">
        <f t="shared" si="67"/>
        <v>пішохідний</v>
      </c>
      <c r="CH153" s="131" t="str">
        <f t="shared" si="68"/>
        <v>3 с.с.</v>
      </c>
      <c r="CM153" s="140"/>
      <c r="CN153" s="141"/>
      <c r="CO153" s="140"/>
    </row>
    <row r="154" spans="1:93" s="105" customFormat="1" ht="15" customHeight="1">
      <c r="A154" s="131">
        <v>63</v>
      </c>
      <c r="B154" s="96" t="str">
        <f>VLOOKUP(A154,регістрація!B:AB,5,FALSE)</f>
        <v>пішохідний</v>
      </c>
      <c r="C154" s="132" t="str">
        <f>VLOOKUP(A154,регістрація!B:AB,6,FALSE)</f>
        <v>3 с.с.</v>
      </c>
      <c r="D154" s="133" t="s">
        <v>362</v>
      </c>
      <c r="E154" s="131">
        <v>3</v>
      </c>
      <c r="M154" s="134">
        <f t="shared" si="53"/>
        <v>0</v>
      </c>
      <c r="U154" s="135">
        <f t="shared" si="54"/>
        <v>0</v>
      </c>
      <c r="V154" s="136">
        <f t="shared" si="55"/>
        <v>15</v>
      </c>
      <c r="AH154" s="134">
        <f t="shared" si="52"/>
        <v>0</v>
      </c>
      <c r="AL154" s="105">
        <v>2</v>
      </c>
      <c r="AM154" s="135">
        <f t="shared" si="56"/>
        <v>2</v>
      </c>
      <c r="AN154" s="136">
        <f t="shared" si="57"/>
        <v>17</v>
      </c>
      <c r="AO154" s="137"/>
      <c r="AS154" s="136">
        <f t="shared" si="58"/>
        <v>15</v>
      </c>
      <c r="BA154" s="134">
        <f t="shared" si="59"/>
        <v>0</v>
      </c>
      <c r="BL154" s="135">
        <f t="shared" si="60"/>
        <v>0</v>
      </c>
      <c r="BM154" s="136">
        <f t="shared" si="61"/>
        <v>40</v>
      </c>
      <c r="BZ154" s="134">
        <f t="shared" si="62"/>
        <v>0</v>
      </c>
      <c r="CC154" s="135">
        <f t="shared" si="63"/>
        <v>0</v>
      </c>
      <c r="CD154" s="136">
        <f t="shared" si="64"/>
        <v>15</v>
      </c>
      <c r="CE154" s="138">
        <f t="shared" si="65"/>
        <v>102</v>
      </c>
      <c r="CF154" s="139">
        <f t="shared" si="66"/>
        <v>63</v>
      </c>
      <c r="CG154" s="106" t="str">
        <f t="shared" si="67"/>
        <v>пішохідний</v>
      </c>
      <c r="CH154" s="131" t="str">
        <f t="shared" si="68"/>
        <v>3 с.с.</v>
      </c>
      <c r="CM154" s="140"/>
      <c r="CN154" s="141"/>
      <c r="CO154" s="140"/>
    </row>
    <row r="155" spans="1:94" s="124" customFormat="1" ht="15" customHeight="1">
      <c r="A155" s="131">
        <v>66</v>
      </c>
      <c r="B155" s="96" t="str">
        <f>VLOOKUP(A155,регістрація!B:AB,5,FALSE)</f>
        <v>пішохідний</v>
      </c>
      <c r="C155" s="132" t="str">
        <f>VLOOKUP(A155,регістрація!B:AB,6,FALSE)</f>
        <v>3 с.с.</v>
      </c>
      <c r="D155" s="142" t="s">
        <v>357</v>
      </c>
      <c r="E155" s="131">
        <v>1</v>
      </c>
      <c r="F155" s="105"/>
      <c r="G155" s="105"/>
      <c r="H155" s="105"/>
      <c r="I155" s="105"/>
      <c r="J155" s="105"/>
      <c r="K155" s="105"/>
      <c r="L155" s="105"/>
      <c r="M155" s="134">
        <f t="shared" si="53"/>
        <v>0</v>
      </c>
      <c r="N155" s="105">
        <v>1</v>
      </c>
      <c r="O155" s="105">
        <v>1</v>
      </c>
      <c r="P155" s="105">
        <v>1</v>
      </c>
      <c r="Q155" s="105">
        <v>1</v>
      </c>
      <c r="R155" s="105"/>
      <c r="S155" s="105"/>
      <c r="T155" s="105"/>
      <c r="U155" s="135">
        <f t="shared" si="54"/>
        <v>4</v>
      </c>
      <c r="V155" s="136">
        <f t="shared" si="55"/>
        <v>19</v>
      </c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34">
        <f t="shared" si="52"/>
        <v>0</v>
      </c>
      <c r="AI155" s="105"/>
      <c r="AJ155" s="105"/>
      <c r="AK155" s="105">
        <v>1</v>
      </c>
      <c r="AL155" s="105">
        <v>1</v>
      </c>
      <c r="AM155" s="135">
        <f t="shared" si="56"/>
        <v>2</v>
      </c>
      <c r="AN155" s="136">
        <f t="shared" si="57"/>
        <v>17</v>
      </c>
      <c r="AO155" s="137"/>
      <c r="AP155" s="105"/>
      <c r="AQ155" s="105"/>
      <c r="AR155" s="105"/>
      <c r="AS155" s="136">
        <f t="shared" si="58"/>
        <v>15</v>
      </c>
      <c r="AT155" s="105"/>
      <c r="AU155" s="105"/>
      <c r="AV155" s="105"/>
      <c r="AW155" s="105"/>
      <c r="AX155" s="105"/>
      <c r="AY155" s="105"/>
      <c r="AZ155" s="105"/>
      <c r="BA155" s="134">
        <f t="shared" si="59"/>
        <v>0</v>
      </c>
      <c r="BB155" s="105"/>
      <c r="BC155" s="105">
        <v>3</v>
      </c>
      <c r="BD155" s="105"/>
      <c r="BE155" s="105"/>
      <c r="BF155" s="105"/>
      <c r="BG155" s="105"/>
      <c r="BH155" s="105">
        <v>1</v>
      </c>
      <c r="BI155" s="105">
        <v>2</v>
      </c>
      <c r="BJ155" s="105"/>
      <c r="BK155" s="105"/>
      <c r="BL155" s="135">
        <f t="shared" si="60"/>
        <v>6</v>
      </c>
      <c r="BM155" s="136">
        <f t="shared" si="61"/>
        <v>46</v>
      </c>
      <c r="BN155" s="105"/>
      <c r="BO155" s="105"/>
      <c r="BP155" s="105"/>
      <c r="BQ155" s="105">
        <v>1</v>
      </c>
      <c r="BR155" s="105"/>
      <c r="BS155" s="105">
        <v>1</v>
      </c>
      <c r="BT155" s="105"/>
      <c r="BU155" s="105"/>
      <c r="BV155" s="105">
        <v>1</v>
      </c>
      <c r="BW155" s="105">
        <v>1</v>
      </c>
      <c r="BX155" s="105">
        <v>1</v>
      </c>
      <c r="BY155" s="105"/>
      <c r="BZ155" s="134">
        <f t="shared" si="62"/>
        <v>5</v>
      </c>
      <c r="CA155" s="105">
        <v>1</v>
      </c>
      <c r="CB155" s="105"/>
      <c r="CC155" s="135">
        <f t="shared" si="63"/>
        <v>1</v>
      </c>
      <c r="CD155" s="136">
        <f t="shared" si="64"/>
        <v>11</v>
      </c>
      <c r="CE155" s="138">
        <f t="shared" si="65"/>
        <v>108</v>
      </c>
      <c r="CF155" s="139">
        <f t="shared" si="66"/>
        <v>66</v>
      </c>
      <c r="CG155" s="106" t="str">
        <f t="shared" si="67"/>
        <v>пішохідний</v>
      </c>
      <c r="CH155" s="131" t="str">
        <f t="shared" si="68"/>
        <v>3 с.с.</v>
      </c>
      <c r="CI155" s="105">
        <f>CE155</f>
        <v>108</v>
      </c>
      <c r="CJ155" s="105">
        <f>CE156</f>
        <v>88</v>
      </c>
      <c r="CK155" s="105">
        <f>CE157</f>
        <v>107</v>
      </c>
      <c r="CL155" s="105"/>
      <c r="CM155" s="105"/>
      <c r="CN155" s="138"/>
      <c r="CO155" s="105"/>
      <c r="CP155" s="105"/>
    </row>
    <row r="156" spans="1:94" s="124" customFormat="1" ht="15" customHeight="1">
      <c r="A156" s="131">
        <v>66</v>
      </c>
      <c r="B156" s="96" t="str">
        <f>VLOOKUP(A156,регістрація!B:AB,5,FALSE)</f>
        <v>пішохідний</v>
      </c>
      <c r="C156" s="132" t="str">
        <f>VLOOKUP(A156,регістрація!B:AB,6,FALSE)</f>
        <v>3 с.с.</v>
      </c>
      <c r="D156" s="133" t="s">
        <v>360</v>
      </c>
      <c r="E156" s="131">
        <v>2</v>
      </c>
      <c r="F156" s="105"/>
      <c r="G156" s="105"/>
      <c r="H156" s="105"/>
      <c r="I156" s="105"/>
      <c r="J156" s="105"/>
      <c r="K156" s="105"/>
      <c r="L156" s="105"/>
      <c r="M156" s="134">
        <f t="shared" si="53"/>
        <v>0</v>
      </c>
      <c r="N156" s="105"/>
      <c r="O156" s="105"/>
      <c r="P156" s="105"/>
      <c r="Q156" s="105"/>
      <c r="R156" s="105"/>
      <c r="S156" s="105"/>
      <c r="T156" s="105"/>
      <c r="U156" s="135">
        <f t="shared" si="54"/>
        <v>0</v>
      </c>
      <c r="V156" s="136">
        <f t="shared" si="55"/>
        <v>15</v>
      </c>
      <c r="W156" s="105"/>
      <c r="X156" s="105"/>
      <c r="Y156" s="105"/>
      <c r="Z156" s="105">
        <v>2</v>
      </c>
      <c r="AA156" s="105"/>
      <c r="AB156" s="105"/>
      <c r="AC156" s="105">
        <v>5</v>
      </c>
      <c r="AD156" s="105"/>
      <c r="AE156" s="105"/>
      <c r="AF156" s="105"/>
      <c r="AG156" s="105"/>
      <c r="AH156" s="134">
        <f t="shared" si="52"/>
        <v>7</v>
      </c>
      <c r="AI156" s="105"/>
      <c r="AJ156" s="105"/>
      <c r="AK156" s="105"/>
      <c r="AL156" s="105">
        <v>3</v>
      </c>
      <c r="AM156" s="135">
        <f t="shared" si="56"/>
        <v>3</v>
      </c>
      <c r="AN156" s="136">
        <f t="shared" si="57"/>
        <v>11</v>
      </c>
      <c r="AO156" s="137"/>
      <c r="AP156" s="105"/>
      <c r="AQ156" s="105"/>
      <c r="AR156" s="105"/>
      <c r="AS156" s="136">
        <f t="shared" si="58"/>
        <v>15</v>
      </c>
      <c r="AT156" s="105"/>
      <c r="AU156" s="105"/>
      <c r="AV156" s="105">
        <v>5</v>
      </c>
      <c r="AW156" s="105">
        <v>5</v>
      </c>
      <c r="AX156" s="105"/>
      <c r="AY156" s="105"/>
      <c r="AZ156" s="105"/>
      <c r="BA156" s="134">
        <f t="shared" si="59"/>
        <v>10</v>
      </c>
      <c r="BB156" s="105"/>
      <c r="BC156" s="105">
        <v>1</v>
      </c>
      <c r="BD156" s="105"/>
      <c r="BE156" s="105"/>
      <c r="BF156" s="105"/>
      <c r="BG156" s="105"/>
      <c r="BH156" s="105"/>
      <c r="BI156" s="105"/>
      <c r="BJ156" s="105"/>
      <c r="BK156" s="105"/>
      <c r="BL156" s="135">
        <f t="shared" si="60"/>
        <v>1</v>
      </c>
      <c r="BM156" s="136">
        <f t="shared" si="61"/>
        <v>31</v>
      </c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34">
        <f t="shared" si="62"/>
        <v>0</v>
      </c>
      <c r="CA156" s="105"/>
      <c r="CB156" s="105">
        <v>1</v>
      </c>
      <c r="CC156" s="135">
        <f t="shared" si="63"/>
        <v>1</v>
      </c>
      <c r="CD156" s="136">
        <f t="shared" si="64"/>
        <v>16</v>
      </c>
      <c r="CE156" s="138">
        <f t="shared" si="65"/>
        <v>88</v>
      </c>
      <c r="CF156" s="139">
        <f t="shared" si="66"/>
        <v>66</v>
      </c>
      <c r="CG156" s="106" t="str">
        <f t="shared" si="67"/>
        <v>пішохідний</v>
      </c>
      <c r="CH156" s="131" t="str">
        <f t="shared" si="68"/>
        <v>3 с.с.</v>
      </c>
      <c r="CI156" s="105"/>
      <c r="CJ156" s="105"/>
      <c r="CK156" s="105"/>
      <c r="CL156" s="105"/>
      <c r="CM156" s="105"/>
      <c r="CN156" s="138"/>
      <c r="CO156" s="105"/>
      <c r="CP156" s="105"/>
    </row>
    <row r="157" spans="1:94" s="124" customFormat="1" ht="15" customHeight="1">
      <c r="A157" s="131">
        <v>66</v>
      </c>
      <c r="B157" s="96" t="str">
        <f>VLOOKUP(A157,регістрація!B:AB,5,FALSE)</f>
        <v>пішохідний</v>
      </c>
      <c r="C157" s="132" t="str">
        <f>VLOOKUP(A157,регістрація!B:AB,6,FALSE)</f>
        <v>3 с.с.</v>
      </c>
      <c r="D157" s="133" t="s">
        <v>362</v>
      </c>
      <c r="E157" s="131">
        <v>3</v>
      </c>
      <c r="F157" s="105"/>
      <c r="G157" s="105"/>
      <c r="H157" s="105"/>
      <c r="I157" s="105"/>
      <c r="J157" s="105"/>
      <c r="K157" s="105"/>
      <c r="L157" s="105"/>
      <c r="M157" s="134">
        <f t="shared" si="53"/>
        <v>0</v>
      </c>
      <c r="N157" s="105">
        <v>1</v>
      </c>
      <c r="O157" s="105">
        <v>1</v>
      </c>
      <c r="P157" s="105">
        <v>1</v>
      </c>
      <c r="Q157" s="105"/>
      <c r="R157" s="105"/>
      <c r="S157" s="105"/>
      <c r="T157" s="105"/>
      <c r="U157" s="135">
        <f t="shared" si="54"/>
        <v>3</v>
      </c>
      <c r="V157" s="136">
        <f t="shared" si="55"/>
        <v>18</v>
      </c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34">
        <f t="shared" si="52"/>
        <v>0</v>
      </c>
      <c r="AI157" s="105"/>
      <c r="AJ157" s="105"/>
      <c r="AK157" s="105"/>
      <c r="AL157" s="105"/>
      <c r="AM157" s="135">
        <f t="shared" si="56"/>
        <v>0</v>
      </c>
      <c r="AN157" s="136">
        <f t="shared" si="57"/>
        <v>15</v>
      </c>
      <c r="AO157" s="137"/>
      <c r="AP157" s="105"/>
      <c r="AQ157" s="105"/>
      <c r="AR157" s="105"/>
      <c r="AS157" s="136">
        <f t="shared" si="58"/>
        <v>15</v>
      </c>
      <c r="AT157" s="105"/>
      <c r="AU157" s="105"/>
      <c r="AV157" s="105"/>
      <c r="AW157" s="105"/>
      <c r="AX157" s="105"/>
      <c r="AY157" s="105"/>
      <c r="AZ157" s="105"/>
      <c r="BA157" s="134">
        <f t="shared" si="59"/>
        <v>0</v>
      </c>
      <c r="BB157" s="105"/>
      <c r="BC157" s="105">
        <v>2</v>
      </c>
      <c r="BD157" s="105"/>
      <c r="BE157" s="105"/>
      <c r="BF157" s="105"/>
      <c r="BG157" s="105"/>
      <c r="BH157" s="105"/>
      <c r="BI157" s="105">
        <v>2</v>
      </c>
      <c r="BJ157" s="105"/>
      <c r="BK157" s="105"/>
      <c r="BL157" s="135">
        <f t="shared" si="60"/>
        <v>4</v>
      </c>
      <c r="BM157" s="136">
        <f t="shared" si="61"/>
        <v>44</v>
      </c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34">
        <f t="shared" si="62"/>
        <v>0</v>
      </c>
      <c r="CA157" s="105"/>
      <c r="CB157" s="105"/>
      <c r="CC157" s="135">
        <f t="shared" si="63"/>
        <v>0</v>
      </c>
      <c r="CD157" s="136">
        <f t="shared" si="64"/>
        <v>15</v>
      </c>
      <c r="CE157" s="138">
        <f t="shared" si="65"/>
        <v>107</v>
      </c>
      <c r="CF157" s="139">
        <f t="shared" si="66"/>
        <v>66</v>
      </c>
      <c r="CG157" s="106" t="str">
        <f t="shared" si="67"/>
        <v>пішохідний</v>
      </c>
      <c r="CH157" s="131" t="str">
        <f t="shared" si="68"/>
        <v>3 с.с.</v>
      </c>
      <c r="CI157" s="105"/>
      <c r="CJ157" s="105"/>
      <c r="CK157" s="105"/>
      <c r="CL157" s="105"/>
      <c r="CM157" s="105"/>
      <c r="CN157" s="105"/>
      <c r="CO157" s="105"/>
      <c r="CP157" s="105"/>
    </row>
    <row r="158" spans="1:94" s="105" customFormat="1" ht="15" customHeight="1">
      <c r="A158" s="131">
        <v>72</v>
      </c>
      <c r="B158" s="96" t="str">
        <f>VLOOKUP(A158,регістрація!B:AB,5,FALSE)</f>
        <v>пішохідний</v>
      </c>
      <c r="C158" s="132" t="str">
        <f>VLOOKUP(A158,регістрація!B:AB,6,FALSE)</f>
        <v>3 с.с.</v>
      </c>
      <c r="D158" s="142" t="s">
        <v>357</v>
      </c>
      <c r="E158" s="131">
        <v>1</v>
      </c>
      <c r="F158" s="105">
        <v>2</v>
      </c>
      <c r="M158" s="134">
        <f t="shared" si="53"/>
        <v>2</v>
      </c>
      <c r="P158" s="105">
        <v>1</v>
      </c>
      <c r="U158" s="135">
        <f t="shared" si="54"/>
        <v>1</v>
      </c>
      <c r="V158" s="136">
        <f t="shared" si="55"/>
        <v>14</v>
      </c>
      <c r="AE158" s="105">
        <v>1</v>
      </c>
      <c r="AH158" s="134">
        <f t="shared" si="52"/>
        <v>1</v>
      </c>
      <c r="AL158" s="105">
        <v>1</v>
      </c>
      <c r="AM158" s="135">
        <f t="shared" si="56"/>
        <v>1</v>
      </c>
      <c r="AN158" s="136">
        <f t="shared" si="57"/>
        <v>15</v>
      </c>
      <c r="AO158" s="137"/>
      <c r="AS158" s="136">
        <f t="shared" si="58"/>
        <v>15</v>
      </c>
      <c r="AZ158" s="105">
        <v>2</v>
      </c>
      <c r="BA158" s="134">
        <f t="shared" si="59"/>
        <v>2</v>
      </c>
      <c r="BC158" s="105">
        <v>1</v>
      </c>
      <c r="BD158" s="105">
        <v>1</v>
      </c>
      <c r="BH158" s="105">
        <v>2</v>
      </c>
      <c r="BL158" s="135">
        <f t="shared" si="60"/>
        <v>4</v>
      </c>
      <c r="BM158" s="136">
        <f t="shared" si="61"/>
        <v>42</v>
      </c>
      <c r="BX158" s="105">
        <v>1</v>
      </c>
      <c r="BZ158" s="134">
        <f t="shared" si="62"/>
        <v>1</v>
      </c>
      <c r="CA158" s="105">
        <v>1</v>
      </c>
      <c r="CC158" s="135">
        <f t="shared" si="63"/>
        <v>1</v>
      </c>
      <c r="CD158" s="136">
        <f t="shared" si="64"/>
        <v>15</v>
      </c>
      <c r="CE158" s="138">
        <f t="shared" si="65"/>
        <v>101</v>
      </c>
      <c r="CF158" s="139">
        <f t="shared" si="66"/>
        <v>72</v>
      </c>
      <c r="CG158" s="106" t="str">
        <f t="shared" si="67"/>
        <v>пішохідний</v>
      </c>
      <c r="CH158" s="131" t="str">
        <f t="shared" si="68"/>
        <v>3 с.с.</v>
      </c>
      <c r="CI158" s="105">
        <f>CE158</f>
        <v>101</v>
      </c>
      <c r="CJ158" s="105">
        <f>CE159</f>
        <v>91</v>
      </c>
      <c r="CK158" s="105">
        <f>CE160</f>
        <v>110</v>
      </c>
      <c r="CP158" s="140"/>
    </row>
    <row r="159" spans="1:94" s="124" customFormat="1" ht="15" customHeight="1">
      <c r="A159" s="131">
        <v>72</v>
      </c>
      <c r="B159" s="96" t="str">
        <f>VLOOKUP(A159,регістрація!B:AB,5,FALSE)</f>
        <v>пішохідний</v>
      </c>
      <c r="C159" s="132" t="str">
        <f>VLOOKUP(A159,регістрація!B:AB,6,FALSE)</f>
        <v>3 с.с.</v>
      </c>
      <c r="D159" s="133" t="s">
        <v>360</v>
      </c>
      <c r="E159" s="131">
        <v>2</v>
      </c>
      <c r="F159" s="105">
        <v>1</v>
      </c>
      <c r="G159" s="105"/>
      <c r="H159" s="105"/>
      <c r="I159" s="105"/>
      <c r="J159" s="105">
        <v>1</v>
      </c>
      <c r="K159" s="105">
        <v>1</v>
      </c>
      <c r="L159" s="105"/>
      <c r="M159" s="134">
        <f t="shared" si="53"/>
        <v>3</v>
      </c>
      <c r="N159" s="105"/>
      <c r="O159" s="105"/>
      <c r="P159" s="105">
        <v>1</v>
      </c>
      <c r="Q159" s="105"/>
      <c r="R159" s="105"/>
      <c r="S159" s="105"/>
      <c r="T159" s="105"/>
      <c r="U159" s="135">
        <f t="shared" si="54"/>
        <v>1</v>
      </c>
      <c r="V159" s="136">
        <f t="shared" si="55"/>
        <v>13</v>
      </c>
      <c r="W159" s="105"/>
      <c r="X159" s="105">
        <v>3</v>
      </c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34">
        <f t="shared" si="52"/>
        <v>3</v>
      </c>
      <c r="AI159" s="105"/>
      <c r="AJ159" s="105"/>
      <c r="AK159" s="105"/>
      <c r="AL159" s="105">
        <v>2</v>
      </c>
      <c r="AM159" s="135">
        <f t="shared" si="56"/>
        <v>2</v>
      </c>
      <c r="AN159" s="136">
        <f t="shared" si="57"/>
        <v>14</v>
      </c>
      <c r="AO159" s="137"/>
      <c r="AP159" s="105"/>
      <c r="AQ159" s="105"/>
      <c r="AR159" s="105"/>
      <c r="AS159" s="136">
        <f t="shared" si="58"/>
        <v>15</v>
      </c>
      <c r="AT159" s="105"/>
      <c r="AU159" s="105">
        <v>2</v>
      </c>
      <c r="AV159" s="105"/>
      <c r="AW159" s="105"/>
      <c r="AX159" s="105"/>
      <c r="AY159" s="105"/>
      <c r="AZ159" s="105"/>
      <c r="BA159" s="134">
        <f t="shared" si="59"/>
        <v>2</v>
      </c>
      <c r="BB159" s="105"/>
      <c r="BC159" s="105"/>
      <c r="BD159" s="105">
        <v>1</v>
      </c>
      <c r="BE159" s="105"/>
      <c r="BF159" s="105"/>
      <c r="BG159" s="105"/>
      <c r="BH159" s="105"/>
      <c r="BI159" s="105"/>
      <c r="BJ159" s="105"/>
      <c r="BK159" s="105"/>
      <c r="BL159" s="135">
        <f t="shared" si="60"/>
        <v>1</v>
      </c>
      <c r="BM159" s="136">
        <f t="shared" si="61"/>
        <v>39</v>
      </c>
      <c r="BN159" s="105">
        <v>3</v>
      </c>
      <c r="BO159" s="105"/>
      <c r="BP159" s="105"/>
      <c r="BQ159" s="105"/>
      <c r="BR159" s="105">
        <v>1</v>
      </c>
      <c r="BS159" s="105"/>
      <c r="BT159" s="105"/>
      <c r="BU159" s="105"/>
      <c r="BV159" s="105"/>
      <c r="BW159" s="105"/>
      <c r="BX159" s="105">
        <v>1</v>
      </c>
      <c r="BY159" s="105"/>
      <c r="BZ159" s="134">
        <f t="shared" si="62"/>
        <v>5</v>
      </c>
      <c r="CA159" s="105"/>
      <c r="CB159" s="105"/>
      <c r="CC159" s="135">
        <f t="shared" si="63"/>
        <v>0</v>
      </c>
      <c r="CD159" s="136">
        <f t="shared" si="64"/>
        <v>10</v>
      </c>
      <c r="CE159" s="138">
        <f t="shared" si="65"/>
        <v>91</v>
      </c>
      <c r="CF159" s="139">
        <f t="shared" si="66"/>
        <v>72</v>
      </c>
      <c r="CG159" s="106" t="str">
        <f t="shared" si="67"/>
        <v>пішохідний</v>
      </c>
      <c r="CH159" s="131" t="str">
        <f t="shared" si="68"/>
        <v>3 с.с.</v>
      </c>
      <c r="CI159" s="105"/>
      <c r="CJ159" s="105"/>
      <c r="CK159" s="105"/>
      <c r="CL159" s="105"/>
      <c r="CM159" s="105"/>
      <c r="CN159" s="105"/>
      <c r="CO159" s="105"/>
      <c r="CP159" s="105"/>
    </row>
    <row r="160" spans="1:92" s="105" customFormat="1" ht="15" customHeight="1">
      <c r="A160" s="131">
        <v>72</v>
      </c>
      <c r="B160" s="96" t="str">
        <f>VLOOKUP(A160,регістрація!B:AB,5,FALSE)</f>
        <v>пішохідний</v>
      </c>
      <c r="C160" s="132" t="str">
        <f>VLOOKUP(A160,регістрація!B:AB,6,FALSE)</f>
        <v>3 с.с.</v>
      </c>
      <c r="D160" s="133" t="s">
        <v>362</v>
      </c>
      <c r="E160" s="131">
        <v>3</v>
      </c>
      <c r="M160" s="134">
        <f t="shared" si="53"/>
        <v>0</v>
      </c>
      <c r="O160" s="105">
        <v>1</v>
      </c>
      <c r="P160" s="105">
        <v>1</v>
      </c>
      <c r="U160" s="135">
        <f t="shared" si="54"/>
        <v>2</v>
      </c>
      <c r="V160" s="136">
        <f t="shared" si="55"/>
        <v>17</v>
      </c>
      <c r="AH160" s="134">
        <f t="shared" si="52"/>
        <v>0</v>
      </c>
      <c r="AL160" s="105">
        <v>1</v>
      </c>
      <c r="AM160" s="135">
        <f t="shared" si="56"/>
        <v>1</v>
      </c>
      <c r="AN160" s="136">
        <f t="shared" si="57"/>
        <v>16</v>
      </c>
      <c r="AO160" s="137"/>
      <c r="AS160" s="136">
        <f t="shared" si="58"/>
        <v>15</v>
      </c>
      <c r="BA160" s="134">
        <f t="shared" si="59"/>
        <v>0</v>
      </c>
      <c r="BD160" s="105">
        <v>3</v>
      </c>
      <c r="BH160" s="105">
        <v>2</v>
      </c>
      <c r="BK160" s="105">
        <v>1</v>
      </c>
      <c r="BL160" s="135">
        <f t="shared" si="60"/>
        <v>6</v>
      </c>
      <c r="BM160" s="136">
        <f t="shared" si="61"/>
        <v>46</v>
      </c>
      <c r="BX160" s="105">
        <v>1</v>
      </c>
      <c r="BZ160" s="134">
        <f t="shared" si="62"/>
        <v>1</v>
      </c>
      <c r="CB160" s="105">
        <v>2</v>
      </c>
      <c r="CC160" s="135">
        <f t="shared" si="63"/>
        <v>2</v>
      </c>
      <c r="CD160" s="136">
        <f t="shared" si="64"/>
        <v>16</v>
      </c>
      <c r="CE160" s="138">
        <f t="shared" si="65"/>
        <v>110</v>
      </c>
      <c r="CF160" s="139">
        <f t="shared" si="66"/>
        <v>72</v>
      </c>
      <c r="CG160" s="106" t="str">
        <f t="shared" si="67"/>
        <v>пішохідний</v>
      </c>
      <c r="CH160" s="131" t="str">
        <f t="shared" si="68"/>
        <v>3 с.с.</v>
      </c>
      <c r="CN160" s="138"/>
    </row>
    <row r="161" spans="1:92" s="105" customFormat="1" ht="15" customHeight="1">
      <c r="A161" s="131">
        <v>80</v>
      </c>
      <c r="B161" s="96" t="str">
        <f>VLOOKUP(A161,регістрація!B:AB,5,FALSE)</f>
        <v>пішохідний</v>
      </c>
      <c r="C161" s="132" t="str">
        <f>VLOOKUP(A161,регістрація!B:AB,6,FALSE)</f>
        <v>3 с.с.</v>
      </c>
      <c r="D161" s="142" t="s">
        <v>357</v>
      </c>
      <c r="E161" s="131">
        <v>1</v>
      </c>
      <c r="M161" s="134">
        <f t="shared" si="53"/>
        <v>0</v>
      </c>
      <c r="P161" s="105">
        <v>1</v>
      </c>
      <c r="U161" s="135">
        <f t="shared" si="54"/>
        <v>1</v>
      </c>
      <c r="V161" s="136">
        <f t="shared" si="55"/>
        <v>16</v>
      </c>
      <c r="AH161" s="134">
        <f t="shared" si="52"/>
        <v>0</v>
      </c>
      <c r="AL161" s="105">
        <v>1</v>
      </c>
      <c r="AM161" s="135">
        <f t="shared" si="56"/>
        <v>1</v>
      </c>
      <c r="AN161" s="136">
        <f t="shared" si="57"/>
        <v>16</v>
      </c>
      <c r="AO161" s="137"/>
      <c r="AS161" s="136">
        <f t="shared" si="58"/>
        <v>15</v>
      </c>
      <c r="BA161" s="134">
        <f t="shared" si="59"/>
        <v>0</v>
      </c>
      <c r="BD161" s="105">
        <v>2</v>
      </c>
      <c r="BH161" s="105">
        <v>4</v>
      </c>
      <c r="BK161" s="105">
        <v>2</v>
      </c>
      <c r="BL161" s="135">
        <f t="shared" si="60"/>
        <v>8</v>
      </c>
      <c r="BM161" s="136">
        <f t="shared" si="61"/>
        <v>48</v>
      </c>
      <c r="BZ161" s="134">
        <f t="shared" si="62"/>
        <v>0</v>
      </c>
      <c r="CA161" s="105">
        <v>3</v>
      </c>
      <c r="CC161" s="135">
        <f t="shared" si="63"/>
        <v>3</v>
      </c>
      <c r="CD161" s="136">
        <f t="shared" si="64"/>
        <v>18</v>
      </c>
      <c r="CE161" s="138">
        <f t="shared" si="65"/>
        <v>113</v>
      </c>
      <c r="CF161" s="139">
        <f t="shared" si="66"/>
        <v>80</v>
      </c>
      <c r="CG161" s="106" t="str">
        <f t="shared" si="67"/>
        <v>пішохідний</v>
      </c>
      <c r="CH161" s="131" t="str">
        <f t="shared" si="68"/>
        <v>3 с.с.</v>
      </c>
      <c r="CI161" s="105">
        <f>CE161</f>
        <v>113</v>
      </c>
      <c r="CJ161" s="105">
        <f>CE162</f>
        <v>122</v>
      </c>
      <c r="CK161" s="105">
        <f>CE163</f>
        <v>113</v>
      </c>
      <c r="CN161" s="138"/>
    </row>
    <row r="162" spans="1:92" s="105" customFormat="1" ht="15" customHeight="1">
      <c r="A162" s="131">
        <v>80</v>
      </c>
      <c r="B162" s="96" t="str">
        <f>VLOOKUP(A162,регістрація!B:AB,5,FALSE)</f>
        <v>пішохідний</v>
      </c>
      <c r="C162" s="132" t="str">
        <f>VLOOKUP(A162,регістрація!B:AB,6,FALSE)</f>
        <v>3 с.с.</v>
      </c>
      <c r="D162" s="133" t="s">
        <v>360</v>
      </c>
      <c r="E162" s="131">
        <v>2</v>
      </c>
      <c r="M162" s="134">
        <f t="shared" si="53"/>
        <v>0</v>
      </c>
      <c r="N162" s="105">
        <v>1</v>
      </c>
      <c r="O162" s="105">
        <v>1</v>
      </c>
      <c r="P162" s="105">
        <v>1</v>
      </c>
      <c r="U162" s="135">
        <f t="shared" si="54"/>
        <v>3</v>
      </c>
      <c r="V162" s="136">
        <f t="shared" si="55"/>
        <v>18</v>
      </c>
      <c r="AH162" s="134">
        <f t="shared" si="52"/>
        <v>0</v>
      </c>
      <c r="AL162" s="105">
        <v>3</v>
      </c>
      <c r="AM162" s="135">
        <f t="shared" si="56"/>
        <v>3</v>
      </c>
      <c r="AN162" s="136">
        <f t="shared" si="57"/>
        <v>18</v>
      </c>
      <c r="AO162" s="137"/>
      <c r="AP162" s="105">
        <v>2</v>
      </c>
      <c r="AS162" s="136">
        <f t="shared" si="58"/>
        <v>17</v>
      </c>
      <c r="BA162" s="134">
        <f t="shared" si="59"/>
        <v>0</v>
      </c>
      <c r="BC162" s="105">
        <v>2</v>
      </c>
      <c r="BD162" s="105">
        <v>3</v>
      </c>
      <c r="BH162" s="105">
        <v>5</v>
      </c>
      <c r="BL162" s="135">
        <f t="shared" si="60"/>
        <v>10</v>
      </c>
      <c r="BM162" s="136">
        <f t="shared" si="61"/>
        <v>50</v>
      </c>
      <c r="BZ162" s="134">
        <f t="shared" si="62"/>
        <v>0</v>
      </c>
      <c r="CA162" s="105">
        <v>3</v>
      </c>
      <c r="CB162" s="105">
        <v>1</v>
      </c>
      <c r="CC162" s="135">
        <f t="shared" si="63"/>
        <v>4</v>
      </c>
      <c r="CD162" s="136">
        <f t="shared" si="64"/>
        <v>19</v>
      </c>
      <c r="CE162" s="138">
        <f t="shared" si="65"/>
        <v>122</v>
      </c>
      <c r="CF162" s="139">
        <f t="shared" si="66"/>
        <v>80</v>
      </c>
      <c r="CG162" s="106" t="str">
        <f t="shared" si="67"/>
        <v>пішохідний</v>
      </c>
      <c r="CH162" s="131" t="str">
        <f t="shared" si="68"/>
        <v>3 с.с.</v>
      </c>
      <c r="CN162" s="138"/>
    </row>
    <row r="163" spans="1:92" s="105" customFormat="1" ht="15" customHeight="1">
      <c r="A163" s="131">
        <v>80</v>
      </c>
      <c r="B163" s="96" t="str">
        <f>VLOOKUP(A163,регістрація!B:AB,5,FALSE)</f>
        <v>пішохідний</v>
      </c>
      <c r="C163" s="132" t="str">
        <f>VLOOKUP(A163,регістрація!B:AB,6,FALSE)</f>
        <v>3 с.с.</v>
      </c>
      <c r="D163" s="133" t="s">
        <v>362</v>
      </c>
      <c r="E163" s="131">
        <v>3</v>
      </c>
      <c r="M163" s="134">
        <f t="shared" si="53"/>
        <v>0</v>
      </c>
      <c r="O163" s="105">
        <v>1</v>
      </c>
      <c r="P163" s="105">
        <v>1</v>
      </c>
      <c r="U163" s="135">
        <f t="shared" si="54"/>
        <v>2</v>
      </c>
      <c r="V163" s="136">
        <f t="shared" si="55"/>
        <v>17</v>
      </c>
      <c r="AH163" s="134">
        <f t="shared" si="52"/>
        <v>0</v>
      </c>
      <c r="AL163" s="105">
        <v>1</v>
      </c>
      <c r="AM163" s="135">
        <f t="shared" si="56"/>
        <v>1</v>
      </c>
      <c r="AN163" s="136">
        <f t="shared" si="57"/>
        <v>16</v>
      </c>
      <c r="AO163" s="137"/>
      <c r="AS163" s="136">
        <f t="shared" si="58"/>
        <v>15</v>
      </c>
      <c r="BA163" s="134">
        <f t="shared" si="59"/>
        <v>0</v>
      </c>
      <c r="BD163" s="105">
        <v>3</v>
      </c>
      <c r="BF163" s="105">
        <v>2</v>
      </c>
      <c r="BH163" s="105">
        <v>3</v>
      </c>
      <c r="BK163" s="105">
        <v>1</v>
      </c>
      <c r="BL163" s="135">
        <f t="shared" si="60"/>
        <v>9</v>
      </c>
      <c r="BM163" s="136">
        <f t="shared" si="61"/>
        <v>49</v>
      </c>
      <c r="BZ163" s="134">
        <f t="shared" si="62"/>
        <v>0</v>
      </c>
      <c r="CA163" s="105">
        <v>1</v>
      </c>
      <c r="CC163" s="135">
        <f t="shared" si="63"/>
        <v>1</v>
      </c>
      <c r="CD163" s="136">
        <f t="shared" si="64"/>
        <v>16</v>
      </c>
      <c r="CE163" s="138">
        <f t="shared" si="65"/>
        <v>113</v>
      </c>
      <c r="CF163" s="139">
        <f t="shared" si="66"/>
        <v>80</v>
      </c>
      <c r="CG163" s="106" t="str">
        <f t="shared" si="67"/>
        <v>пішохідний</v>
      </c>
      <c r="CH163" s="131" t="str">
        <f t="shared" si="68"/>
        <v>3 с.с.</v>
      </c>
      <c r="CN163" s="138"/>
    </row>
    <row r="164" spans="1:94" s="125" customFormat="1" ht="15" customHeight="1">
      <c r="A164" s="131">
        <v>87</v>
      </c>
      <c r="B164" s="96" t="str">
        <f>VLOOKUP(A164,регістрація!B:AB,5,FALSE)</f>
        <v>пішохідний</v>
      </c>
      <c r="C164" s="132" t="str">
        <f>VLOOKUP(A164,регістрація!B:AB,6,FALSE)</f>
        <v>3 с.с.</v>
      </c>
      <c r="D164" s="142" t="s">
        <v>357</v>
      </c>
      <c r="E164" s="131">
        <v>1</v>
      </c>
      <c r="F164" s="105"/>
      <c r="G164" s="105"/>
      <c r="H164" s="105"/>
      <c r="I164" s="105"/>
      <c r="J164" s="105"/>
      <c r="K164" s="105"/>
      <c r="L164" s="105">
        <v>1</v>
      </c>
      <c r="M164" s="134">
        <f t="shared" si="53"/>
        <v>1</v>
      </c>
      <c r="N164" s="105"/>
      <c r="O164" s="105"/>
      <c r="P164" s="105"/>
      <c r="Q164" s="105"/>
      <c r="R164" s="105"/>
      <c r="S164" s="105"/>
      <c r="T164" s="105"/>
      <c r="U164" s="135">
        <f t="shared" si="54"/>
        <v>0</v>
      </c>
      <c r="V164" s="136">
        <f t="shared" si="55"/>
        <v>14</v>
      </c>
      <c r="W164" s="105"/>
      <c r="X164" s="105">
        <v>3</v>
      </c>
      <c r="Y164" s="105"/>
      <c r="Z164" s="105"/>
      <c r="AA164" s="105"/>
      <c r="AB164" s="105"/>
      <c r="AC164" s="105"/>
      <c r="AD164" s="105"/>
      <c r="AE164" s="105">
        <v>1</v>
      </c>
      <c r="AF164" s="105"/>
      <c r="AG164" s="105">
        <v>1</v>
      </c>
      <c r="AH164" s="134">
        <f t="shared" si="52"/>
        <v>5</v>
      </c>
      <c r="AI164" s="105"/>
      <c r="AJ164" s="105"/>
      <c r="AK164" s="105">
        <v>1</v>
      </c>
      <c r="AL164" s="105">
        <v>2</v>
      </c>
      <c r="AM164" s="135">
        <f t="shared" si="56"/>
        <v>3</v>
      </c>
      <c r="AN164" s="136">
        <f t="shared" si="57"/>
        <v>13</v>
      </c>
      <c r="AO164" s="137"/>
      <c r="AP164" s="105"/>
      <c r="AQ164" s="105"/>
      <c r="AR164" s="105"/>
      <c r="AS164" s="136">
        <f t="shared" si="58"/>
        <v>15</v>
      </c>
      <c r="AT164" s="105"/>
      <c r="AU164" s="105"/>
      <c r="AV164" s="105"/>
      <c r="AW164" s="105"/>
      <c r="AX164" s="105"/>
      <c r="AY164" s="105">
        <v>3</v>
      </c>
      <c r="AZ164" s="105">
        <v>1</v>
      </c>
      <c r="BA164" s="134">
        <f t="shared" si="59"/>
        <v>4</v>
      </c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35">
        <f t="shared" si="60"/>
        <v>0</v>
      </c>
      <c r="BM164" s="136">
        <f t="shared" si="61"/>
        <v>36</v>
      </c>
      <c r="BN164" s="105"/>
      <c r="BO164" s="105"/>
      <c r="BP164" s="105"/>
      <c r="BQ164" s="105">
        <v>1</v>
      </c>
      <c r="BR164" s="105"/>
      <c r="BS164" s="105"/>
      <c r="BT164" s="105">
        <v>1</v>
      </c>
      <c r="BU164" s="105"/>
      <c r="BV164" s="105">
        <v>5</v>
      </c>
      <c r="BW164" s="105">
        <v>2</v>
      </c>
      <c r="BX164" s="105"/>
      <c r="BY164" s="105"/>
      <c r="BZ164" s="134">
        <f t="shared" si="62"/>
        <v>9</v>
      </c>
      <c r="CA164" s="105"/>
      <c r="CB164" s="105"/>
      <c r="CC164" s="135">
        <f t="shared" si="63"/>
        <v>0</v>
      </c>
      <c r="CD164" s="136">
        <f t="shared" si="64"/>
        <v>6</v>
      </c>
      <c r="CE164" s="138">
        <f t="shared" si="65"/>
        <v>84</v>
      </c>
      <c r="CF164" s="139">
        <f t="shared" si="66"/>
        <v>87</v>
      </c>
      <c r="CG164" s="106" t="str">
        <f t="shared" si="67"/>
        <v>пішохідний</v>
      </c>
      <c r="CH164" s="131" t="str">
        <f t="shared" si="68"/>
        <v>3 с.с.</v>
      </c>
      <c r="CI164" s="105">
        <f>CE164</f>
        <v>84</v>
      </c>
      <c r="CJ164" s="105">
        <f>CE165</f>
        <v>78</v>
      </c>
      <c r="CK164" s="105">
        <f>CE166</f>
        <v>100</v>
      </c>
      <c r="CL164" s="105"/>
      <c r="CM164" s="105"/>
      <c r="CN164" s="138"/>
      <c r="CO164" s="105"/>
      <c r="CP164" s="105"/>
    </row>
    <row r="165" spans="1:86" s="105" customFormat="1" ht="15" customHeight="1">
      <c r="A165" s="131">
        <v>87</v>
      </c>
      <c r="B165" s="96" t="str">
        <f>VLOOKUP(A165,регістрація!B:AB,5,FALSE)</f>
        <v>пішохідний</v>
      </c>
      <c r="C165" s="132" t="str">
        <f>VLOOKUP(A165,регістрація!B:AB,6,FALSE)</f>
        <v>3 с.с.</v>
      </c>
      <c r="D165" s="133" t="s">
        <v>360</v>
      </c>
      <c r="E165" s="131">
        <v>2</v>
      </c>
      <c r="F165" s="105">
        <v>1</v>
      </c>
      <c r="L165" s="105">
        <v>1</v>
      </c>
      <c r="M165" s="134">
        <f t="shared" si="53"/>
        <v>2</v>
      </c>
      <c r="U165" s="135">
        <f t="shared" si="54"/>
        <v>0</v>
      </c>
      <c r="V165" s="136">
        <f t="shared" si="55"/>
        <v>13</v>
      </c>
      <c r="X165" s="105">
        <v>3</v>
      </c>
      <c r="AC165" s="105">
        <v>3</v>
      </c>
      <c r="AH165" s="134">
        <f t="shared" si="52"/>
        <v>6</v>
      </c>
      <c r="AM165" s="135">
        <f t="shared" si="56"/>
        <v>0</v>
      </c>
      <c r="AN165" s="136">
        <f t="shared" si="57"/>
        <v>9</v>
      </c>
      <c r="AO165" s="137"/>
      <c r="AS165" s="136">
        <f t="shared" si="58"/>
        <v>15</v>
      </c>
      <c r="AT165" s="105">
        <v>2</v>
      </c>
      <c r="AU165" s="105">
        <v>2</v>
      </c>
      <c r="AY165" s="105">
        <v>3</v>
      </c>
      <c r="BA165" s="134">
        <f t="shared" si="59"/>
        <v>7</v>
      </c>
      <c r="BD165" s="105">
        <v>1</v>
      </c>
      <c r="BL165" s="135">
        <f t="shared" si="60"/>
        <v>1</v>
      </c>
      <c r="BM165" s="136">
        <f t="shared" si="61"/>
        <v>34</v>
      </c>
      <c r="BQ165" s="105">
        <v>2</v>
      </c>
      <c r="BT165" s="105">
        <v>1</v>
      </c>
      <c r="BV165" s="105">
        <v>4</v>
      </c>
      <c r="BW165" s="105">
        <v>1</v>
      </c>
      <c r="BZ165" s="134">
        <f t="shared" si="62"/>
        <v>8</v>
      </c>
      <c r="CC165" s="135">
        <f t="shared" si="63"/>
        <v>0</v>
      </c>
      <c r="CD165" s="136">
        <f t="shared" si="64"/>
        <v>7</v>
      </c>
      <c r="CE165" s="138">
        <f t="shared" si="65"/>
        <v>78</v>
      </c>
      <c r="CF165" s="139">
        <f t="shared" si="66"/>
        <v>87</v>
      </c>
      <c r="CG165" s="106" t="str">
        <f t="shared" si="67"/>
        <v>пішохідний</v>
      </c>
      <c r="CH165" s="131" t="str">
        <f t="shared" si="68"/>
        <v>3 с.с.</v>
      </c>
    </row>
    <row r="166" spans="1:94" s="125" customFormat="1" ht="15" customHeight="1">
      <c r="A166" s="131">
        <v>87</v>
      </c>
      <c r="B166" s="96" t="str">
        <f>VLOOKUP(A166,регістрація!B:AB,5,FALSE)</f>
        <v>пішохідний</v>
      </c>
      <c r="C166" s="132" t="str">
        <f>VLOOKUP(A166,регістрація!B:AB,6,FALSE)</f>
        <v>3 с.с.</v>
      </c>
      <c r="D166" s="133" t="s">
        <v>362</v>
      </c>
      <c r="E166" s="131">
        <v>3</v>
      </c>
      <c r="F166" s="105"/>
      <c r="G166" s="105"/>
      <c r="H166" s="105"/>
      <c r="I166" s="105"/>
      <c r="J166" s="105"/>
      <c r="K166" s="105"/>
      <c r="L166" s="105"/>
      <c r="M166" s="134">
        <f t="shared" si="53"/>
        <v>0</v>
      </c>
      <c r="N166" s="105"/>
      <c r="O166" s="105"/>
      <c r="P166" s="105">
        <v>1</v>
      </c>
      <c r="Q166" s="105"/>
      <c r="R166" s="105"/>
      <c r="S166" s="105"/>
      <c r="T166" s="105"/>
      <c r="U166" s="135">
        <f t="shared" si="54"/>
        <v>1</v>
      </c>
      <c r="V166" s="136">
        <f t="shared" si="55"/>
        <v>16</v>
      </c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>
        <v>1</v>
      </c>
      <c r="AG166" s="105"/>
      <c r="AH166" s="134">
        <f t="shared" si="52"/>
        <v>1</v>
      </c>
      <c r="AI166" s="105"/>
      <c r="AJ166" s="105"/>
      <c r="AK166" s="105"/>
      <c r="AL166" s="105"/>
      <c r="AM166" s="135">
        <f t="shared" si="56"/>
        <v>0</v>
      </c>
      <c r="AN166" s="136">
        <f t="shared" si="57"/>
        <v>14</v>
      </c>
      <c r="AO166" s="137"/>
      <c r="AP166" s="105"/>
      <c r="AQ166" s="105"/>
      <c r="AR166" s="105"/>
      <c r="AS166" s="136">
        <f t="shared" si="58"/>
        <v>15</v>
      </c>
      <c r="AT166" s="105"/>
      <c r="AU166" s="105"/>
      <c r="AV166" s="105"/>
      <c r="AW166" s="105"/>
      <c r="AX166" s="105"/>
      <c r="AY166" s="105"/>
      <c r="AZ166" s="105"/>
      <c r="BA166" s="134">
        <f t="shared" si="59"/>
        <v>0</v>
      </c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35">
        <f t="shared" si="60"/>
        <v>0</v>
      </c>
      <c r="BM166" s="136">
        <f t="shared" si="61"/>
        <v>40</v>
      </c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34">
        <f t="shared" si="62"/>
        <v>0</v>
      </c>
      <c r="CA166" s="105"/>
      <c r="CB166" s="105"/>
      <c r="CC166" s="135">
        <f t="shared" si="63"/>
        <v>0</v>
      </c>
      <c r="CD166" s="136">
        <f t="shared" si="64"/>
        <v>15</v>
      </c>
      <c r="CE166" s="138">
        <f t="shared" si="65"/>
        <v>100</v>
      </c>
      <c r="CF166" s="139">
        <f t="shared" si="66"/>
        <v>87</v>
      </c>
      <c r="CG166" s="106" t="str">
        <f t="shared" si="67"/>
        <v>пішохідний</v>
      </c>
      <c r="CH166" s="131" t="str">
        <f t="shared" si="68"/>
        <v>3 с.с.</v>
      </c>
      <c r="CI166" s="105"/>
      <c r="CJ166" s="105"/>
      <c r="CK166" s="105"/>
      <c r="CL166" s="105"/>
      <c r="CM166" s="105"/>
      <c r="CN166" s="105"/>
      <c r="CO166" s="105"/>
      <c r="CP166" s="105"/>
    </row>
    <row r="167" spans="1:92" s="105" customFormat="1" ht="15" customHeight="1">
      <c r="A167" s="131">
        <v>5</v>
      </c>
      <c r="B167" s="96" t="str">
        <f>VLOOKUP(A167,регістрація!B:AB,5,FALSE)</f>
        <v>пішохідний</v>
      </c>
      <c r="C167" s="132" t="str">
        <f>VLOOKUP(A167,регістрація!B:AB,6,FALSE)</f>
        <v>І к.с.</v>
      </c>
      <c r="D167" s="142" t="s">
        <v>358</v>
      </c>
      <c r="E167" s="131">
        <v>1</v>
      </c>
      <c r="F167" s="105">
        <v>1</v>
      </c>
      <c r="G167" s="105">
        <v>1</v>
      </c>
      <c r="L167" s="105">
        <v>1</v>
      </c>
      <c r="M167" s="134">
        <f t="shared" si="53"/>
        <v>3</v>
      </c>
      <c r="U167" s="135">
        <f t="shared" si="54"/>
        <v>0</v>
      </c>
      <c r="V167" s="136">
        <f t="shared" si="55"/>
        <v>12</v>
      </c>
      <c r="W167" s="105">
        <v>2</v>
      </c>
      <c r="Z167" s="105">
        <v>2</v>
      </c>
      <c r="AC167" s="105">
        <v>2</v>
      </c>
      <c r="AH167" s="134">
        <f t="shared" si="52"/>
        <v>6</v>
      </c>
      <c r="AM167" s="135">
        <f t="shared" si="56"/>
        <v>0</v>
      </c>
      <c r="AN167" s="136">
        <f t="shared" si="57"/>
        <v>9</v>
      </c>
      <c r="AO167" s="137"/>
      <c r="AS167" s="136">
        <f t="shared" si="58"/>
        <v>15</v>
      </c>
      <c r="AX167" s="105">
        <v>1</v>
      </c>
      <c r="AZ167" s="105">
        <v>2</v>
      </c>
      <c r="BA167" s="134">
        <f t="shared" si="59"/>
        <v>3</v>
      </c>
      <c r="BD167" s="105">
        <v>1</v>
      </c>
      <c r="BL167" s="135">
        <f t="shared" si="60"/>
        <v>1</v>
      </c>
      <c r="BM167" s="136">
        <f t="shared" si="61"/>
        <v>38</v>
      </c>
      <c r="BP167" s="105">
        <v>1</v>
      </c>
      <c r="BR167" s="105">
        <v>2</v>
      </c>
      <c r="BX167" s="105">
        <v>2</v>
      </c>
      <c r="BZ167" s="134">
        <f t="shared" si="62"/>
        <v>5</v>
      </c>
      <c r="CC167" s="135">
        <f t="shared" si="63"/>
        <v>0</v>
      </c>
      <c r="CD167" s="136">
        <f t="shared" si="64"/>
        <v>10</v>
      </c>
      <c r="CE167" s="138">
        <f t="shared" si="65"/>
        <v>84</v>
      </c>
      <c r="CF167" s="139">
        <f t="shared" si="66"/>
        <v>5</v>
      </c>
      <c r="CG167" s="106" t="str">
        <f t="shared" si="67"/>
        <v>пішохідний</v>
      </c>
      <c r="CH167" s="131" t="str">
        <f t="shared" si="68"/>
        <v>І к.с.</v>
      </c>
      <c r="CI167" s="105">
        <f>CE167</f>
        <v>84</v>
      </c>
      <c r="CJ167" s="105">
        <f>CE168</f>
        <v>96</v>
      </c>
      <c r="CK167" s="105">
        <f>CE169</f>
        <v>89</v>
      </c>
      <c r="CL167" s="105">
        <f>CE170</f>
        <v>89</v>
      </c>
      <c r="CN167" s="138"/>
    </row>
    <row r="168" spans="1:92" s="105" customFormat="1" ht="15" customHeight="1">
      <c r="A168" s="131">
        <v>5</v>
      </c>
      <c r="B168" s="96" t="str">
        <f>VLOOKUP(A168,регістрація!B:AB,5,FALSE)</f>
        <v>пішохідний</v>
      </c>
      <c r="C168" s="132" t="str">
        <f>VLOOKUP(A168,регістрація!B:AB,6,FALSE)</f>
        <v>І к.с.</v>
      </c>
      <c r="D168" s="133" t="s">
        <v>368</v>
      </c>
      <c r="E168" s="131">
        <v>2</v>
      </c>
      <c r="F168" s="105">
        <v>1</v>
      </c>
      <c r="G168" s="105">
        <v>1</v>
      </c>
      <c r="L168" s="105">
        <v>1</v>
      </c>
      <c r="M168" s="134">
        <f t="shared" si="53"/>
        <v>3</v>
      </c>
      <c r="T168" s="105">
        <v>1</v>
      </c>
      <c r="U168" s="135">
        <f t="shared" si="54"/>
        <v>1</v>
      </c>
      <c r="V168" s="136">
        <f t="shared" si="55"/>
        <v>13</v>
      </c>
      <c r="AC168" s="105">
        <v>1</v>
      </c>
      <c r="AH168" s="134">
        <f t="shared" si="52"/>
        <v>1</v>
      </c>
      <c r="AM168" s="135">
        <f t="shared" si="56"/>
        <v>0</v>
      </c>
      <c r="AN168" s="136">
        <f t="shared" si="57"/>
        <v>14</v>
      </c>
      <c r="AO168" s="137"/>
      <c r="AS168" s="136">
        <f t="shared" si="58"/>
        <v>15</v>
      </c>
      <c r="BA168" s="134">
        <f t="shared" si="59"/>
        <v>0</v>
      </c>
      <c r="BD168" s="105">
        <v>1</v>
      </c>
      <c r="BK168" s="105">
        <v>1</v>
      </c>
      <c r="BL168" s="135">
        <f t="shared" si="60"/>
        <v>2</v>
      </c>
      <c r="BM168" s="136">
        <f t="shared" si="61"/>
        <v>42</v>
      </c>
      <c r="BN168" s="105">
        <v>2</v>
      </c>
      <c r="BT168" s="105">
        <v>1</v>
      </c>
      <c r="BZ168" s="134">
        <f t="shared" si="62"/>
        <v>3</v>
      </c>
      <c r="CC168" s="135">
        <f t="shared" si="63"/>
        <v>0</v>
      </c>
      <c r="CD168" s="136">
        <f t="shared" si="64"/>
        <v>12</v>
      </c>
      <c r="CE168" s="138">
        <f t="shared" si="65"/>
        <v>96</v>
      </c>
      <c r="CF168" s="139">
        <f t="shared" si="66"/>
        <v>5</v>
      </c>
      <c r="CG168" s="106" t="str">
        <f t="shared" si="67"/>
        <v>пішохідний</v>
      </c>
      <c r="CH168" s="131" t="str">
        <f t="shared" si="68"/>
        <v>І к.с.</v>
      </c>
      <c r="CN168" s="138"/>
    </row>
    <row r="169" spans="1:92" s="105" customFormat="1" ht="15" customHeight="1">
      <c r="A169" s="131">
        <v>5</v>
      </c>
      <c r="B169" s="96" t="str">
        <f>VLOOKUP(A169,регістрація!B:AB,5,FALSE)</f>
        <v>пішохідний</v>
      </c>
      <c r="C169" s="132" t="str">
        <f>VLOOKUP(A169,регістрація!B:AB,6,FALSE)</f>
        <v>І к.с.</v>
      </c>
      <c r="D169" s="133" t="s">
        <v>369</v>
      </c>
      <c r="E169" s="131">
        <v>3</v>
      </c>
      <c r="G169" s="105">
        <v>1</v>
      </c>
      <c r="M169" s="134">
        <f t="shared" si="53"/>
        <v>1</v>
      </c>
      <c r="U169" s="135">
        <f t="shared" si="54"/>
        <v>0</v>
      </c>
      <c r="V169" s="136">
        <f t="shared" si="55"/>
        <v>14</v>
      </c>
      <c r="W169" s="105">
        <v>4</v>
      </c>
      <c r="AH169" s="134">
        <f t="shared" si="52"/>
        <v>4</v>
      </c>
      <c r="AM169" s="135">
        <f t="shared" si="56"/>
        <v>0</v>
      </c>
      <c r="AN169" s="136">
        <f t="shared" si="57"/>
        <v>11</v>
      </c>
      <c r="AO169" s="137"/>
      <c r="AS169" s="136">
        <f t="shared" si="58"/>
        <v>15</v>
      </c>
      <c r="AX169" s="105">
        <v>1</v>
      </c>
      <c r="BA169" s="134">
        <f t="shared" si="59"/>
        <v>1</v>
      </c>
      <c r="BK169" s="105">
        <v>1</v>
      </c>
      <c r="BL169" s="135">
        <f t="shared" si="60"/>
        <v>1</v>
      </c>
      <c r="BM169" s="136">
        <f t="shared" si="61"/>
        <v>40</v>
      </c>
      <c r="BT169" s="105">
        <v>2</v>
      </c>
      <c r="BV169" s="105">
        <v>4</v>
      </c>
      <c r="BZ169" s="134">
        <f t="shared" si="62"/>
        <v>6</v>
      </c>
      <c r="CC169" s="135">
        <f t="shared" si="63"/>
        <v>0</v>
      </c>
      <c r="CD169" s="136">
        <f t="shared" si="64"/>
        <v>9</v>
      </c>
      <c r="CE169" s="138">
        <f t="shared" si="65"/>
        <v>89</v>
      </c>
      <c r="CF169" s="139">
        <f t="shared" si="66"/>
        <v>5</v>
      </c>
      <c r="CG169" s="106" t="str">
        <f t="shared" si="67"/>
        <v>пішохідний</v>
      </c>
      <c r="CH169" s="131" t="str">
        <f t="shared" si="68"/>
        <v>І к.с.</v>
      </c>
      <c r="CN169" s="138"/>
    </row>
    <row r="170" spans="1:92" s="105" customFormat="1" ht="15" customHeight="1">
      <c r="A170" s="131">
        <v>5</v>
      </c>
      <c r="B170" s="96" t="str">
        <f>VLOOKUP(A170,регістрація!B:AB,5,FALSE)</f>
        <v>пішохідний</v>
      </c>
      <c r="C170" s="132" t="str">
        <f>VLOOKUP(A170,регістрація!B:AB,6,FALSE)</f>
        <v>І к.с.</v>
      </c>
      <c r="D170" s="133" t="s">
        <v>359</v>
      </c>
      <c r="E170" s="131">
        <v>4</v>
      </c>
      <c r="K170" s="105">
        <v>1</v>
      </c>
      <c r="M170" s="134">
        <f t="shared" si="53"/>
        <v>1</v>
      </c>
      <c r="P170" s="105">
        <v>1</v>
      </c>
      <c r="U170" s="135">
        <f t="shared" si="54"/>
        <v>1</v>
      </c>
      <c r="V170" s="136">
        <f t="shared" si="55"/>
        <v>15</v>
      </c>
      <c r="Y170" s="105">
        <v>3</v>
      </c>
      <c r="AG170" s="105">
        <v>4</v>
      </c>
      <c r="AH170" s="134">
        <f t="shared" si="52"/>
        <v>7</v>
      </c>
      <c r="AM170" s="135">
        <f t="shared" si="56"/>
        <v>0</v>
      </c>
      <c r="AN170" s="136">
        <f t="shared" si="57"/>
        <v>8</v>
      </c>
      <c r="AO170" s="137"/>
      <c r="AS170" s="136">
        <f t="shared" si="58"/>
        <v>15</v>
      </c>
      <c r="BA170" s="134">
        <f t="shared" si="59"/>
        <v>0</v>
      </c>
      <c r="BC170" s="105">
        <v>1</v>
      </c>
      <c r="BD170" s="105">
        <v>2</v>
      </c>
      <c r="BL170" s="135">
        <f t="shared" si="60"/>
        <v>3</v>
      </c>
      <c r="BM170" s="136">
        <f t="shared" si="61"/>
        <v>43</v>
      </c>
      <c r="BN170" s="105">
        <v>1</v>
      </c>
      <c r="BP170" s="105">
        <v>1</v>
      </c>
      <c r="BR170" s="105">
        <v>1</v>
      </c>
      <c r="BS170" s="105">
        <v>1</v>
      </c>
      <c r="BT170" s="105">
        <v>2</v>
      </c>
      <c r="BW170" s="105">
        <v>1</v>
      </c>
      <c r="BZ170" s="134">
        <f t="shared" si="62"/>
        <v>7</v>
      </c>
      <c r="CC170" s="135">
        <f t="shared" si="63"/>
        <v>0</v>
      </c>
      <c r="CD170" s="136">
        <f t="shared" si="64"/>
        <v>8</v>
      </c>
      <c r="CE170" s="138">
        <f t="shared" si="65"/>
        <v>89</v>
      </c>
      <c r="CF170" s="139">
        <f t="shared" si="66"/>
        <v>5</v>
      </c>
      <c r="CG170" s="106" t="str">
        <f t="shared" si="67"/>
        <v>пішохідний</v>
      </c>
      <c r="CH170" s="131" t="str">
        <f t="shared" si="68"/>
        <v>І к.с.</v>
      </c>
      <c r="CN170" s="138"/>
    </row>
    <row r="171" spans="1:92" s="105" customFormat="1" ht="15" customHeight="1">
      <c r="A171" s="131">
        <v>9</v>
      </c>
      <c r="B171" s="96" t="str">
        <f>VLOOKUP(A171,регістрація!B:AB,5,FALSE)</f>
        <v>пішохідний</v>
      </c>
      <c r="C171" s="132" t="str">
        <f>VLOOKUP(A171,регістрація!B:AB,6,FALSE)</f>
        <v>І к.с.</v>
      </c>
      <c r="D171" s="142" t="s">
        <v>358</v>
      </c>
      <c r="E171" s="131">
        <v>1</v>
      </c>
      <c r="F171" s="105">
        <v>1</v>
      </c>
      <c r="G171" s="105">
        <v>1</v>
      </c>
      <c r="M171" s="134">
        <f aca="true" t="shared" si="69" ref="M171:M221">SUM(F171:L171)</f>
        <v>2</v>
      </c>
      <c r="U171" s="135">
        <f aca="true" t="shared" si="70" ref="U171:U221">SUM(N171:T171)</f>
        <v>0</v>
      </c>
      <c r="V171" s="136">
        <f aca="true" t="shared" si="71" ref="V171:V221">15-M171+U171</f>
        <v>13</v>
      </c>
      <c r="X171" s="105">
        <v>2</v>
      </c>
      <c r="Z171" s="105">
        <v>1</v>
      </c>
      <c r="AH171" s="134">
        <f aca="true" t="shared" si="72" ref="AH171:AH221">SUM(W171:AG171)</f>
        <v>3</v>
      </c>
      <c r="AL171" s="105">
        <v>1</v>
      </c>
      <c r="AM171" s="135">
        <f aca="true" t="shared" si="73" ref="AM171:AM221">SUM(AI171:AL171)</f>
        <v>1</v>
      </c>
      <c r="AN171" s="136">
        <f aca="true" t="shared" si="74" ref="AN171:AN221">15-AH171+AM171</f>
        <v>13</v>
      </c>
      <c r="AO171" s="137"/>
      <c r="AS171" s="136">
        <f aca="true" t="shared" si="75" ref="AS171:AS221">15+AP171+AQ171+AR171-AO171</f>
        <v>15</v>
      </c>
      <c r="AU171" s="105">
        <v>1</v>
      </c>
      <c r="AZ171" s="105">
        <v>2</v>
      </c>
      <c r="BA171" s="134">
        <f aca="true" t="shared" si="76" ref="BA171:BA221">SUM(AT171:AZ171)</f>
        <v>3</v>
      </c>
      <c r="BD171" s="105">
        <v>1</v>
      </c>
      <c r="BL171" s="135">
        <f aca="true" t="shared" si="77" ref="BL171:BL221">SUM(BB171:BK171)</f>
        <v>1</v>
      </c>
      <c r="BM171" s="136">
        <f aca="true" t="shared" si="78" ref="BM171:BM221">40+BL171-BA171</f>
        <v>38</v>
      </c>
      <c r="BP171" s="105">
        <v>2</v>
      </c>
      <c r="BQ171" s="105">
        <v>1</v>
      </c>
      <c r="BR171" s="105">
        <v>1</v>
      </c>
      <c r="BT171" s="105">
        <v>1</v>
      </c>
      <c r="BV171" s="105">
        <v>3</v>
      </c>
      <c r="BW171" s="105">
        <v>2</v>
      </c>
      <c r="BX171" s="105">
        <v>1</v>
      </c>
      <c r="BZ171" s="134">
        <f aca="true" t="shared" si="79" ref="BZ171:BZ221">SUM(BN171:BY171)</f>
        <v>11</v>
      </c>
      <c r="CC171" s="135">
        <f aca="true" t="shared" si="80" ref="CC171:CC221">SUM(CA171:CB171)</f>
        <v>0</v>
      </c>
      <c r="CD171" s="136">
        <f aca="true" t="shared" si="81" ref="CD171:CD221">15+CC171-BZ171</f>
        <v>4</v>
      </c>
      <c r="CE171" s="138">
        <f t="shared" si="65"/>
        <v>83</v>
      </c>
      <c r="CF171" s="139">
        <f aca="true" t="shared" si="82" ref="CF171:CF221">A171</f>
        <v>9</v>
      </c>
      <c r="CG171" s="106" t="str">
        <f aca="true" t="shared" si="83" ref="CG171:CG221">B171</f>
        <v>пішохідний</v>
      </c>
      <c r="CH171" s="131" t="str">
        <f aca="true" t="shared" si="84" ref="CH171:CH221">C171</f>
        <v>І к.с.</v>
      </c>
      <c r="CI171" s="105">
        <f>CE171</f>
        <v>83</v>
      </c>
      <c r="CJ171" s="105">
        <f>CE172</f>
        <v>89</v>
      </c>
      <c r="CK171" s="105">
        <f>CE173</f>
        <v>80</v>
      </c>
      <c r="CL171" s="105">
        <f>CE174</f>
        <v>84</v>
      </c>
      <c r="CM171" s="105" t="s">
        <v>419</v>
      </c>
      <c r="CN171" s="138"/>
    </row>
    <row r="172" spans="1:92" s="105" customFormat="1" ht="15" customHeight="1">
      <c r="A172" s="131">
        <v>9</v>
      </c>
      <c r="B172" s="96" t="str">
        <f>VLOOKUP(A172,регістрація!B:AB,5,FALSE)</f>
        <v>пішохідний</v>
      </c>
      <c r="C172" s="132" t="str">
        <f>VLOOKUP(A172,регістрація!B:AB,6,FALSE)</f>
        <v>І к.с.</v>
      </c>
      <c r="D172" s="133" t="s">
        <v>368</v>
      </c>
      <c r="E172" s="131">
        <v>2</v>
      </c>
      <c r="F172" s="105">
        <v>1</v>
      </c>
      <c r="G172" s="105">
        <v>1</v>
      </c>
      <c r="M172" s="134">
        <f t="shared" si="69"/>
        <v>2</v>
      </c>
      <c r="U172" s="135">
        <f t="shared" si="70"/>
        <v>0</v>
      </c>
      <c r="V172" s="136">
        <f t="shared" si="71"/>
        <v>13</v>
      </c>
      <c r="AH172" s="134">
        <f t="shared" si="72"/>
        <v>0</v>
      </c>
      <c r="AL172" s="105">
        <v>1</v>
      </c>
      <c r="AM172" s="135">
        <f t="shared" si="73"/>
        <v>1</v>
      </c>
      <c r="AN172" s="136">
        <f t="shared" si="74"/>
        <v>16</v>
      </c>
      <c r="AO172" s="137"/>
      <c r="AS172" s="136">
        <f t="shared" si="75"/>
        <v>15</v>
      </c>
      <c r="AU172" s="105">
        <v>2</v>
      </c>
      <c r="BA172" s="134">
        <f t="shared" si="76"/>
        <v>2</v>
      </c>
      <c r="BL172" s="135">
        <f t="shared" si="77"/>
        <v>0</v>
      </c>
      <c r="BM172" s="136">
        <f t="shared" si="78"/>
        <v>38</v>
      </c>
      <c r="BQ172" s="105">
        <v>1</v>
      </c>
      <c r="BU172" s="105">
        <v>5</v>
      </c>
      <c r="BV172" s="105">
        <v>2</v>
      </c>
      <c r="BZ172" s="134">
        <f t="shared" si="79"/>
        <v>8</v>
      </c>
      <c r="CC172" s="135">
        <f t="shared" si="80"/>
        <v>0</v>
      </c>
      <c r="CD172" s="136">
        <f t="shared" si="81"/>
        <v>7</v>
      </c>
      <c r="CE172" s="138">
        <f t="shared" si="65"/>
        <v>89</v>
      </c>
      <c r="CF172" s="139">
        <f t="shared" si="82"/>
        <v>9</v>
      </c>
      <c r="CG172" s="106" t="str">
        <f t="shared" si="83"/>
        <v>пішохідний</v>
      </c>
      <c r="CH172" s="131" t="str">
        <f t="shared" si="84"/>
        <v>І к.с.</v>
      </c>
      <c r="CN172" s="138"/>
    </row>
    <row r="173" spans="1:92" s="105" customFormat="1" ht="15" customHeight="1">
      <c r="A173" s="131">
        <v>9</v>
      </c>
      <c r="B173" s="96" t="str">
        <f>VLOOKUP(A173,регістрація!B:AB,5,FALSE)</f>
        <v>пішохідний</v>
      </c>
      <c r="C173" s="132" t="str">
        <f>VLOOKUP(A173,регістрація!B:AB,6,FALSE)</f>
        <v>І к.с.</v>
      </c>
      <c r="D173" s="133" t="s">
        <v>369</v>
      </c>
      <c r="E173" s="131">
        <v>3</v>
      </c>
      <c r="H173" s="105">
        <v>1</v>
      </c>
      <c r="M173" s="134">
        <f t="shared" si="69"/>
        <v>1</v>
      </c>
      <c r="U173" s="135">
        <f t="shared" si="70"/>
        <v>0</v>
      </c>
      <c r="V173" s="136">
        <f t="shared" si="71"/>
        <v>14</v>
      </c>
      <c r="X173" s="105">
        <v>5</v>
      </c>
      <c r="Y173" s="105">
        <v>1</v>
      </c>
      <c r="AH173" s="134">
        <f t="shared" si="72"/>
        <v>6</v>
      </c>
      <c r="AL173" s="105">
        <v>1</v>
      </c>
      <c r="AM173" s="135">
        <f t="shared" si="73"/>
        <v>1</v>
      </c>
      <c r="AN173" s="136">
        <f t="shared" si="74"/>
        <v>10</v>
      </c>
      <c r="AO173" s="137"/>
      <c r="AS173" s="136">
        <f t="shared" si="75"/>
        <v>15</v>
      </c>
      <c r="AT173" s="105">
        <v>1</v>
      </c>
      <c r="AU173" s="105">
        <v>1</v>
      </c>
      <c r="BA173" s="134">
        <f t="shared" si="76"/>
        <v>2</v>
      </c>
      <c r="BL173" s="135">
        <f t="shared" si="77"/>
        <v>0</v>
      </c>
      <c r="BM173" s="136">
        <f t="shared" si="78"/>
        <v>38</v>
      </c>
      <c r="BP173" s="105">
        <v>2</v>
      </c>
      <c r="BQ173" s="105">
        <v>1</v>
      </c>
      <c r="BR173" s="105">
        <v>2</v>
      </c>
      <c r="BV173" s="105">
        <v>5</v>
      </c>
      <c r="BW173" s="105">
        <v>2</v>
      </c>
      <c r="BZ173" s="134">
        <f t="shared" si="79"/>
        <v>12</v>
      </c>
      <c r="CC173" s="135">
        <f t="shared" si="80"/>
        <v>0</v>
      </c>
      <c r="CD173" s="136">
        <f t="shared" si="81"/>
        <v>3</v>
      </c>
      <c r="CE173" s="138">
        <f t="shared" si="65"/>
        <v>80</v>
      </c>
      <c r="CF173" s="139">
        <f t="shared" si="82"/>
        <v>9</v>
      </c>
      <c r="CG173" s="106" t="str">
        <f t="shared" si="83"/>
        <v>пішохідний</v>
      </c>
      <c r="CH173" s="131" t="str">
        <f t="shared" si="84"/>
        <v>І к.с.</v>
      </c>
      <c r="CN173" s="138"/>
    </row>
    <row r="174" spans="1:92" s="105" customFormat="1" ht="15" customHeight="1">
      <c r="A174" s="131">
        <v>9</v>
      </c>
      <c r="B174" s="96" t="str">
        <f>VLOOKUP(A174,регістрація!B:AB,5,FALSE)</f>
        <v>пішохідний</v>
      </c>
      <c r="C174" s="132" t="str">
        <f>VLOOKUP(A174,регістрація!B:AB,6,FALSE)</f>
        <v>І к.с.</v>
      </c>
      <c r="D174" s="133" t="s">
        <v>359</v>
      </c>
      <c r="E174" s="131">
        <v>4</v>
      </c>
      <c r="M174" s="134">
        <f t="shared" si="69"/>
        <v>0</v>
      </c>
      <c r="U174" s="135">
        <f t="shared" si="70"/>
        <v>0</v>
      </c>
      <c r="V174" s="136">
        <f t="shared" si="71"/>
        <v>15</v>
      </c>
      <c r="Z174" s="105">
        <v>3</v>
      </c>
      <c r="AH174" s="134">
        <f t="shared" si="72"/>
        <v>3</v>
      </c>
      <c r="AL174" s="105">
        <v>1</v>
      </c>
      <c r="AM174" s="135">
        <f t="shared" si="73"/>
        <v>1</v>
      </c>
      <c r="AN174" s="136">
        <f t="shared" si="74"/>
        <v>13</v>
      </c>
      <c r="AO174" s="137"/>
      <c r="AS174" s="136">
        <f t="shared" si="75"/>
        <v>15</v>
      </c>
      <c r="BA174" s="134">
        <f t="shared" si="76"/>
        <v>0</v>
      </c>
      <c r="BD174" s="105">
        <v>1</v>
      </c>
      <c r="BL174" s="135">
        <f t="shared" si="77"/>
        <v>1</v>
      </c>
      <c r="BM174" s="136">
        <f t="shared" si="78"/>
        <v>41</v>
      </c>
      <c r="BP174" s="105">
        <v>2</v>
      </c>
      <c r="BR174" s="105">
        <v>1</v>
      </c>
      <c r="BS174" s="105">
        <v>2</v>
      </c>
      <c r="BU174" s="105">
        <v>8</v>
      </c>
      <c r="BW174" s="105">
        <v>2</v>
      </c>
      <c r="BZ174" s="134">
        <f t="shared" si="79"/>
        <v>15</v>
      </c>
      <c r="CC174" s="135">
        <f t="shared" si="80"/>
        <v>0</v>
      </c>
      <c r="CD174" s="136">
        <f t="shared" si="81"/>
        <v>0</v>
      </c>
      <c r="CE174" s="138">
        <f t="shared" si="65"/>
        <v>84</v>
      </c>
      <c r="CF174" s="139">
        <f t="shared" si="82"/>
        <v>9</v>
      </c>
      <c r="CG174" s="106" t="str">
        <f t="shared" si="83"/>
        <v>пішохідний</v>
      </c>
      <c r="CH174" s="131" t="str">
        <f t="shared" si="84"/>
        <v>І к.с.</v>
      </c>
      <c r="CN174" s="138"/>
    </row>
    <row r="175" spans="1:92" s="88" customFormat="1" ht="15" customHeight="1">
      <c r="A175" s="146">
        <v>12</v>
      </c>
      <c r="B175" s="87" t="str">
        <f>VLOOKUP(A175,регістрація!B:AB,5,FALSE)</f>
        <v>пішохідний</v>
      </c>
      <c r="C175" s="147" t="str">
        <f>VLOOKUP(A175,регістрація!B:AB,6,FALSE)</f>
        <v>І к.с.</v>
      </c>
      <c r="D175" s="161" t="s">
        <v>358</v>
      </c>
      <c r="E175" s="146">
        <v>1</v>
      </c>
      <c r="M175" s="149">
        <f t="shared" si="69"/>
        <v>0</v>
      </c>
      <c r="U175" s="150">
        <f t="shared" si="70"/>
        <v>0</v>
      </c>
      <c r="V175" s="151">
        <f t="shared" si="71"/>
        <v>15</v>
      </c>
      <c r="AH175" s="149">
        <f t="shared" si="72"/>
        <v>0</v>
      </c>
      <c r="AM175" s="150">
        <f t="shared" si="73"/>
        <v>0</v>
      </c>
      <c r="AN175" s="151">
        <f t="shared" si="74"/>
        <v>15</v>
      </c>
      <c r="AO175" s="152"/>
      <c r="AS175" s="151">
        <f t="shared" si="75"/>
        <v>15</v>
      </c>
      <c r="BA175" s="149">
        <f t="shared" si="76"/>
        <v>0</v>
      </c>
      <c r="BL175" s="150">
        <f t="shared" si="77"/>
        <v>0</v>
      </c>
      <c r="BM175" s="151">
        <f t="shared" si="78"/>
        <v>40</v>
      </c>
      <c r="BZ175" s="149">
        <f t="shared" si="79"/>
        <v>0</v>
      </c>
      <c r="CC175" s="150">
        <f t="shared" si="80"/>
        <v>0</v>
      </c>
      <c r="CD175" s="151">
        <f t="shared" si="81"/>
        <v>15</v>
      </c>
      <c r="CE175" s="153" t="s">
        <v>420</v>
      </c>
      <c r="CF175" s="154">
        <f t="shared" si="82"/>
        <v>12</v>
      </c>
      <c r="CG175" s="91" t="str">
        <f t="shared" si="83"/>
        <v>пішохідний</v>
      </c>
      <c r="CH175" s="146" t="str">
        <f t="shared" si="84"/>
        <v>І к.с.</v>
      </c>
      <c r="CI175" s="88" t="str">
        <f>CE175</f>
        <v>нд</v>
      </c>
      <c r="CJ175" s="88" t="str">
        <f>CE176</f>
        <v>нд</v>
      </c>
      <c r="CK175" s="88" t="str">
        <f>CE177</f>
        <v>нд</v>
      </c>
      <c r="CL175" s="88" t="str">
        <f>CE178</f>
        <v>нд</v>
      </c>
      <c r="CN175" s="153"/>
    </row>
    <row r="176" spans="1:92" s="88" customFormat="1" ht="15" customHeight="1">
      <c r="A176" s="146">
        <v>12</v>
      </c>
      <c r="B176" s="87" t="str">
        <f>VLOOKUP(A176,регістрація!B:AB,5,FALSE)</f>
        <v>пішохідний</v>
      </c>
      <c r="C176" s="147" t="str">
        <f>VLOOKUP(A176,регістрація!B:AB,6,FALSE)</f>
        <v>І к.с.</v>
      </c>
      <c r="D176" s="148" t="s">
        <v>368</v>
      </c>
      <c r="E176" s="146">
        <v>2</v>
      </c>
      <c r="M176" s="149">
        <f t="shared" si="69"/>
        <v>0</v>
      </c>
      <c r="U176" s="150">
        <f t="shared" si="70"/>
        <v>0</v>
      </c>
      <c r="V176" s="151">
        <f t="shared" si="71"/>
        <v>15</v>
      </c>
      <c r="AH176" s="149">
        <f t="shared" si="72"/>
        <v>0</v>
      </c>
      <c r="AM176" s="150">
        <f t="shared" si="73"/>
        <v>0</v>
      </c>
      <c r="AN176" s="151">
        <f t="shared" si="74"/>
        <v>15</v>
      </c>
      <c r="AO176" s="152"/>
      <c r="AS176" s="151">
        <f t="shared" si="75"/>
        <v>15</v>
      </c>
      <c r="BA176" s="149">
        <f t="shared" si="76"/>
        <v>0</v>
      </c>
      <c r="BL176" s="150">
        <f t="shared" si="77"/>
        <v>0</v>
      </c>
      <c r="BM176" s="151">
        <f t="shared" si="78"/>
        <v>40</v>
      </c>
      <c r="BZ176" s="149">
        <f t="shared" si="79"/>
        <v>0</v>
      </c>
      <c r="CC176" s="150">
        <f t="shared" si="80"/>
        <v>0</v>
      </c>
      <c r="CD176" s="151">
        <f t="shared" si="81"/>
        <v>15</v>
      </c>
      <c r="CE176" s="153" t="s">
        <v>420</v>
      </c>
      <c r="CF176" s="154">
        <f t="shared" si="82"/>
        <v>12</v>
      </c>
      <c r="CG176" s="91" t="str">
        <f t="shared" si="83"/>
        <v>пішохідний</v>
      </c>
      <c r="CH176" s="146" t="str">
        <f t="shared" si="84"/>
        <v>І к.с.</v>
      </c>
      <c r="CN176" s="153"/>
    </row>
    <row r="177" spans="1:92" s="88" customFormat="1" ht="15" customHeight="1">
      <c r="A177" s="146">
        <v>12</v>
      </c>
      <c r="B177" s="87" t="str">
        <f>VLOOKUP(A177,регістрація!B:AB,5,FALSE)</f>
        <v>пішохідний</v>
      </c>
      <c r="C177" s="147" t="str">
        <f>VLOOKUP(A177,регістрація!B:AB,6,FALSE)</f>
        <v>І к.с.</v>
      </c>
      <c r="D177" s="148" t="s">
        <v>369</v>
      </c>
      <c r="E177" s="146">
        <v>3</v>
      </c>
      <c r="M177" s="149">
        <f t="shared" si="69"/>
        <v>0</v>
      </c>
      <c r="U177" s="150">
        <f t="shared" si="70"/>
        <v>0</v>
      </c>
      <c r="V177" s="151">
        <f t="shared" si="71"/>
        <v>15</v>
      </c>
      <c r="AH177" s="149">
        <f t="shared" si="72"/>
        <v>0</v>
      </c>
      <c r="AM177" s="150">
        <f t="shared" si="73"/>
        <v>0</v>
      </c>
      <c r="AN177" s="151">
        <f t="shared" si="74"/>
        <v>15</v>
      </c>
      <c r="AO177" s="152"/>
      <c r="AS177" s="151">
        <f t="shared" si="75"/>
        <v>15</v>
      </c>
      <c r="BA177" s="149">
        <f t="shared" si="76"/>
        <v>0</v>
      </c>
      <c r="BL177" s="150">
        <f t="shared" si="77"/>
        <v>0</v>
      </c>
      <c r="BM177" s="151">
        <f t="shared" si="78"/>
        <v>40</v>
      </c>
      <c r="BZ177" s="149">
        <f t="shared" si="79"/>
        <v>0</v>
      </c>
      <c r="CC177" s="150">
        <f t="shared" si="80"/>
        <v>0</v>
      </c>
      <c r="CD177" s="151">
        <f t="shared" si="81"/>
        <v>15</v>
      </c>
      <c r="CE177" s="153" t="s">
        <v>420</v>
      </c>
      <c r="CF177" s="154">
        <f t="shared" si="82"/>
        <v>12</v>
      </c>
      <c r="CG177" s="91" t="str">
        <f t="shared" si="83"/>
        <v>пішохідний</v>
      </c>
      <c r="CH177" s="146" t="str">
        <f t="shared" si="84"/>
        <v>І к.с.</v>
      </c>
      <c r="CN177" s="153"/>
    </row>
    <row r="178" spans="1:92" s="88" customFormat="1" ht="15" customHeight="1">
      <c r="A178" s="146">
        <v>12</v>
      </c>
      <c r="B178" s="87" t="str">
        <f>VLOOKUP(A178,регістрація!B:AB,5,FALSE)</f>
        <v>пішохідний</v>
      </c>
      <c r="C178" s="147" t="str">
        <f>VLOOKUP(A178,регістрація!B:AB,6,FALSE)</f>
        <v>І к.с.</v>
      </c>
      <c r="D178" s="148" t="s">
        <v>359</v>
      </c>
      <c r="E178" s="146">
        <v>4</v>
      </c>
      <c r="M178" s="149">
        <f t="shared" si="69"/>
        <v>0</v>
      </c>
      <c r="U178" s="150">
        <f t="shared" si="70"/>
        <v>0</v>
      </c>
      <c r="V178" s="151">
        <f t="shared" si="71"/>
        <v>15</v>
      </c>
      <c r="AH178" s="149">
        <f t="shared" si="72"/>
        <v>0</v>
      </c>
      <c r="AM178" s="150">
        <f t="shared" si="73"/>
        <v>0</v>
      </c>
      <c r="AN178" s="151">
        <f t="shared" si="74"/>
        <v>15</v>
      </c>
      <c r="AO178" s="152"/>
      <c r="AS178" s="151">
        <f t="shared" si="75"/>
        <v>15</v>
      </c>
      <c r="BA178" s="149">
        <f t="shared" si="76"/>
        <v>0</v>
      </c>
      <c r="BL178" s="150">
        <f t="shared" si="77"/>
        <v>0</v>
      </c>
      <c r="BM178" s="151">
        <f t="shared" si="78"/>
        <v>40</v>
      </c>
      <c r="BZ178" s="149">
        <f t="shared" si="79"/>
        <v>0</v>
      </c>
      <c r="CC178" s="150">
        <f t="shared" si="80"/>
        <v>0</v>
      </c>
      <c r="CD178" s="151">
        <f t="shared" si="81"/>
        <v>15</v>
      </c>
      <c r="CE178" s="153" t="s">
        <v>420</v>
      </c>
      <c r="CF178" s="154">
        <f t="shared" si="82"/>
        <v>12</v>
      </c>
      <c r="CG178" s="91" t="str">
        <f t="shared" si="83"/>
        <v>пішохідний</v>
      </c>
      <c r="CH178" s="146" t="str">
        <f t="shared" si="84"/>
        <v>І к.с.</v>
      </c>
      <c r="CN178" s="153"/>
    </row>
    <row r="179" spans="1:92" s="105" customFormat="1" ht="15" customHeight="1">
      <c r="A179" s="131">
        <v>17</v>
      </c>
      <c r="B179" s="96" t="str">
        <f>VLOOKUP(A179,регістрація!B:AB,5,FALSE)</f>
        <v>пішохідний</v>
      </c>
      <c r="C179" s="132" t="str">
        <f>VLOOKUP(A179,регістрація!B:AB,6,FALSE)</f>
        <v>І к.с.</v>
      </c>
      <c r="D179" s="142" t="s">
        <v>358</v>
      </c>
      <c r="E179" s="131">
        <v>1</v>
      </c>
      <c r="M179" s="134">
        <f t="shared" si="69"/>
        <v>0</v>
      </c>
      <c r="P179" s="105">
        <v>1</v>
      </c>
      <c r="U179" s="135">
        <f t="shared" si="70"/>
        <v>1</v>
      </c>
      <c r="V179" s="136">
        <f t="shared" si="71"/>
        <v>16</v>
      </c>
      <c r="AD179" s="105">
        <v>2</v>
      </c>
      <c r="AH179" s="134">
        <f t="shared" si="72"/>
        <v>2</v>
      </c>
      <c r="AL179" s="105">
        <v>3</v>
      </c>
      <c r="AM179" s="135">
        <f t="shared" si="73"/>
        <v>3</v>
      </c>
      <c r="AN179" s="136">
        <f t="shared" si="74"/>
        <v>16</v>
      </c>
      <c r="AO179" s="137"/>
      <c r="AP179" s="105">
        <v>1</v>
      </c>
      <c r="AS179" s="136">
        <f t="shared" si="75"/>
        <v>16</v>
      </c>
      <c r="AU179" s="105">
        <v>1</v>
      </c>
      <c r="BA179" s="134">
        <f t="shared" si="76"/>
        <v>1</v>
      </c>
      <c r="BB179" s="105">
        <v>1</v>
      </c>
      <c r="BL179" s="135">
        <f t="shared" si="77"/>
        <v>1</v>
      </c>
      <c r="BM179" s="136">
        <f t="shared" si="78"/>
        <v>40</v>
      </c>
      <c r="BQ179" s="105">
        <v>2</v>
      </c>
      <c r="BS179" s="105">
        <v>2</v>
      </c>
      <c r="BV179" s="105">
        <v>2</v>
      </c>
      <c r="BW179" s="105">
        <v>1</v>
      </c>
      <c r="BX179" s="105">
        <v>1</v>
      </c>
      <c r="BZ179" s="134">
        <f t="shared" si="79"/>
        <v>8</v>
      </c>
      <c r="CB179" s="105">
        <v>1</v>
      </c>
      <c r="CC179" s="135">
        <f t="shared" si="80"/>
        <v>1</v>
      </c>
      <c r="CD179" s="136">
        <f t="shared" si="81"/>
        <v>8</v>
      </c>
      <c r="CE179" s="138">
        <f aca="true" t="shared" si="85" ref="CE179:CE221">SUM(CD179,BM179,AS179,AN179,V179)</f>
        <v>96</v>
      </c>
      <c r="CF179" s="139">
        <f t="shared" si="82"/>
        <v>17</v>
      </c>
      <c r="CG179" s="106" t="str">
        <f t="shared" si="83"/>
        <v>пішохідний</v>
      </c>
      <c r="CH179" s="131" t="str">
        <f t="shared" si="84"/>
        <v>І к.с.</v>
      </c>
      <c r="CI179" s="105">
        <f>CE179</f>
        <v>96</v>
      </c>
      <c r="CJ179" s="105">
        <f>CE180</f>
        <v>107</v>
      </c>
      <c r="CK179" s="105">
        <f>CE181</f>
        <v>110</v>
      </c>
      <c r="CL179" s="105">
        <f>CE182</f>
        <v>99</v>
      </c>
      <c r="CN179" s="138"/>
    </row>
    <row r="180" spans="1:92" s="105" customFormat="1" ht="15" customHeight="1">
      <c r="A180" s="131">
        <v>17</v>
      </c>
      <c r="B180" s="96" t="str">
        <f>VLOOKUP(A180,регістрація!B:AB,5,FALSE)</f>
        <v>пішохідний</v>
      </c>
      <c r="C180" s="132" t="str">
        <f>VLOOKUP(A180,регістрація!B:AB,6,FALSE)</f>
        <v>І к.с.</v>
      </c>
      <c r="D180" s="133" t="s">
        <v>368</v>
      </c>
      <c r="E180" s="131">
        <v>2</v>
      </c>
      <c r="M180" s="134">
        <f t="shared" si="69"/>
        <v>0</v>
      </c>
      <c r="P180" s="105">
        <v>1</v>
      </c>
      <c r="U180" s="135">
        <f t="shared" si="70"/>
        <v>1</v>
      </c>
      <c r="V180" s="136">
        <f t="shared" si="71"/>
        <v>16</v>
      </c>
      <c r="AH180" s="134">
        <f t="shared" si="72"/>
        <v>0</v>
      </c>
      <c r="AL180" s="105">
        <v>1</v>
      </c>
      <c r="AM180" s="135">
        <f t="shared" si="73"/>
        <v>1</v>
      </c>
      <c r="AN180" s="136">
        <f t="shared" si="74"/>
        <v>16</v>
      </c>
      <c r="AO180" s="137"/>
      <c r="AR180" s="105">
        <v>3</v>
      </c>
      <c r="AS180" s="136">
        <f t="shared" si="75"/>
        <v>18</v>
      </c>
      <c r="BA180" s="134">
        <f t="shared" si="76"/>
        <v>0</v>
      </c>
      <c r="BD180" s="105">
        <v>1</v>
      </c>
      <c r="BL180" s="135">
        <f t="shared" si="77"/>
        <v>1</v>
      </c>
      <c r="BM180" s="136">
        <f t="shared" si="78"/>
        <v>41</v>
      </c>
      <c r="BZ180" s="134">
        <f t="shared" si="79"/>
        <v>0</v>
      </c>
      <c r="CA180" s="105">
        <v>1</v>
      </c>
      <c r="CC180" s="135">
        <f t="shared" si="80"/>
        <v>1</v>
      </c>
      <c r="CD180" s="136">
        <f t="shared" si="81"/>
        <v>16</v>
      </c>
      <c r="CE180" s="138">
        <f t="shared" si="85"/>
        <v>107</v>
      </c>
      <c r="CF180" s="139">
        <f t="shared" si="82"/>
        <v>17</v>
      </c>
      <c r="CG180" s="106" t="str">
        <f t="shared" si="83"/>
        <v>пішохідний</v>
      </c>
      <c r="CH180" s="131" t="str">
        <f t="shared" si="84"/>
        <v>І к.с.</v>
      </c>
      <c r="CN180" s="138"/>
    </row>
    <row r="181" spans="1:92" s="105" customFormat="1" ht="14.25" customHeight="1">
      <c r="A181" s="131">
        <v>17</v>
      </c>
      <c r="B181" s="96" t="str">
        <f>VLOOKUP(A181,регістрація!B:AB,5,FALSE)</f>
        <v>пішохідний</v>
      </c>
      <c r="C181" s="132" t="str">
        <f>VLOOKUP(A181,регістрація!B:AB,6,FALSE)</f>
        <v>І к.с.</v>
      </c>
      <c r="D181" s="133" t="s">
        <v>369</v>
      </c>
      <c r="E181" s="131">
        <v>3</v>
      </c>
      <c r="M181" s="134">
        <f t="shared" si="69"/>
        <v>0</v>
      </c>
      <c r="P181" s="105">
        <v>1</v>
      </c>
      <c r="U181" s="135">
        <f t="shared" si="70"/>
        <v>1</v>
      </c>
      <c r="V181" s="136">
        <f t="shared" si="71"/>
        <v>16</v>
      </c>
      <c r="AH181" s="134">
        <f t="shared" si="72"/>
        <v>0</v>
      </c>
      <c r="AL181" s="105">
        <v>3</v>
      </c>
      <c r="AM181" s="135">
        <f t="shared" si="73"/>
        <v>3</v>
      </c>
      <c r="AN181" s="136">
        <f t="shared" si="74"/>
        <v>18</v>
      </c>
      <c r="AO181" s="137"/>
      <c r="AP181" s="105">
        <v>1</v>
      </c>
      <c r="AS181" s="136">
        <f t="shared" si="75"/>
        <v>16</v>
      </c>
      <c r="BA181" s="134">
        <f t="shared" si="76"/>
        <v>0</v>
      </c>
      <c r="BB181" s="105">
        <v>2</v>
      </c>
      <c r="BD181" s="105">
        <v>2</v>
      </c>
      <c r="BL181" s="135">
        <f t="shared" si="77"/>
        <v>4</v>
      </c>
      <c r="BM181" s="136">
        <f t="shared" si="78"/>
        <v>44</v>
      </c>
      <c r="BZ181" s="134">
        <f t="shared" si="79"/>
        <v>0</v>
      </c>
      <c r="CB181" s="105">
        <v>1</v>
      </c>
      <c r="CC181" s="135">
        <f t="shared" si="80"/>
        <v>1</v>
      </c>
      <c r="CD181" s="136">
        <f t="shared" si="81"/>
        <v>16</v>
      </c>
      <c r="CE181" s="138">
        <f t="shared" si="85"/>
        <v>110</v>
      </c>
      <c r="CF181" s="139">
        <f t="shared" si="82"/>
        <v>17</v>
      </c>
      <c r="CG181" s="106" t="str">
        <f t="shared" si="83"/>
        <v>пішохідний</v>
      </c>
      <c r="CH181" s="131" t="str">
        <f t="shared" si="84"/>
        <v>І к.с.</v>
      </c>
      <c r="CN181" s="138"/>
    </row>
    <row r="182" spans="1:92" s="105" customFormat="1" ht="15" customHeight="1">
      <c r="A182" s="131">
        <v>17</v>
      </c>
      <c r="B182" s="96" t="str">
        <f>VLOOKUP(A182,регістрація!B:AB,5,FALSE)</f>
        <v>пішохідний</v>
      </c>
      <c r="C182" s="132" t="str">
        <f>VLOOKUP(A182,регістрація!B:AB,6,FALSE)</f>
        <v>І к.с.</v>
      </c>
      <c r="D182" s="133" t="s">
        <v>359</v>
      </c>
      <c r="E182" s="131">
        <v>4</v>
      </c>
      <c r="M182" s="134">
        <f t="shared" si="69"/>
        <v>0</v>
      </c>
      <c r="P182" s="105">
        <v>1</v>
      </c>
      <c r="U182" s="135">
        <f t="shared" si="70"/>
        <v>1</v>
      </c>
      <c r="V182" s="136">
        <f t="shared" si="71"/>
        <v>16</v>
      </c>
      <c r="AH182" s="134">
        <f t="shared" si="72"/>
        <v>0</v>
      </c>
      <c r="AL182" s="105">
        <v>2</v>
      </c>
      <c r="AM182" s="135">
        <f t="shared" si="73"/>
        <v>2</v>
      </c>
      <c r="AN182" s="136">
        <f t="shared" si="74"/>
        <v>17</v>
      </c>
      <c r="AO182" s="137"/>
      <c r="AS182" s="136">
        <f t="shared" si="75"/>
        <v>15</v>
      </c>
      <c r="BA182" s="134">
        <f t="shared" si="76"/>
        <v>0</v>
      </c>
      <c r="BD182" s="105">
        <v>1</v>
      </c>
      <c r="BH182" s="105">
        <v>1</v>
      </c>
      <c r="BL182" s="135">
        <f t="shared" si="77"/>
        <v>2</v>
      </c>
      <c r="BM182" s="136">
        <f t="shared" si="78"/>
        <v>42</v>
      </c>
      <c r="BQ182" s="105">
        <v>1</v>
      </c>
      <c r="BR182" s="105">
        <v>1</v>
      </c>
      <c r="BT182" s="105">
        <v>1</v>
      </c>
      <c r="BV182" s="105">
        <v>2</v>
      </c>
      <c r="BW182" s="105">
        <v>1</v>
      </c>
      <c r="BZ182" s="134">
        <f t="shared" si="79"/>
        <v>6</v>
      </c>
      <c r="CC182" s="135">
        <f t="shared" si="80"/>
        <v>0</v>
      </c>
      <c r="CD182" s="136">
        <f t="shared" si="81"/>
        <v>9</v>
      </c>
      <c r="CE182" s="138">
        <f t="shared" si="85"/>
        <v>99</v>
      </c>
      <c r="CF182" s="139">
        <f t="shared" si="82"/>
        <v>17</v>
      </c>
      <c r="CG182" s="106" t="str">
        <f t="shared" si="83"/>
        <v>пішохідний</v>
      </c>
      <c r="CH182" s="131" t="str">
        <f t="shared" si="84"/>
        <v>І к.с.</v>
      </c>
      <c r="CN182" s="138"/>
    </row>
    <row r="183" spans="1:92" s="105" customFormat="1" ht="15" customHeight="1">
      <c r="A183" s="131">
        <v>27</v>
      </c>
      <c r="B183" s="96" t="str">
        <f>VLOOKUP(A183,регістрація!B:AB,5,FALSE)</f>
        <v>пішохідний</v>
      </c>
      <c r="C183" s="132" t="str">
        <f>VLOOKUP(A183,регістрація!B:AB,6,FALSE)</f>
        <v>І к.с.</v>
      </c>
      <c r="D183" s="142" t="s">
        <v>358</v>
      </c>
      <c r="E183" s="131">
        <v>1</v>
      </c>
      <c r="M183" s="134">
        <f t="shared" si="69"/>
        <v>0</v>
      </c>
      <c r="N183" s="105">
        <v>1</v>
      </c>
      <c r="P183" s="105">
        <v>1</v>
      </c>
      <c r="Q183" s="105">
        <v>1</v>
      </c>
      <c r="U183" s="135">
        <f t="shared" si="70"/>
        <v>3</v>
      </c>
      <c r="V183" s="136">
        <f t="shared" si="71"/>
        <v>18</v>
      </c>
      <c r="AH183" s="134">
        <f t="shared" si="72"/>
        <v>0</v>
      </c>
      <c r="AL183" s="105">
        <v>2</v>
      </c>
      <c r="AM183" s="135">
        <f t="shared" si="73"/>
        <v>2</v>
      </c>
      <c r="AN183" s="136">
        <f t="shared" si="74"/>
        <v>17</v>
      </c>
      <c r="AO183" s="137"/>
      <c r="AP183" s="105">
        <v>2</v>
      </c>
      <c r="AR183" s="105">
        <v>3</v>
      </c>
      <c r="AS183" s="136">
        <f t="shared" si="75"/>
        <v>20</v>
      </c>
      <c r="AZ183" s="105">
        <v>1</v>
      </c>
      <c r="BA183" s="134">
        <f t="shared" si="76"/>
        <v>1</v>
      </c>
      <c r="BC183" s="105">
        <v>1</v>
      </c>
      <c r="BD183" s="105">
        <v>1</v>
      </c>
      <c r="BH183" s="105">
        <v>1</v>
      </c>
      <c r="BL183" s="135">
        <f t="shared" si="77"/>
        <v>3</v>
      </c>
      <c r="BM183" s="136">
        <f t="shared" si="78"/>
        <v>42</v>
      </c>
      <c r="BZ183" s="134">
        <f t="shared" si="79"/>
        <v>0</v>
      </c>
      <c r="CA183" s="105">
        <v>2</v>
      </c>
      <c r="CC183" s="135">
        <f t="shared" si="80"/>
        <v>2</v>
      </c>
      <c r="CD183" s="136">
        <f t="shared" si="81"/>
        <v>17</v>
      </c>
      <c r="CE183" s="138">
        <f t="shared" si="85"/>
        <v>114</v>
      </c>
      <c r="CF183" s="139">
        <f t="shared" si="82"/>
        <v>27</v>
      </c>
      <c r="CG183" s="106" t="str">
        <f t="shared" si="83"/>
        <v>пішохідний</v>
      </c>
      <c r="CH183" s="131" t="str">
        <f t="shared" si="84"/>
        <v>І к.с.</v>
      </c>
      <c r="CI183" s="105">
        <f>CE183</f>
        <v>114</v>
      </c>
      <c r="CJ183" s="105">
        <f>CE184</f>
        <v>107</v>
      </c>
      <c r="CK183" s="105">
        <f>CE185</f>
        <v>107</v>
      </c>
      <c r="CL183" s="105">
        <f>CE186</f>
        <v>112</v>
      </c>
      <c r="CN183" s="138"/>
    </row>
    <row r="184" spans="1:92" s="105" customFormat="1" ht="15" customHeight="1">
      <c r="A184" s="131">
        <v>27</v>
      </c>
      <c r="B184" s="96" t="str">
        <f>VLOOKUP(A184,регістрація!B:AB,5,FALSE)</f>
        <v>пішохідний</v>
      </c>
      <c r="C184" s="132" t="str">
        <f>VLOOKUP(A184,регістрація!B:AB,6,FALSE)</f>
        <v>І к.с.</v>
      </c>
      <c r="D184" s="133" t="s">
        <v>368</v>
      </c>
      <c r="E184" s="131">
        <v>2</v>
      </c>
      <c r="M184" s="134">
        <f t="shared" si="69"/>
        <v>0</v>
      </c>
      <c r="P184" s="105">
        <v>1</v>
      </c>
      <c r="U184" s="135">
        <f t="shared" si="70"/>
        <v>1</v>
      </c>
      <c r="V184" s="136">
        <f t="shared" si="71"/>
        <v>16</v>
      </c>
      <c r="AH184" s="134">
        <f t="shared" si="72"/>
        <v>0</v>
      </c>
      <c r="AL184" s="105">
        <v>1</v>
      </c>
      <c r="AM184" s="135">
        <f t="shared" si="73"/>
        <v>1</v>
      </c>
      <c r="AN184" s="136">
        <f t="shared" si="74"/>
        <v>16</v>
      </c>
      <c r="AO184" s="137"/>
      <c r="AS184" s="136">
        <f t="shared" si="75"/>
        <v>15</v>
      </c>
      <c r="BA184" s="134">
        <f t="shared" si="76"/>
        <v>0</v>
      </c>
      <c r="BC184" s="105">
        <v>1</v>
      </c>
      <c r="BD184" s="105">
        <v>1</v>
      </c>
      <c r="BI184" s="105">
        <v>1</v>
      </c>
      <c r="BL184" s="135">
        <f t="shared" si="77"/>
        <v>3</v>
      </c>
      <c r="BM184" s="136">
        <f t="shared" si="78"/>
        <v>43</v>
      </c>
      <c r="BZ184" s="134">
        <f t="shared" si="79"/>
        <v>0</v>
      </c>
      <c r="CA184" s="105">
        <v>2</v>
      </c>
      <c r="CC184" s="135">
        <f t="shared" si="80"/>
        <v>2</v>
      </c>
      <c r="CD184" s="136">
        <f t="shared" si="81"/>
        <v>17</v>
      </c>
      <c r="CE184" s="138">
        <f t="shared" si="85"/>
        <v>107</v>
      </c>
      <c r="CF184" s="139">
        <f t="shared" si="82"/>
        <v>27</v>
      </c>
      <c r="CG184" s="106" t="str">
        <f t="shared" si="83"/>
        <v>пішохідний</v>
      </c>
      <c r="CH184" s="131" t="str">
        <f t="shared" si="84"/>
        <v>І к.с.</v>
      </c>
      <c r="CN184" s="138"/>
    </row>
    <row r="185" spans="1:92" s="105" customFormat="1" ht="15" customHeight="1">
      <c r="A185" s="131">
        <v>27</v>
      </c>
      <c r="B185" s="96" t="str">
        <f>VLOOKUP(A185,регістрація!B:AB,5,FALSE)</f>
        <v>пішохідний</v>
      </c>
      <c r="C185" s="132" t="str">
        <f>VLOOKUP(A185,регістрація!B:AB,6,FALSE)</f>
        <v>І к.с.</v>
      </c>
      <c r="D185" s="133" t="s">
        <v>369</v>
      </c>
      <c r="E185" s="131">
        <v>3</v>
      </c>
      <c r="M185" s="134">
        <f t="shared" si="69"/>
        <v>0</v>
      </c>
      <c r="P185" s="105">
        <v>1</v>
      </c>
      <c r="U185" s="135">
        <f t="shared" si="70"/>
        <v>1</v>
      </c>
      <c r="V185" s="136">
        <f t="shared" si="71"/>
        <v>16</v>
      </c>
      <c r="AH185" s="134">
        <f t="shared" si="72"/>
        <v>0</v>
      </c>
      <c r="AL185" s="105">
        <v>2</v>
      </c>
      <c r="AM185" s="135">
        <f t="shared" si="73"/>
        <v>2</v>
      </c>
      <c r="AN185" s="136">
        <f t="shared" si="74"/>
        <v>17</v>
      </c>
      <c r="AO185" s="137"/>
      <c r="AQ185" s="105">
        <v>1</v>
      </c>
      <c r="AS185" s="136">
        <f t="shared" si="75"/>
        <v>16</v>
      </c>
      <c r="BA185" s="134">
        <f t="shared" si="76"/>
        <v>0</v>
      </c>
      <c r="BC185" s="105">
        <v>3</v>
      </c>
      <c r="BK185" s="105">
        <v>1</v>
      </c>
      <c r="BL185" s="135">
        <f t="shared" si="77"/>
        <v>4</v>
      </c>
      <c r="BM185" s="136">
        <f t="shared" si="78"/>
        <v>44</v>
      </c>
      <c r="BX185" s="105">
        <v>2</v>
      </c>
      <c r="BZ185" s="134">
        <f t="shared" si="79"/>
        <v>2</v>
      </c>
      <c r="CA185" s="105">
        <v>1</v>
      </c>
      <c r="CC185" s="135">
        <f t="shared" si="80"/>
        <v>1</v>
      </c>
      <c r="CD185" s="136">
        <f t="shared" si="81"/>
        <v>14</v>
      </c>
      <c r="CE185" s="138">
        <f t="shared" si="85"/>
        <v>107</v>
      </c>
      <c r="CF185" s="139">
        <f t="shared" si="82"/>
        <v>27</v>
      </c>
      <c r="CG185" s="106" t="str">
        <f t="shared" si="83"/>
        <v>пішохідний</v>
      </c>
      <c r="CH185" s="131" t="str">
        <f t="shared" si="84"/>
        <v>І к.с.</v>
      </c>
      <c r="CN185" s="138"/>
    </row>
    <row r="186" spans="1:92" s="105" customFormat="1" ht="15" customHeight="1">
      <c r="A186" s="131">
        <v>27</v>
      </c>
      <c r="B186" s="96" t="str">
        <f>VLOOKUP(A186,регістрація!B:AB,5,FALSE)</f>
        <v>пішохідний</v>
      </c>
      <c r="C186" s="132" t="str">
        <f>VLOOKUP(A186,регістрація!B:AB,6,FALSE)</f>
        <v>І к.с.</v>
      </c>
      <c r="D186" s="133" t="s">
        <v>359</v>
      </c>
      <c r="E186" s="131">
        <v>4</v>
      </c>
      <c r="M186" s="134">
        <f t="shared" si="69"/>
        <v>0</v>
      </c>
      <c r="N186" s="105">
        <v>1</v>
      </c>
      <c r="P186" s="105">
        <v>1</v>
      </c>
      <c r="U186" s="135">
        <f t="shared" si="70"/>
        <v>2</v>
      </c>
      <c r="V186" s="136">
        <f t="shared" si="71"/>
        <v>17</v>
      </c>
      <c r="AH186" s="134">
        <f t="shared" si="72"/>
        <v>0</v>
      </c>
      <c r="AL186" s="105">
        <v>2</v>
      </c>
      <c r="AM186" s="135">
        <f t="shared" si="73"/>
        <v>2</v>
      </c>
      <c r="AN186" s="136">
        <f t="shared" si="74"/>
        <v>17</v>
      </c>
      <c r="AO186" s="137"/>
      <c r="AP186" s="105">
        <v>1</v>
      </c>
      <c r="AS186" s="136">
        <f t="shared" si="75"/>
        <v>16</v>
      </c>
      <c r="BA186" s="134">
        <f t="shared" si="76"/>
        <v>0</v>
      </c>
      <c r="BC186" s="105">
        <v>1</v>
      </c>
      <c r="BD186" s="105">
        <v>2</v>
      </c>
      <c r="BE186" s="105">
        <v>1</v>
      </c>
      <c r="BL186" s="135">
        <f t="shared" si="77"/>
        <v>4</v>
      </c>
      <c r="BM186" s="136">
        <f t="shared" si="78"/>
        <v>44</v>
      </c>
      <c r="BZ186" s="134">
        <f t="shared" si="79"/>
        <v>0</v>
      </c>
      <c r="CA186" s="105">
        <v>3</v>
      </c>
      <c r="CC186" s="135">
        <f t="shared" si="80"/>
        <v>3</v>
      </c>
      <c r="CD186" s="136">
        <f t="shared" si="81"/>
        <v>18</v>
      </c>
      <c r="CE186" s="138">
        <f t="shared" si="85"/>
        <v>112</v>
      </c>
      <c r="CF186" s="139">
        <f t="shared" si="82"/>
        <v>27</v>
      </c>
      <c r="CG186" s="106" t="str">
        <f t="shared" si="83"/>
        <v>пішохідний</v>
      </c>
      <c r="CH186" s="131" t="str">
        <f t="shared" si="84"/>
        <v>І к.с.</v>
      </c>
      <c r="CN186" s="138"/>
    </row>
    <row r="187" spans="1:92" s="105" customFormat="1" ht="15" customHeight="1">
      <c r="A187" s="131">
        <v>35</v>
      </c>
      <c r="B187" s="96" t="str">
        <f>VLOOKUP(A187,регістрація!B:AB,5,FALSE)</f>
        <v>пішохідний</v>
      </c>
      <c r="C187" s="132" t="str">
        <f>VLOOKUP(A187,регістрація!B:AB,6,FALSE)</f>
        <v>І к.с.</v>
      </c>
      <c r="D187" s="142" t="s">
        <v>358</v>
      </c>
      <c r="E187" s="131">
        <v>1</v>
      </c>
      <c r="F187" s="105">
        <v>1</v>
      </c>
      <c r="K187" s="105">
        <v>1</v>
      </c>
      <c r="L187" s="105">
        <v>2</v>
      </c>
      <c r="M187" s="134">
        <f t="shared" si="69"/>
        <v>4</v>
      </c>
      <c r="Q187" s="105">
        <v>1</v>
      </c>
      <c r="U187" s="135">
        <f t="shared" si="70"/>
        <v>1</v>
      </c>
      <c r="V187" s="136">
        <f t="shared" si="71"/>
        <v>12</v>
      </c>
      <c r="Z187" s="105">
        <v>1</v>
      </c>
      <c r="AH187" s="134">
        <f t="shared" si="72"/>
        <v>1</v>
      </c>
      <c r="AL187" s="105">
        <v>1</v>
      </c>
      <c r="AM187" s="135">
        <f t="shared" si="73"/>
        <v>1</v>
      </c>
      <c r="AN187" s="136">
        <f t="shared" si="74"/>
        <v>15</v>
      </c>
      <c r="AO187" s="137"/>
      <c r="AS187" s="136">
        <f t="shared" si="75"/>
        <v>15</v>
      </c>
      <c r="AW187" s="105">
        <v>2</v>
      </c>
      <c r="BA187" s="134">
        <f t="shared" si="76"/>
        <v>2</v>
      </c>
      <c r="BL187" s="135">
        <f t="shared" si="77"/>
        <v>0</v>
      </c>
      <c r="BM187" s="136">
        <f t="shared" si="78"/>
        <v>38</v>
      </c>
      <c r="BW187" s="105">
        <v>1</v>
      </c>
      <c r="BX187" s="105">
        <v>1</v>
      </c>
      <c r="BZ187" s="134">
        <f t="shared" si="79"/>
        <v>2</v>
      </c>
      <c r="CC187" s="135">
        <f t="shared" si="80"/>
        <v>0</v>
      </c>
      <c r="CD187" s="136">
        <f t="shared" si="81"/>
        <v>13</v>
      </c>
      <c r="CE187" s="138">
        <f t="shared" si="85"/>
        <v>93</v>
      </c>
      <c r="CF187" s="139">
        <f t="shared" si="82"/>
        <v>35</v>
      </c>
      <c r="CG187" s="106" t="str">
        <f t="shared" si="83"/>
        <v>пішохідний</v>
      </c>
      <c r="CH187" s="131" t="str">
        <f t="shared" si="84"/>
        <v>І к.с.</v>
      </c>
      <c r="CI187" s="105">
        <f>CE187</f>
        <v>93</v>
      </c>
      <c r="CJ187" s="105">
        <f>CE188</f>
        <v>94</v>
      </c>
      <c r="CK187" s="105">
        <f>CE189</f>
        <v>85</v>
      </c>
      <c r="CL187" s="105">
        <f>CE190</f>
        <v>100</v>
      </c>
      <c r="CN187" s="138"/>
    </row>
    <row r="188" spans="1:92" s="105" customFormat="1" ht="15" customHeight="1">
      <c r="A188" s="131">
        <v>35</v>
      </c>
      <c r="B188" s="96" t="str">
        <f>VLOOKUP(A188,регістрація!B:AB,5,FALSE)</f>
        <v>пішохідний</v>
      </c>
      <c r="C188" s="132" t="str">
        <f>VLOOKUP(A188,регістрація!B:AB,6,FALSE)</f>
        <v>І к.с.</v>
      </c>
      <c r="D188" s="133" t="s">
        <v>368</v>
      </c>
      <c r="E188" s="131">
        <v>2</v>
      </c>
      <c r="F188" s="105">
        <v>1</v>
      </c>
      <c r="L188" s="105">
        <v>2</v>
      </c>
      <c r="M188" s="134">
        <f t="shared" si="69"/>
        <v>3</v>
      </c>
      <c r="Q188" s="105">
        <v>1</v>
      </c>
      <c r="U188" s="135">
        <f t="shared" si="70"/>
        <v>1</v>
      </c>
      <c r="V188" s="136">
        <f t="shared" si="71"/>
        <v>13</v>
      </c>
      <c r="AC188" s="105">
        <v>1</v>
      </c>
      <c r="AH188" s="134">
        <f t="shared" si="72"/>
        <v>1</v>
      </c>
      <c r="AL188" s="105">
        <v>2</v>
      </c>
      <c r="AM188" s="135">
        <f t="shared" si="73"/>
        <v>2</v>
      </c>
      <c r="AN188" s="136">
        <f t="shared" si="74"/>
        <v>16</v>
      </c>
      <c r="AO188" s="137"/>
      <c r="AS188" s="136">
        <f t="shared" si="75"/>
        <v>15</v>
      </c>
      <c r="AT188" s="105">
        <v>1</v>
      </c>
      <c r="AU188" s="105">
        <v>2</v>
      </c>
      <c r="AV188" s="105">
        <v>1</v>
      </c>
      <c r="BA188" s="134">
        <f t="shared" si="76"/>
        <v>4</v>
      </c>
      <c r="BL188" s="135">
        <f t="shared" si="77"/>
        <v>0</v>
      </c>
      <c r="BM188" s="136">
        <f t="shared" si="78"/>
        <v>36</v>
      </c>
      <c r="BT188" s="105">
        <v>1</v>
      </c>
      <c r="BZ188" s="134">
        <f t="shared" si="79"/>
        <v>1</v>
      </c>
      <c r="CC188" s="135">
        <f t="shared" si="80"/>
        <v>0</v>
      </c>
      <c r="CD188" s="136">
        <f t="shared" si="81"/>
        <v>14</v>
      </c>
      <c r="CE188" s="138">
        <f t="shared" si="85"/>
        <v>94</v>
      </c>
      <c r="CF188" s="139">
        <f t="shared" si="82"/>
        <v>35</v>
      </c>
      <c r="CG188" s="106" t="str">
        <f t="shared" si="83"/>
        <v>пішохідний</v>
      </c>
      <c r="CH188" s="131" t="str">
        <f t="shared" si="84"/>
        <v>І к.с.</v>
      </c>
      <c r="CN188" s="138"/>
    </row>
    <row r="189" spans="1:92" s="105" customFormat="1" ht="15" customHeight="1">
      <c r="A189" s="131">
        <v>35</v>
      </c>
      <c r="B189" s="96" t="str">
        <f>VLOOKUP(A189,регістрація!B:AB,5,FALSE)</f>
        <v>пішохідний</v>
      </c>
      <c r="C189" s="132" t="str">
        <f>VLOOKUP(A189,регістрація!B:AB,6,FALSE)</f>
        <v>І к.с.</v>
      </c>
      <c r="D189" s="133" t="s">
        <v>369</v>
      </c>
      <c r="E189" s="131">
        <v>3</v>
      </c>
      <c r="K189" s="105">
        <v>2</v>
      </c>
      <c r="M189" s="134">
        <f t="shared" si="69"/>
        <v>2</v>
      </c>
      <c r="P189" s="105">
        <v>1</v>
      </c>
      <c r="U189" s="135">
        <f t="shared" si="70"/>
        <v>1</v>
      </c>
      <c r="V189" s="136">
        <f t="shared" si="71"/>
        <v>14</v>
      </c>
      <c r="AC189" s="105">
        <v>3</v>
      </c>
      <c r="AH189" s="134">
        <f t="shared" si="72"/>
        <v>3</v>
      </c>
      <c r="AL189" s="105">
        <v>1</v>
      </c>
      <c r="AM189" s="135">
        <f t="shared" si="73"/>
        <v>1</v>
      </c>
      <c r="AN189" s="136">
        <f t="shared" si="74"/>
        <v>13</v>
      </c>
      <c r="AO189" s="137"/>
      <c r="AS189" s="136">
        <f t="shared" si="75"/>
        <v>15</v>
      </c>
      <c r="AT189" s="105">
        <v>3</v>
      </c>
      <c r="AW189" s="105">
        <v>5</v>
      </c>
      <c r="BA189" s="134">
        <f t="shared" si="76"/>
        <v>8</v>
      </c>
      <c r="BL189" s="135">
        <f t="shared" si="77"/>
        <v>0</v>
      </c>
      <c r="BM189" s="136">
        <f t="shared" si="78"/>
        <v>32</v>
      </c>
      <c r="BP189" s="105">
        <v>2</v>
      </c>
      <c r="BT189" s="105">
        <v>2</v>
      </c>
      <c r="BZ189" s="134">
        <f t="shared" si="79"/>
        <v>4</v>
      </c>
      <c r="CC189" s="135">
        <f t="shared" si="80"/>
        <v>0</v>
      </c>
      <c r="CD189" s="136">
        <f t="shared" si="81"/>
        <v>11</v>
      </c>
      <c r="CE189" s="138">
        <f t="shared" si="85"/>
        <v>85</v>
      </c>
      <c r="CF189" s="139">
        <f t="shared" si="82"/>
        <v>35</v>
      </c>
      <c r="CG189" s="106" t="str">
        <f t="shared" si="83"/>
        <v>пішохідний</v>
      </c>
      <c r="CH189" s="131" t="str">
        <f t="shared" si="84"/>
        <v>І к.с.</v>
      </c>
      <c r="CN189" s="138"/>
    </row>
    <row r="190" spans="1:92" s="105" customFormat="1" ht="15" customHeight="1">
      <c r="A190" s="131">
        <v>35</v>
      </c>
      <c r="B190" s="96" t="str">
        <f>VLOOKUP(A190,регістрація!B:AB,5,FALSE)</f>
        <v>пішохідний</v>
      </c>
      <c r="C190" s="132" t="str">
        <f>VLOOKUP(A190,регістрація!B:AB,6,FALSE)</f>
        <v>І к.с.</v>
      </c>
      <c r="D190" s="133" t="s">
        <v>359</v>
      </c>
      <c r="E190" s="131">
        <v>4</v>
      </c>
      <c r="M190" s="134">
        <f t="shared" si="69"/>
        <v>0</v>
      </c>
      <c r="U190" s="135">
        <f t="shared" si="70"/>
        <v>0</v>
      </c>
      <c r="V190" s="136">
        <f t="shared" si="71"/>
        <v>15</v>
      </c>
      <c r="AH190" s="134">
        <f t="shared" si="72"/>
        <v>0</v>
      </c>
      <c r="AM190" s="135">
        <f t="shared" si="73"/>
        <v>0</v>
      </c>
      <c r="AN190" s="136">
        <f t="shared" si="74"/>
        <v>15</v>
      </c>
      <c r="AO190" s="137"/>
      <c r="AS190" s="136">
        <f t="shared" si="75"/>
        <v>15</v>
      </c>
      <c r="BA190" s="134">
        <f t="shared" si="76"/>
        <v>0</v>
      </c>
      <c r="BL190" s="135">
        <f t="shared" si="77"/>
        <v>0</v>
      </c>
      <c r="BM190" s="136">
        <f t="shared" si="78"/>
        <v>40</v>
      </c>
      <c r="BZ190" s="134">
        <f t="shared" si="79"/>
        <v>0</v>
      </c>
      <c r="CC190" s="135">
        <f t="shared" si="80"/>
        <v>0</v>
      </c>
      <c r="CD190" s="136">
        <f t="shared" si="81"/>
        <v>15</v>
      </c>
      <c r="CE190" s="138">
        <f t="shared" si="85"/>
        <v>100</v>
      </c>
      <c r="CF190" s="139">
        <f t="shared" si="82"/>
        <v>35</v>
      </c>
      <c r="CG190" s="106" t="str">
        <f t="shared" si="83"/>
        <v>пішохідний</v>
      </c>
      <c r="CH190" s="131" t="str">
        <f t="shared" si="84"/>
        <v>І к.с.</v>
      </c>
      <c r="CN190" s="138"/>
    </row>
    <row r="191" spans="1:92" s="105" customFormat="1" ht="15" customHeight="1">
      <c r="A191" s="131">
        <v>47</v>
      </c>
      <c r="B191" s="96" t="str">
        <f>VLOOKUP(A191,регістрація!B:AB,5,FALSE)</f>
        <v>пішохідний</v>
      </c>
      <c r="C191" s="132" t="str">
        <f>VLOOKUP(A191,регістрація!B:AB,6,FALSE)</f>
        <v>І к.с.</v>
      </c>
      <c r="D191" s="133" t="s">
        <v>358</v>
      </c>
      <c r="E191" s="131">
        <v>1</v>
      </c>
      <c r="M191" s="134">
        <f t="shared" si="69"/>
        <v>0</v>
      </c>
      <c r="U191" s="135">
        <f t="shared" si="70"/>
        <v>0</v>
      </c>
      <c r="V191" s="136">
        <f t="shared" si="71"/>
        <v>15</v>
      </c>
      <c r="AH191" s="134">
        <f t="shared" si="72"/>
        <v>0</v>
      </c>
      <c r="AM191" s="135">
        <f t="shared" si="73"/>
        <v>0</v>
      </c>
      <c r="AN191" s="136">
        <f t="shared" si="74"/>
        <v>15</v>
      </c>
      <c r="AO191" s="137"/>
      <c r="AS191" s="136">
        <f t="shared" si="75"/>
        <v>15</v>
      </c>
      <c r="BA191" s="134">
        <f t="shared" si="76"/>
        <v>0</v>
      </c>
      <c r="BL191" s="135">
        <f t="shared" si="77"/>
        <v>0</v>
      </c>
      <c r="BM191" s="136">
        <f t="shared" si="78"/>
        <v>40</v>
      </c>
      <c r="BZ191" s="134">
        <f t="shared" si="79"/>
        <v>0</v>
      </c>
      <c r="CC191" s="135">
        <f t="shared" si="80"/>
        <v>0</v>
      </c>
      <c r="CD191" s="136">
        <f t="shared" si="81"/>
        <v>15</v>
      </c>
      <c r="CE191" s="138">
        <f t="shared" si="85"/>
        <v>100</v>
      </c>
      <c r="CF191" s="139">
        <f t="shared" si="82"/>
        <v>47</v>
      </c>
      <c r="CG191" s="106" t="str">
        <f t="shared" si="83"/>
        <v>пішохідний</v>
      </c>
      <c r="CH191" s="131" t="str">
        <f t="shared" si="84"/>
        <v>І к.с.</v>
      </c>
      <c r="CI191" s="126">
        <f>CE191</f>
        <v>100</v>
      </c>
      <c r="CJ191" s="126">
        <f>CE192</f>
        <v>107</v>
      </c>
      <c r="CK191" s="126">
        <f>CE193</f>
        <v>101</v>
      </c>
      <c r="CL191" s="126">
        <f>CE194</f>
        <v>81</v>
      </c>
      <c r="CN191" s="138"/>
    </row>
    <row r="192" spans="1:92" s="105" customFormat="1" ht="15" customHeight="1">
      <c r="A192" s="131">
        <v>47</v>
      </c>
      <c r="B192" s="96" t="str">
        <f>VLOOKUP(A192,регістрація!B:AB,5,FALSE)</f>
        <v>пішохідний</v>
      </c>
      <c r="C192" s="132" t="str">
        <f>VLOOKUP(A192,регістрація!B:AB,6,FALSE)</f>
        <v>І к.с.</v>
      </c>
      <c r="D192" s="133" t="s">
        <v>368</v>
      </c>
      <c r="E192" s="131">
        <v>2</v>
      </c>
      <c r="F192" s="105">
        <v>1</v>
      </c>
      <c r="M192" s="134">
        <f t="shared" si="69"/>
        <v>1</v>
      </c>
      <c r="N192" s="105">
        <v>1</v>
      </c>
      <c r="P192" s="105">
        <v>1</v>
      </c>
      <c r="U192" s="135">
        <f t="shared" si="70"/>
        <v>2</v>
      </c>
      <c r="V192" s="136">
        <f t="shared" si="71"/>
        <v>16</v>
      </c>
      <c r="AH192" s="134">
        <f t="shared" si="72"/>
        <v>0</v>
      </c>
      <c r="AL192" s="105">
        <v>2</v>
      </c>
      <c r="AM192" s="135">
        <f t="shared" si="73"/>
        <v>2</v>
      </c>
      <c r="AN192" s="136">
        <f t="shared" si="74"/>
        <v>17</v>
      </c>
      <c r="AO192" s="137"/>
      <c r="AP192" s="105">
        <v>1</v>
      </c>
      <c r="AR192" s="105">
        <v>1</v>
      </c>
      <c r="AS192" s="136">
        <f t="shared" si="75"/>
        <v>17</v>
      </c>
      <c r="BA192" s="134">
        <f t="shared" si="76"/>
        <v>0</v>
      </c>
      <c r="BC192" s="105">
        <v>1</v>
      </c>
      <c r="BD192" s="105">
        <v>1</v>
      </c>
      <c r="BL192" s="135">
        <f t="shared" si="77"/>
        <v>2</v>
      </c>
      <c r="BM192" s="136">
        <f t="shared" si="78"/>
        <v>42</v>
      </c>
      <c r="BQ192" s="105">
        <v>1</v>
      </c>
      <c r="BZ192" s="134">
        <f t="shared" si="79"/>
        <v>1</v>
      </c>
      <c r="CB192" s="105">
        <v>1</v>
      </c>
      <c r="CC192" s="135">
        <f t="shared" si="80"/>
        <v>1</v>
      </c>
      <c r="CD192" s="136">
        <f t="shared" si="81"/>
        <v>15</v>
      </c>
      <c r="CE192" s="138">
        <f t="shared" si="85"/>
        <v>107</v>
      </c>
      <c r="CF192" s="139">
        <f t="shared" si="82"/>
        <v>47</v>
      </c>
      <c r="CG192" s="106" t="str">
        <f t="shared" si="83"/>
        <v>пішохідний</v>
      </c>
      <c r="CH192" s="131" t="str">
        <f t="shared" si="84"/>
        <v>І к.с.</v>
      </c>
      <c r="CN192" s="138"/>
    </row>
    <row r="193" spans="1:92" s="105" customFormat="1" ht="15" customHeight="1">
      <c r="A193" s="131">
        <v>47</v>
      </c>
      <c r="B193" s="96" t="str">
        <f>VLOOKUP(A193,регістрація!B:AB,5,FALSE)</f>
        <v>пішохідний</v>
      </c>
      <c r="C193" s="132" t="str">
        <f>VLOOKUP(A193,регістрація!B:AB,6,FALSE)</f>
        <v>І к.с.</v>
      </c>
      <c r="D193" s="133" t="s">
        <v>369</v>
      </c>
      <c r="E193" s="131">
        <v>3</v>
      </c>
      <c r="F193" s="105">
        <v>1</v>
      </c>
      <c r="G193" s="105">
        <v>1</v>
      </c>
      <c r="M193" s="134">
        <f t="shared" si="69"/>
        <v>2</v>
      </c>
      <c r="U193" s="135">
        <f t="shared" si="70"/>
        <v>0</v>
      </c>
      <c r="V193" s="136">
        <f t="shared" si="71"/>
        <v>13</v>
      </c>
      <c r="AH193" s="134">
        <f t="shared" si="72"/>
        <v>0</v>
      </c>
      <c r="AK193" s="105">
        <v>1</v>
      </c>
      <c r="AM193" s="135">
        <f t="shared" si="73"/>
        <v>1</v>
      </c>
      <c r="AN193" s="136">
        <f t="shared" si="74"/>
        <v>16</v>
      </c>
      <c r="AO193" s="137"/>
      <c r="AS193" s="136">
        <f t="shared" si="75"/>
        <v>15</v>
      </c>
      <c r="BA193" s="134">
        <f t="shared" si="76"/>
        <v>0</v>
      </c>
      <c r="BH193" s="105">
        <v>2</v>
      </c>
      <c r="BL193" s="135">
        <f t="shared" si="77"/>
        <v>2</v>
      </c>
      <c r="BM193" s="136">
        <f t="shared" si="78"/>
        <v>42</v>
      </c>
      <c r="BW193" s="105">
        <v>1</v>
      </c>
      <c r="BZ193" s="134">
        <f t="shared" si="79"/>
        <v>1</v>
      </c>
      <c r="CA193" s="105">
        <v>1</v>
      </c>
      <c r="CC193" s="135">
        <f t="shared" si="80"/>
        <v>1</v>
      </c>
      <c r="CD193" s="136">
        <f t="shared" si="81"/>
        <v>15</v>
      </c>
      <c r="CE193" s="138">
        <f t="shared" si="85"/>
        <v>101</v>
      </c>
      <c r="CF193" s="139">
        <f t="shared" si="82"/>
        <v>47</v>
      </c>
      <c r="CG193" s="106" t="str">
        <f t="shared" si="83"/>
        <v>пішохідний</v>
      </c>
      <c r="CH193" s="131" t="str">
        <f t="shared" si="84"/>
        <v>І к.с.</v>
      </c>
      <c r="CN193" s="138"/>
    </row>
    <row r="194" spans="1:92" s="105" customFormat="1" ht="15" customHeight="1">
      <c r="A194" s="131">
        <v>47</v>
      </c>
      <c r="B194" s="96" t="str">
        <f>VLOOKUP(A194,регістрація!B:AB,5,FALSE)</f>
        <v>пішохідний</v>
      </c>
      <c r="C194" s="132" t="str">
        <f>VLOOKUP(A194,регістрація!B:AB,6,FALSE)</f>
        <v>І к.с.</v>
      </c>
      <c r="D194" s="133" t="s">
        <v>359</v>
      </c>
      <c r="E194" s="131">
        <v>4</v>
      </c>
      <c r="G194" s="105">
        <v>1</v>
      </c>
      <c r="M194" s="134">
        <f t="shared" si="69"/>
        <v>1</v>
      </c>
      <c r="U194" s="135">
        <f t="shared" si="70"/>
        <v>0</v>
      </c>
      <c r="V194" s="136">
        <f t="shared" si="71"/>
        <v>14</v>
      </c>
      <c r="Y194" s="105">
        <v>2</v>
      </c>
      <c r="AE194" s="105">
        <v>1</v>
      </c>
      <c r="AH194" s="134">
        <f t="shared" si="72"/>
        <v>3</v>
      </c>
      <c r="AM194" s="135">
        <f t="shared" si="73"/>
        <v>0</v>
      </c>
      <c r="AN194" s="136">
        <f t="shared" si="74"/>
        <v>12</v>
      </c>
      <c r="AO194" s="137"/>
      <c r="AS194" s="136">
        <f t="shared" si="75"/>
        <v>15</v>
      </c>
      <c r="AU194" s="105">
        <v>3</v>
      </c>
      <c r="AW194" s="105">
        <v>1</v>
      </c>
      <c r="BA194" s="134">
        <f t="shared" si="76"/>
        <v>4</v>
      </c>
      <c r="BD194" s="105">
        <v>1</v>
      </c>
      <c r="BL194" s="135">
        <f t="shared" si="77"/>
        <v>1</v>
      </c>
      <c r="BM194" s="136">
        <f t="shared" si="78"/>
        <v>37</v>
      </c>
      <c r="BP194" s="105">
        <v>1</v>
      </c>
      <c r="BQ194" s="105">
        <v>1</v>
      </c>
      <c r="BR194" s="105">
        <v>2</v>
      </c>
      <c r="BS194" s="105">
        <v>3</v>
      </c>
      <c r="BT194" s="105">
        <v>2</v>
      </c>
      <c r="BV194" s="105">
        <v>3</v>
      </c>
      <c r="BZ194" s="134">
        <f t="shared" si="79"/>
        <v>12</v>
      </c>
      <c r="CC194" s="135">
        <f t="shared" si="80"/>
        <v>0</v>
      </c>
      <c r="CD194" s="136">
        <f t="shared" si="81"/>
        <v>3</v>
      </c>
      <c r="CE194" s="138">
        <f t="shared" si="85"/>
        <v>81</v>
      </c>
      <c r="CF194" s="139">
        <f t="shared" si="82"/>
        <v>47</v>
      </c>
      <c r="CG194" s="106" t="str">
        <f t="shared" si="83"/>
        <v>пішохідний</v>
      </c>
      <c r="CH194" s="131" t="str">
        <f t="shared" si="84"/>
        <v>І к.с.</v>
      </c>
      <c r="CN194" s="138"/>
    </row>
    <row r="195" spans="1:94" s="140" customFormat="1" ht="15" customHeight="1">
      <c r="A195" s="131">
        <v>49</v>
      </c>
      <c r="B195" s="96" t="str">
        <f>VLOOKUP(A195,регістрація!B:AB,5,FALSE)</f>
        <v>пішохідний</v>
      </c>
      <c r="C195" s="132" t="str">
        <f>VLOOKUP(A195,регістрація!B:AB,6,FALSE)</f>
        <v>3 с.с.</v>
      </c>
      <c r="D195" s="142" t="s">
        <v>357</v>
      </c>
      <c r="E195" s="131">
        <v>1</v>
      </c>
      <c r="F195" s="105"/>
      <c r="G195" s="105"/>
      <c r="H195" s="105"/>
      <c r="I195" s="105"/>
      <c r="J195" s="105"/>
      <c r="K195" s="105"/>
      <c r="L195" s="105"/>
      <c r="M195" s="134">
        <f t="shared" si="69"/>
        <v>0</v>
      </c>
      <c r="N195" s="105"/>
      <c r="O195" s="105"/>
      <c r="P195" s="105">
        <v>1</v>
      </c>
      <c r="Q195" s="105"/>
      <c r="R195" s="105"/>
      <c r="S195" s="105"/>
      <c r="T195" s="105"/>
      <c r="U195" s="135">
        <f t="shared" si="70"/>
        <v>1</v>
      </c>
      <c r="V195" s="136">
        <f t="shared" si="71"/>
        <v>16</v>
      </c>
      <c r="W195" s="105"/>
      <c r="X195" s="105"/>
      <c r="Y195" s="105"/>
      <c r="Z195" s="105"/>
      <c r="AA195" s="105"/>
      <c r="AB195" s="105"/>
      <c r="AC195" s="105">
        <v>2</v>
      </c>
      <c r="AD195" s="105"/>
      <c r="AE195" s="105"/>
      <c r="AF195" s="105"/>
      <c r="AG195" s="105"/>
      <c r="AH195" s="134">
        <f t="shared" si="72"/>
        <v>2</v>
      </c>
      <c r="AI195" s="105"/>
      <c r="AJ195" s="105"/>
      <c r="AK195" s="105">
        <v>1</v>
      </c>
      <c r="AL195" s="105">
        <v>2</v>
      </c>
      <c r="AM195" s="135">
        <f t="shared" si="73"/>
        <v>3</v>
      </c>
      <c r="AN195" s="136">
        <f t="shared" si="74"/>
        <v>16</v>
      </c>
      <c r="AO195" s="137"/>
      <c r="AP195" s="105"/>
      <c r="AQ195" s="105"/>
      <c r="AR195" s="105"/>
      <c r="AS195" s="136">
        <f t="shared" si="75"/>
        <v>15</v>
      </c>
      <c r="AT195" s="105"/>
      <c r="AU195" s="105"/>
      <c r="AV195" s="105"/>
      <c r="AW195" s="105"/>
      <c r="AX195" s="105"/>
      <c r="AY195" s="105"/>
      <c r="AZ195" s="105"/>
      <c r="BA195" s="134">
        <f t="shared" si="76"/>
        <v>0</v>
      </c>
      <c r="BB195" s="105"/>
      <c r="BC195" s="105"/>
      <c r="BD195" s="105">
        <v>2</v>
      </c>
      <c r="BE195" s="105"/>
      <c r="BF195" s="105"/>
      <c r="BG195" s="105"/>
      <c r="BH195" s="105">
        <v>3</v>
      </c>
      <c r="BI195" s="105"/>
      <c r="BJ195" s="105"/>
      <c r="BK195" s="105">
        <v>3</v>
      </c>
      <c r="BL195" s="135">
        <f t="shared" si="77"/>
        <v>8</v>
      </c>
      <c r="BM195" s="136">
        <f t="shared" si="78"/>
        <v>48</v>
      </c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>
        <v>1</v>
      </c>
      <c r="BX195" s="105"/>
      <c r="BY195" s="105"/>
      <c r="BZ195" s="134">
        <f t="shared" si="79"/>
        <v>1</v>
      </c>
      <c r="CA195" s="105">
        <v>2</v>
      </c>
      <c r="CB195" s="105"/>
      <c r="CC195" s="135">
        <f t="shared" si="80"/>
        <v>2</v>
      </c>
      <c r="CD195" s="136">
        <f t="shared" si="81"/>
        <v>16</v>
      </c>
      <c r="CE195" s="138">
        <f t="shared" si="85"/>
        <v>111</v>
      </c>
      <c r="CF195" s="139">
        <f t="shared" si="82"/>
        <v>49</v>
      </c>
      <c r="CG195" s="106" t="str">
        <f t="shared" si="83"/>
        <v>пішохідний</v>
      </c>
      <c r="CH195" s="131" t="str">
        <f t="shared" si="84"/>
        <v>3 с.с.</v>
      </c>
      <c r="CI195" s="105">
        <f>CE195</f>
        <v>111</v>
      </c>
      <c r="CJ195" s="105">
        <f>CE196</f>
        <v>91</v>
      </c>
      <c r="CK195" s="105">
        <f>CE197</f>
        <v>117</v>
      </c>
      <c r="CL195" s="105"/>
      <c r="CM195" s="105"/>
      <c r="CN195" s="138"/>
      <c r="CO195" s="105"/>
      <c r="CP195" s="105"/>
    </row>
    <row r="196" spans="1:92" s="105" customFormat="1" ht="15" customHeight="1">
      <c r="A196" s="131">
        <v>49</v>
      </c>
      <c r="B196" s="96" t="str">
        <f>VLOOKUP(A196,регістрація!B:AB,5,FALSE)</f>
        <v>пішохідний</v>
      </c>
      <c r="C196" s="132" t="str">
        <f>VLOOKUP(A196,регістрація!B:AB,6,FALSE)</f>
        <v>3 с.с.</v>
      </c>
      <c r="D196" s="133" t="s">
        <v>360</v>
      </c>
      <c r="E196" s="131">
        <v>2</v>
      </c>
      <c r="F196" s="105">
        <v>1</v>
      </c>
      <c r="G196" s="105">
        <v>1</v>
      </c>
      <c r="M196" s="134">
        <f t="shared" si="69"/>
        <v>2</v>
      </c>
      <c r="P196" s="105">
        <v>1</v>
      </c>
      <c r="U196" s="135">
        <f t="shared" si="70"/>
        <v>1</v>
      </c>
      <c r="V196" s="136">
        <f t="shared" si="71"/>
        <v>14</v>
      </c>
      <c r="Z196" s="105">
        <v>2</v>
      </c>
      <c r="AC196" s="105">
        <v>2</v>
      </c>
      <c r="AE196" s="105">
        <v>1</v>
      </c>
      <c r="AH196" s="134">
        <f t="shared" si="72"/>
        <v>5</v>
      </c>
      <c r="AM196" s="135">
        <f t="shared" si="73"/>
        <v>0</v>
      </c>
      <c r="AN196" s="136">
        <f t="shared" si="74"/>
        <v>10</v>
      </c>
      <c r="AO196" s="137"/>
      <c r="AP196" s="105">
        <v>1</v>
      </c>
      <c r="AS196" s="136">
        <f t="shared" si="75"/>
        <v>16</v>
      </c>
      <c r="AT196" s="105">
        <v>2</v>
      </c>
      <c r="AU196" s="105">
        <v>2</v>
      </c>
      <c r="BA196" s="134">
        <f t="shared" si="76"/>
        <v>4</v>
      </c>
      <c r="BD196" s="105">
        <v>2</v>
      </c>
      <c r="BH196" s="105">
        <v>2</v>
      </c>
      <c r="BL196" s="135">
        <f t="shared" si="77"/>
        <v>4</v>
      </c>
      <c r="BM196" s="136">
        <f t="shared" si="78"/>
        <v>40</v>
      </c>
      <c r="BR196" s="105">
        <v>1</v>
      </c>
      <c r="BT196" s="105">
        <v>2</v>
      </c>
      <c r="BX196" s="105">
        <v>1</v>
      </c>
      <c r="BZ196" s="134">
        <f t="shared" si="79"/>
        <v>4</v>
      </c>
      <c r="CC196" s="135">
        <f t="shared" si="80"/>
        <v>0</v>
      </c>
      <c r="CD196" s="136">
        <f t="shared" si="81"/>
        <v>11</v>
      </c>
      <c r="CE196" s="138">
        <f t="shared" si="85"/>
        <v>91</v>
      </c>
      <c r="CF196" s="139">
        <f t="shared" si="82"/>
        <v>49</v>
      </c>
      <c r="CG196" s="106" t="str">
        <f t="shared" si="83"/>
        <v>пішохідний</v>
      </c>
      <c r="CH196" s="131" t="str">
        <f t="shared" si="84"/>
        <v>3 с.с.</v>
      </c>
      <c r="CN196" s="138"/>
    </row>
    <row r="197" spans="1:92" s="105" customFormat="1" ht="15" customHeight="1">
      <c r="A197" s="131">
        <v>49</v>
      </c>
      <c r="B197" s="96" t="str">
        <f>VLOOKUP(A197,регістрація!B:AB,5,FALSE)</f>
        <v>пішохідний</v>
      </c>
      <c r="C197" s="132" t="str">
        <f>VLOOKUP(A197,регістрація!B:AB,6,FALSE)</f>
        <v>3 с.с.</v>
      </c>
      <c r="D197" s="133" t="s">
        <v>362</v>
      </c>
      <c r="E197" s="131">
        <v>3</v>
      </c>
      <c r="M197" s="134">
        <f t="shared" si="69"/>
        <v>0</v>
      </c>
      <c r="N197" s="105">
        <v>2</v>
      </c>
      <c r="O197" s="105">
        <v>1</v>
      </c>
      <c r="P197" s="105">
        <v>1</v>
      </c>
      <c r="U197" s="135">
        <f t="shared" si="70"/>
        <v>4</v>
      </c>
      <c r="V197" s="136">
        <f t="shared" si="71"/>
        <v>19</v>
      </c>
      <c r="AH197" s="134">
        <f t="shared" si="72"/>
        <v>0</v>
      </c>
      <c r="AK197" s="105">
        <v>1</v>
      </c>
      <c r="AL197" s="105">
        <v>2</v>
      </c>
      <c r="AM197" s="135">
        <f t="shared" si="73"/>
        <v>3</v>
      </c>
      <c r="AN197" s="136">
        <f t="shared" si="74"/>
        <v>18</v>
      </c>
      <c r="AO197" s="137"/>
      <c r="AS197" s="136">
        <f t="shared" si="75"/>
        <v>15</v>
      </c>
      <c r="BA197" s="134">
        <f t="shared" si="76"/>
        <v>0</v>
      </c>
      <c r="BH197" s="105">
        <v>4</v>
      </c>
      <c r="BK197" s="105">
        <v>3</v>
      </c>
      <c r="BL197" s="135">
        <f t="shared" si="77"/>
        <v>7</v>
      </c>
      <c r="BM197" s="136">
        <f t="shared" si="78"/>
        <v>47</v>
      </c>
      <c r="BZ197" s="134">
        <f t="shared" si="79"/>
        <v>0</v>
      </c>
      <c r="CA197" s="105">
        <v>3</v>
      </c>
      <c r="CC197" s="135">
        <f t="shared" si="80"/>
        <v>3</v>
      </c>
      <c r="CD197" s="136">
        <f t="shared" si="81"/>
        <v>18</v>
      </c>
      <c r="CE197" s="138">
        <f t="shared" si="85"/>
        <v>117</v>
      </c>
      <c r="CF197" s="139">
        <f t="shared" si="82"/>
        <v>49</v>
      </c>
      <c r="CG197" s="106" t="str">
        <f t="shared" si="83"/>
        <v>пішохідний</v>
      </c>
      <c r="CH197" s="131" t="str">
        <f t="shared" si="84"/>
        <v>3 с.с.</v>
      </c>
      <c r="CN197" s="138"/>
    </row>
    <row r="198" spans="1:92" s="105" customFormat="1" ht="15" customHeight="1">
      <c r="A198" s="131">
        <v>51</v>
      </c>
      <c r="B198" s="96" t="str">
        <f>VLOOKUP(A198,регістрація!B:AB,5,FALSE)</f>
        <v>пішохідний</v>
      </c>
      <c r="C198" s="132" t="str">
        <f>VLOOKUP(A198,регістрація!B:AB,6,FALSE)</f>
        <v>І к.с.</v>
      </c>
      <c r="D198" s="142" t="s">
        <v>358</v>
      </c>
      <c r="E198" s="131">
        <v>1</v>
      </c>
      <c r="F198" s="105">
        <v>1</v>
      </c>
      <c r="L198" s="105">
        <v>1</v>
      </c>
      <c r="M198" s="134">
        <f t="shared" si="69"/>
        <v>2</v>
      </c>
      <c r="U198" s="135">
        <f t="shared" si="70"/>
        <v>0</v>
      </c>
      <c r="V198" s="136">
        <f t="shared" si="71"/>
        <v>13</v>
      </c>
      <c r="Z198" s="105">
        <v>1</v>
      </c>
      <c r="AH198" s="134">
        <f t="shared" si="72"/>
        <v>1</v>
      </c>
      <c r="AL198" s="105">
        <v>1</v>
      </c>
      <c r="AM198" s="135">
        <f t="shared" si="73"/>
        <v>1</v>
      </c>
      <c r="AN198" s="136">
        <f t="shared" si="74"/>
        <v>15</v>
      </c>
      <c r="AO198" s="137"/>
      <c r="AP198" s="105">
        <v>1</v>
      </c>
      <c r="AS198" s="136">
        <f t="shared" si="75"/>
        <v>16</v>
      </c>
      <c r="BA198" s="134">
        <f t="shared" si="76"/>
        <v>0</v>
      </c>
      <c r="BD198" s="105">
        <v>1</v>
      </c>
      <c r="BL198" s="135">
        <f t="shared" si="77"/>
        <v>1</v>
      </c>
      <c r="BM198" s="136">
        <f t="shared" si="78"/>
        <v>41</v>
      </c>
      <c r="BU198" s="105">
        <v>3</v>
      </c>
      <c r="BW198" s="105">
        <v>1</v>
      </c>
      <c r="BX198" s="105">
        <v>1</v>
      </c>
      <c r="BZ198" s="134">
        <f t="shared" si="79"/>
        <v>5</v>
      </c>
      <c r="CC198" s="135">
        <f t="shared" si="80"/>
        <v>0</v>
      </c>
      <c r="CD198" s="136">
        <f t="shared" si="81"/>
        <v>10</v>
      </c>
      <c r="CE198" s="138">
        <f t="shared" si="85"/>
        <v>95</v>
      </c>
      <c r="CF198" s="139">
        <f t="shared" si="82"/>
        <v>51</v>
      </c>
      <c r="CG198" s="106" t="str">
        <f t="shared" si="83"/>
        <v>пішохідний</v>
      </c>
      <c r="CH198" s="131" t="str">
        <f t="shared" si="84"/>
        <v>І к.с.</v>
      </c>
      <c r="CI198" s="105">
        <f>CE198</f>
        <v>95</v>
      </c>
      <c r="CJ198" s="105">
        <f>CE199</f>
        <v>98</v>
      </c>
      <c r="CK198" s="105">
        <f>CE200</f>
        <v>97</v>
      </c>
      <c r="CL198" s="105">
        <f>CE201</f>
        <v>109</v>
      </c>
      <c r="CN198" s="138"/>
    </row>
    <row r="199" spans="1:92" s="105" customFormat="1" ht="15" customHeight="1">
      <c r="A199" s="131">
        <v>51</v>
      </c>
      <c r="B199" s="96" t="str">
        <f>VLOOKUP(A199,регістрація!B:AB,5,FALSE)</f>
        <v>пішохідний</v>
      </c>
      <c r="C199" s="132" t="str">
        <f>VLOOKUP(A199,регістрація!B:AB,6,FALSE)</f>
        <v>І к.с.</v>
      </c>
      <c r="D199" s="133" t="s">
        <v>368</v>
      </c>
      <c r="E199" s="131">
        <v>2</v>
      </c>
      <c r="F199" s="105">
        <v>1</v>
      </c>
      <c r="L199" s="105">
        <v>2</v>
      </c>
      <c r="M199" s="134">
        <f t="shared" si="69"/>
        <v>3</v>
      </c>
      <c r="P199" s="105">
        <v>1</v>
      </c>
      <c r="U199" s="135">
        <f t="shared" si="70"/>
        <v>1</v>
      </c>
      <c r="V199" s="136">
        <f t="shared" si="71"/>
        <v>13</v>
      </c>
      <c r="Z199" s="105">
        <v>1</v>
      </c>
      <c r="AH199" s="134">
        <f t="shared" si="72"/>
        <v>1</v>
      </c>
      <c r="AM199" s="135">
        <f t="shared" si="73"/>
        <v>0</v>
      </c>
      <c r="AN199" s="136">
        <f t="shared" si="74"/>
        <v>14</v>
      </c>
      <c r="AO199" s="137"/>
      <c r="AS199" s="136">
        <f t="shared" si="75"/>
        <v>15</v>
      </c>
      <c r="AU199" s="105">
        <v>2</v>
      </c>
      <c r="BA199" s="134">
        <f t="shared" si="76"/>
        <v>2</v>
      </c>
      <c r="BD199" s="105">
        <v>3</v>
      </c>
      <c r="BL199" s="135">
        <f t="shared" si="77"/>
        <v>3</v>
      </c>
      <c r="BM199" s="136">
        <f t="shared" si="78"/>
        <v>41</v>
      </c>
      <c r="BZ199" s="134">
        <f t="shared" si="79"/>
        <v>0</v>
      </c>
      <c r="CC199" s="135">
        <f t="shared" si="80"/>
        <v>0</v>
      </c>
      <c r="CD199" s="136">
        <f t="shared" si="81"/>
        <v>15</v>
      </c>
      <c r="CE199" s="138">
        <f t="shared" si="85"/>
        <v>98</v>
      </c>
      <c r="CF199" s="139">
        <f t="shared" si="82"/>
        <v>51</v>
      </c>
      <c r="CG199" s="106" t="str">
        <f t="shared" si="83"/>
        <v>пішохідний</v>
      </c>
      <c r="CH199" s="131" t="str">
        <f t="shared" si="84"/>
        <v>І к.с.</v>
      </c>
      <c r="CN199" s="138"/>
    </row>
    <row r="200" spans="1:92" s="105" customFormat="1" ht="15" customHeight="1">
      <c r="A200" s="131">
        <v>51</v>
      </c>
      <c r="B200" s="96" t="str">
        <f>VLOOKUP(A200,регістрація!B:AB,5,FALSE)</f>
        <v>пішохідний</v>
      </c>
      <c r="C200" s="132" t="str">
        <f>VLOOKUP(A200,регістрація!B:AB,6,FALSE)</f>
        <v>І к.с.</v>
      </c>
      <c r="D200" s="133" t="s">
        <v>369</v>
      </c>
      <c r="E200" s="131">
        <v>3</v>
      </c>
      <c r="M200" s="134">
        <f t="shared" si="69"/>
        <v>0</v>
      </c>
      <c r="U200" s="135">
        <f t="shared" si="70"/>
        <v>0</v>
      </c>
      <c r="V200" s="136">
        <f t="shared" si="71"/>
        <v>15</v>
      </c>
      <c r="AH200" s="134">
        <f t="shared" si="72"/>
        <v>0</v>
      </c>
      <c r="AL200" s="105">
        <v>2</v>
      </c>
      <c r="AM200" s="135">
        <f t="shared" si="73"/>
        <v>2</v>
      </c>
      <c r="AN200" s="136">
        <f t="shared" si="74"/>
        <v>17</v>
      </c>
      <c r="AO200" s="137"/>
      <c r="AS200" s="136">
        <f t="shared" si="75"/>
        <v>15</v>
      </c>
      <c r="BA200" s="134">
        <f t="shared" si="76"/>
        <v>0</v>
      </c>
      <c r="BL200" s="135">
        <f t="shared" si="77"/>
        <v>0</v>
      </c>
      <c r="BM200" s="136">
        <f t="shared" si="78"/>
        <v>40</v>
      </c>
      <c r="BP200" s="105">
        <v>1</v>
      </c>
      <c r="BV200" s="105">
        <v>3</v>
      </c>
      <c r="BW200" s="105">
        <v>1</v>
      </c>
      <c r="BZ200" s="134">
        <f t="shared" si="79"/>
        <v>5</v>
      </c>
      <c r="CC200" s="135">
        <f t="shared" si="80"/>
        <v>0</v>
      </c>
      <c r="CD200" s="136">
        <f t="shared" si="81"/>
        <v>10</v>
      </c>
      <c r="CE200" s="138">
        <f t="shared" si="85"/>
        <v>97</v>
      </c>
      <c r="CF200" s="139">
        <f t="shared" si="82"/>
        <v>51</v>
      </c>
      <c r="CG200" s="106" t="str">
        <f t="shared" si="83"/>
        <v>пішохідний</v>
      </c>
      <c r="CH200" s="131" t="str">
        <f t="shared" si="84"/>
        <v>І к.с.</v>
      </c>
      <c r="CN200" s="138"/>
    </row>
    <row r="201" spans="1:92" s="105" customFormat="1" ht="15" customHeight="1">
      <c r="A201" s="131">
        <v>51</v>
      </c>
      <c r="B201" s="96" t="str">
        <f>VLOOKUP(A201,регістрація!B:AB,5,FALSE)</f>
        <v>пішохідний</v>
      </c>
      <c r="C201" s="132" t="str">
        <f>VLOOKUP(A201,регістрація!B:AB,6,FALSE)</f>
        <v>І к.с.</v>
      </c>
      <c r="D201" s="133" t="s">
        <v>359</v>
      </c>
      <c r="E201" s="131">
        <v>4</v>
      </c>
      <c r="M201" s="134">
        <f t="shared" si="69"/>
        <v>0</v>
      </c>
      <c r="N201" s="105">
        <v>1</v>
      </c>
      <c r="O201" s="105">
        <v>1</v>
      </c>
      <c r="U201" s="135">
        <f t="shared" si="70"/>
        <v>2</v>
      </c>
      <c r="V201" s="136">
        <f t="shared" si="71"/>
        <v>17</v>
      </c>
      <c r="AH201" s="134">
        <f t="shared" si="72"/>
        <v>0</v>
      </c>
      <c r="AL201" s="105">
        <v>2</v>
      </c>
      <c r="AM201" s="135">
        <f t="shared" si="73"/>
        <v>2</v>
      </c>
      <c r="AN201" s="136">
        <f t="shared" si="74"/>
        <v>17</v>
      </c>
      <c r="AO201" s="137"/>
      <c r="AQ201" s="105">
        <v>2</v>
      </c>
      <c r="AS201" s="136">
        <f t="shared" si="75"/>
        <v>17</v>
      </c>
      <c r="BA201" s="134">
        <f t="shared" si="76"/>
        <v>0</v>
      </c>
      <c r="BB201" s="105">
        <v>1</v>
      </c>
      <c r="BD201" s="105">
        <v>2</v>
      </c>
      <c r="BL201" s="135">
        <f t="shared" si="77"/>
        <v>3</v>
      </c>
      <c r="BM201" s="136">
        <f t="shared" si="78"/>
        <v>43</v>
      </c>
      <c r="BZ201" s="134">
        <f t="shared" si="79"/>
        <v>0</v>
      </c>
      <c r="CC201" s="135">
        <f t="shared" si="80"/>
        <v>0</v>
      </c>
      <c r="CD201" s="136">
        <f t="shared" si="81"/>
        <v>15</v>
      </c>
      <c r="CE201" s="138">
        <f t="shared" si="85"/>
        <v>109</v>
      </c>
      <c r="CF201" s="139">
        <f t="shared" si="82"/>
        <v>51</v>
      </c>
      <c r="CG201" s="106" t="str">
        <f t="shared" si="83"/>
        <v>пішохідний</v>
      </c>
      <c r="CH201" s="131" t="str">
        <f t="shared" si="84"/>
        <v>І к.с.</v>
      </c>
      <c r="CN201" s="138"/>
    </row>
    <row r="202" spans="1:92" s="105" customFormat="1" ht="15" customHeight="1">
      <c r="A202" s="131">
        <v>53</v>
      </c>
      <c r="B202" s="96" t="str">
        <f>VLOOKUP(A202,регістрація!B:AB,5,FALSE)</f>
        <v>пішохідний</v>
      </c>
      <c r="C202" s="132" t="str">
        <f>VLOOKUP(A202,регістрація!B:AB,6,FALSE)</f>
        <v>І к.с.</v>
      </c>
      <c r="D202" s="133" t="s">
        <v>358</v>
      </c>
      <c r="E202" s="131">
        <v>1</v>
      </c>
      <c r="M202" s="134">
        <f t="shared" si="69"/>
        <v>0</v>
      </c>
      <c r="U202" s="135">
        <f t="shared" si="70"/>
        <v>0</v>
      </c>
      <c r="V202" s="136">
        <f t="shared" si="71"/>
        <v>15</v>
      </c>
      <c r="AH202" s="134">
        <f t="shared" si="72"/>
        <v>0</v>
      </c>
      <c r="AM202" s="135">
        <f t="shared" si="73"/>
        <v>0</v>
      </c>
      <c r="AN202" s="136">
        <f t="shared" si="74"/>
        <v>15</v>
      </c>
      <c r="AO202" s="137"/>
      <c r="AS202" s="136">
        <f t="shared" si="75"/>
        <v>15</v>
      </c>
      <c r="BA202" s="134">
        <f t="shared" si="76"/>
        <v>0</v>
      </c>
      <c r="BL202" s="135">
        <f t="shared" si="77"/>
        <v>0</v>
      </c>
      <c r="BM202" s="136">
        <f t="shared" si="78"/>
        <v>40</v>
      </c>
      <c r="BZ202" s="134">
        <f t="shared" si="79"/>
        <v>0</v>
      </c>
      <c r="CC202" s="135">
        <f t="shared" si="80"/>
        <v>0</v>
      </c>
      <c r="CD202" s="136">
        <f t="shared" si="81"/>
        <v>15</v>
      </c>
      <c r="CE202" s="138">
        <f t="shared" si="85"/>
        <v>100</v>
      </c>
      <c r="CF202" s="139">
        <f t="shared" si="82"/>
        <v>53</v>
      </c>
      <c r="CG202" s="106" t="str">
        <f t="shared" si="83"/>
        <v>пішохідний</v>
      </c>
      <c r="CH202" s="131" t="str">
        <f t="shared" si="84"/>
        <v>І к.с.</v>
      </c>
      <c r="CI202" s="126">
        <f>CE202</f>
        <v>100</v>
      </c>
      <c r="CJ202" s="126">
        <f>CE203</f>
        <v>100</v>
      </c>
      <c r="CK202" s="126">
        <f>CE204</f>
        <v>102</v>
      </c>
      <c r="CL202" s="126">
        <f>CE205</f>
        <v>114</v>
      </c>
      <c r="CN202" s="138"/>
    </row>
    <row r="203" spans="1:92" s="105" customFormat="1" ht="15" customHeight="1">
      <c r="A203" s="131">
        <v>53</v>
      </c>
      <c r="B203" s="96" t="str">
        <f>VLOOKUP(A203,регістрація!B:AB,5,FALSE)</f>
        <v>пішохідний</v>
      </c>
      <c r="C203" s="132" t="str">
        <f>VLOOKUP(A203,регістрація!B:AB,6,FALSE)</f>
        <v>І к.с.</v>
      </c>
      <c r="D203" s="133" t="s">
        <v>356</v>
      </c>
      <c r="E203" s="131">
        <v>2</v>
      </c>
      <c r="M203" s="134">
        <f t="shared" si="69"/>
        <v>0</v>
      </c>
      <c r="U203" s="135">
        <f t="shared" si="70"/>
        <v>0</v>
      </c>
      <c r="V203" s="136">
        <f t="shared" si="71"/>
        <v>15</v>
      </c>
      <c r="AH203" s="134">
        <f t="shared" si="72"/>
        <v>0</v>
      </c>
      <c r="AM203" s="135">
        <f t="shared" si="73"/>
        <v>0</v>
      </c>
      <c r="AN203" s="136">
        <f t="shared" si="74"/>
        <v>15</v>
      </c>
      <c r="AO203" s="137"/>
      <c r="AS203" s="136">
        <f t="shared" si="75"/>
        <v>15</v>
      </c>
      <c r="BA203" s="134">
        <f t="shared" si="76"/>
        <v>0</v>
      </c>
      <c r="BL203" s="135">
        <f t="shared" si="77"/>
        <v>0</v>
      </c>
      <c r="BM203" s="136">
        <f t="shared" si="78"/>
        <v>40</v>
      </c>
      <c r="BZ203" s="134">
        <f t="shared" si="79"/>
        <v>0</v>
      </c>
      <c r="CC203" s="135">
        <f t="shared" si="80"/>
        <v>0</v>
      </c>
      <c r="CD203" s="136">
        <f t="shared" si="81"/>
        <v>15</v>
      </c>
      <c r="CE203" s="138">
        <f t="shared" si="85"/>
        <v>100</v>
      </c>
      <c r="CF203" s="139">
        <f t="shared" si="82"/>
        <v>53</v>
      </c>
      <c r="CG203" s="106" t="str">
        <f t="shared" si="83"/>
        <v>пішохідний</v>
      </c>
      <c r="CH203" s="131" t="str">
        <f t="shared" si="84"/>
        <v>І к.с.</v>
      </c>
      <c r="CN203" s="138"/>
    </row>
    <row r="204" spans="1:92" s="105" customFormat="1" ht="15" customHeight="1">
      <c r="A204" s="131">
        <v>53</v>
      </c>
      <c r="B204" s="96" t="str">
        <f>VLOOKUP(A204,регістрація!B:AB,5,FALSE)</f>
        <v>пішохідний</v>
      </c>
      <c r="C204" s="132" t="str">
        <f>VLOOKUP(A204,регістрація!B:AB,6,FALSE)</f>
        <v>І к.с.</v>
      </c>
      <c r="D204" s="133" t="s">
        <v>369</v>
      </c>
      <c r="E204" s="131">
        <v>3</v>
      </c>
      <c r="G204" s="105">
        <v>1</v>
      </c>
      <c r="M204" s="134">
        <f t="shared" si="69"/>
        <v>1</v>
      </c>
      <c r="U204" s="135">
        <f t="shared" si="70"/>
        <v>0</v>
      </c>
      <c r="V204" s="136">
        <f t="shared" si="71"/>
        <v>14</v>
      </c>
      <c r="Y204" s="105">
        <v>2</v>
      </c>
      <c r="AH204" s="134">
        <f t="shared" si="72"/>
        <v>2</v>
      </c>
      <c r="AK204" s="105">
        <v>1</v>
      </c>
      <c r="AL204" s="105">
        <v>2</v>
      </c>
      <c r="AM204" s="135">
        <f t="shared" si="73"/>
        <v>3</v>
      </c>
      <c r="AN204" s="136">
        <f t="shared" si="74"/>
        <v>16</v>
      </c>
      <c r="AO204" s="137"/>
      <c r="AP204" s="105">
        <v>2</v>
      </c>
      <c r="AS204" s="136">
        <f t="shared" si="75"/>
        <v>17</v>
      </c>
      <c r="BA204" s="134">
        <f t="shared" si="76"/>
        <v>0</v>
      </c>
      <c r="BB204" s="105">
        <v>1</v>
      </c>
      <c r="BD204" s="105">
        <v>2</v>
      </c>
      <c r="BK204" s="105">
        <v>2</v>
      </c>
      <c r="BL204" s="135">
        <f t="shared" si="77"/>
        <v>5</v>
      </c>
      <c r="BM204" s="136">
        <f t="shared" si="78"/>
        <v>45</v>
      </c>
      <c r="BV204" s="105">
        <v>5</v>
      </c>
      <c r="BW204" s="105">
        <v>2</v>
      </c>
      <c r="BZ204" s="134">
        <f t="shared" si="79"/>
        <v>7</v>
      </c>
      <c r="CA204" s="105">
        <v>1</v>
      </c>
      <c r="CB204" s="105">
        <v>1</v>
      </c>
      <c r="CC204" s="135">
        <f t="shared" si="80"/>
        <v>2</v>
      </c>
      <c r="CD204" s="136">
        <f t="shared" si="81"/>
        <v>10</v>
      </c>
      <c r="CE204" s="138">
        <f t="shared" si="85"/>
        <v>102</v>
      </c>
      <c r="CF204" s="139">
        <f t="shared" si="82"/>
        <v>53</v>
      </c>
      <c r="CG204" s="106" t="str">
        <f t="shared" si="83"/>
        <v>пішохідний</v>
      </c>
      <c r="CH204" s="131" t="str">
        <f t="shared" si="84"/>
        <v>І к.с.</v>
      </c>
      <c r="CN204" s="138"/>
    </row>
    <row r="205" spans="1:92" s="105" customFormat="1" ht="15" customHeight="1">
      <c r="A205" s="131">
        <v>53</v>
      </c>
      <c r="B205" s="96" t="str">
        <f>VLOOKUP(A205,регістрація!B:AB,5,FALSE)</f>
        <v>пішохідний</v>
      </c>
      <c r="C205" s="132" t="str">
        <f>VLOOKUP(A205,регістрація!B:AB,6,FALSE)</f>
        <v>І к.с.</v>
      </c>
      <c r="D205" s="133" t="s">
        <v>359</v>
      </c>
      <c r="E205" s="131">
        <v>4</v>
      </c>
      <c r="M205" s="134">
        <f t="shared" si="69"/>
        <v>0</v>
      </c>
      <c r="N205" s="105">
        <v>1</v>
      </c>
      <c r="P205" s="105">
        <v>1</v>
      </c>
      <c r="U205" s="135">
        <f t="shared" si="70"/>
        <v>2</v>
      </c>
      <c r="V205" s="136">
        <f t="shared" si="71"/>
        <v>17</v>
      </c>
      <c r="AH205" s="134">
        <f t="shared" si="72"/>
        <v>0</v>
      </c>
      <c r="AK205" s="105">
        <v>1</v>
      </c>
      <c r="AL205" s="105">
        <v>2</v>
      </c>
      <c r="AM205" s="135">
        <f t="shared" si="73"/>
        <v>3</v>
      </c>
      <c r="AN205" s="136">
        <f t="shared" si="74"/>
        <v>18</v>
      </c>
      <c r="AO205" s="137"/>
      <c r="AQ205" s="105">
        <v>2</v>
      </c>
      <c r="AS205" s="136">
        <f t="shared" si="75"/>
        <v>17</v>
      </c>
      <c r="BA205" s="134">
        <f t="shared" si="76"/>
        <v>0</v>
      </c>
      <c r="BB205" s="105">
        <v>1</v>
      </c>
      <c r="BD205" s="105">
        <v>3</v>
      </c>
      <c r="BH205" s="105">
        <v>3</v>
      </c>
      <c r="BL205" s="135">
        <f t="shared" si="77"/>
        <v>7</v>
      </c>
      <c r="BM205" s="136">
        <f t="shared" si="78"/>
        <v>47</v>
      </c>
      <c r="BZ205" s="134">
        <f t="shared" si="79"/>
        <v>0</v>
      </c>
      <c r="CC205" s="135">
        <f t="shared" si="80"/>
        <v>0</v>
      </c>
      <c r="CD205" s="136">
        <f t="shared" si="81"/>
        <v>15</v>
      </c>
      <c r="CE205" s="138">
        <f t="shared" si="85"/>
        <v>114</v>
      </c>
      <c r="CF205" s="139">
        <f t="shared" si="82"/>
        <v>53</v>
      </c>
      <c r="CG205" s="106" t="str">
        <f t="shared" si="83"/>
        <v>пішохідний</v>
      </c>
      <c r="CH205" s="131" t="str">
        <f t="shared" si="84"/>
        <v>І к.с.</v>
      </c>
      <c r="CN205" s="138"/>
    </row>
    <row r="206" spans="1:92" s="105" customFormat="1" ht="15" customHeight="1">
      <c r="A206" s="131">
        <v>62</v>
      </c>
      <c r="B206" s="96" t="str">
        <f>VLOOKUP(A206,регістрація!B:AB,5,FALSE)</f>
        <v>пішохідний</v>
      </c>
      <c r="C206" s="132" t="str">
        <f>VLOOKUP(A206,регістрація!B:AB,6,FALSE)</f>
        <v>І к.с.</v>
      </c>
      <c r="D206" s="142" t="s">
        <v>358</v>
      </c>
      <c r="E206" s="131">
        <v>1</v>
      </c>
      <c r="F206" s="105">
        <v>1</v>
      </c>
      <c r="J206" s="105">
        <v>1</v>
      </c>
      <c r="L206" s="105">
        <v>2</v>
      </c>
      <c r="M206" s="134">
        <f t="shared" si="69"/>
        <v>4</v>
      </c>
      <c r="U206" s="135">
        <f t="shared" si="70"/>
        <v>0</v>
      </c>
      <c r="V206" s="136">
        <f t="shared" si="71"/>
        <v>11</v>
      </c>
      <c r="AC206" s="105">
        <v>1</v>
      </c>
      <c r="AH206" s="134">
        <f t="shared" si="72"/>
        <v>1</v>
      </c>
      <c r="AL206" s="105">
        <v>1</v>
      </c>
      <c r="AM206" s="135">
        <f t="shared" si="73"/>
        <v>1</v>
      </c>
      <c r="AN206" s="136">
        <f t="shared" si="74"/>
        <v>15</v>
      </c>
      <c r="AO206" s="137"/>
      <c r="AS206" s="136">
        <f t="shared" si="75"/>
        <v>15</v>
      </c>
      <c r="AZ206" s="105">
        <v>1</v>
      </c>
      <c r="BA206" s="134">
        <f t="shared" si="76"/>
        <v>1</v>
      </c>
      <c r="BL206" s="135">
        <f t="shared" si="77"/>
        <v>0</v>
      </c>
      <c r="BM206" s="136">
        <f t="shared" si="78"/>
        <v>39</v>
      </c>
      <c r="BP206" s="105">
        <v>2</v>
      </c>
      <c r="BQ206" s="105">
        <v>1</v>
      </c>
      <c r="BR206" s="105">
        <v>2</v>
      </c>
      <c r="BS206" s="105">
        <v>1</v>
      </c>
      <c r="BT206" s="105">
        <v>1</v>
      </c>
      <c r="BV206" s="105">
        <v>2</v>
      </c>
      <c r="BW206" s="105">
        <v>2</v>
      </c>
      <c r="BX206" s="105">
        <v>2</v>
      </c>
      <c r="BZ206" s="134">
        <f t="shared" si="79"/>
        <v>13</v>
      </c>
      <c r="CC206" s="135">
        <f t="shared" si="80"/>
        <v>0</v>
      </c>
      <c r="CD206" s="136">
        <f t="shared" si="81"/>
        <v>2</v>
      </c>
      <c r="CE206" s="138">
        <f t="shared" si="85"/>
        <v>82</v>
      </c>
      <c r="CF206" s="139">
        <f t="shared" si="82"/>
        <v>62</v>
      </c>
      <c r="CG206" s="106" t="str">
        <f t="shared" si="83"/>
        <v>пішохідний</v>
      </c>
      <c r="CH206" s="131" t="str">
        <f t="shared" si="84"/>
        <v>І к.с.</v>
      </c>
      <c r="CI206" s="105">
        <f>CE206</f>
        <v>82</v>
      </c>
      <c r="CJ206" s="105">
        <f>CE207</f>
        <v>98</v>
      </c>
      <c r="CK206" s="105">
        <f>CE208</f>
        <v>74</v>
      </c>
      <c r="CL206" s="105">
        <f>CE209</f>
        <v>100</v>
      </c>
      <c r="CN206" s="138"/>
    </row>
    <row r="207" spans="1:92" s="105" customFormat="1" ht="15" customHeight="1">
      <c r="A207" s="131">
        <v>62</v>
      </c>
      <c r="B207" s="96" t="str">
        <f>VLOOKUP(A207,регістрація!B:AB,5,FALSE)</f>
        <v>пішохідний</v>
      </c>
      <c r="C207" s="132" t="str">
        <f>VLOOKUP(A207,регістрація!B:AB,6,FALSE)</f>
        <v>І к.с.</v>
      </c>
      <c r="D207" s="133" t="s">
        <v>368</v>
      </c>
      <c r="E207" s="131">
        <v>2</v>
      </c>
      <c r="L207" s="105">
        <v>2</v>
      </c>
      <c r="M207" s="134">
        <f t="shared" si="69"/>
        <v>2</v>
      </c>
      <c r="Q207" s="105">
        <v>1</v>
      </c>
      <c r="U207" s="135">
        <f t="shared" si="70"/>
        <v>1</v>
      </c>
      <c r="V207" s="136">
        <f t="shared" si="71"/>
        <v>14</v>
      </c>
      <c r="AC207" s="105">
        <v>2</v>
      </c>
      <c r="AH207" s="134">
        <f t="shared" si="72"/>
        <v>2</v>
      </c>
      <c r="AL207" s="105">
        <v>2</v>
      </c>
      <c r="AM207" s="135">
        <f t="shared" si="73"/>
        <v>2</v>
      </c>
      <c r="AN207" s="136">
        <f t="shared" si="74"/>
        <v>15</v>
      </c>
      <c r="AO207" s="137"/>
      <c r="AS207" s="136">
        <f t="shared" si="75"/>
        <v>15</v>
      </c>
      <c r="AU207" s="105">
        <v>1</v>
      </c>
      <c r="BA207" s="134">
        <f t="shared" si="76"/>
        <v>1</v>
      </c>
      <c r="BC207" s="105">
        <v>1</v>
      </c>
      <c r="BL207" s="135">
        <f t="shared" si="77"/>
        <v>1</v>
      </c>
      <c r="BM207" s="136">
        <f t="shared" si="78"/>
        <v>40</v>
      </c>
      <c r="BW207" s="105">
        <v>1</v>
      </c>
      <c r="BZ207" s="134">
        <f t="shared" si="79"/>
        <v>1</v>
      </c>
      <c r="CC207" s="135">
        <f t="shared" si="80"/>
        <v>0</v>
      </c>
      <c r="CD207" s="136">
        <f t="shared" si="81"/>
        <v>14</v>
      </c>
      <c r="CE207" s="138">
        <f t="shared" si="85"/>
        <v>98</v>
      </c>
      <c r="CF207" s="139">
        <f t="shared" si="82"/>
        <v>62</v>
      </c>
      <c r="CG207" s="106" t="str">
        <f t="shared" si="83"/>
        <v>пішохідний</v>
      </c>
      <c r="CH207" s="131" t="str">
        <f t="shared" si="84"/>
        <v>І к.с.</v>
      </c>
      <c r="CN207" s="138"/>
    </row>
    <row r="208" spans="1:92" s="105" customFormat="1" ht="15" customHeight="1">
      <c r="A208" s="131">
        <v>62</v>
      </c>
      <c r="B208" s="96" t="str">
        <f>VLOOKUP(A208,регістрація!B:AB,5,FALSE)</f>
        <v>пішохідний</v>
      </c>
      <c r="C208" s="132" t="str">
        <f>VLOOKUP(A208,регістрація!B:AB,6,FALSE)</f>
        <v>І к.с.</v>
      </c>
      <c r="D208" s="133" t="s">
        <v>369</v>
      </c>
      <c r="E208" s="131">
        <v>3</v>
      </c>
      <c r="F208" s="105">
        <v>2</v>
      </c>
      <c r="G208" s="105">
        <v>1</v>
      </c>
      <c r="M208" s="134">
        <f t="shared" si="69"/>
        <v>3</v>
      </c>
      <c r="U208" s="135">
        <f t="shared" si="70"/>
        <v>0</v>
      </c>
      <c r="V208" s="136">
        <f t="shared" si="71"/>
        <v>12</v>
      </c>
      <c r="AH208" s="134">
        <f t="shared" si="72"/>
        <v>0</v>
      </c>
      <c r="AM208" s="135">
        <f t="shared" si="73"/>
        <v>0</v>
      </c>
      <c r="AN208" s="136">
        <f t="shared" si="74"/>
        <v>15</v>
      </c>
      <c r="AO208" s="137"/>
      <c r="AS208" s="136">
        <f t="shared" si="75"/>
        <v>15</v>
      </c>
      <c r="AT208" s="105">
        <v>2</v>
      </c>
      <c r="AW208" s="105">
        <v>10</v>
      </c>
      <c r="BA208" s="134">
        <f t="shared" si="76"/>
        <v>12</v>
      </c>
      <c r="BL208" s="135">
        <f t="shared" si="77"/>
        <v>0</v>
      </c>
      <c r="BM208" s="136">
        <f t="shared" si="78"/>
        <v>28</v>
      </c>
      <c r="BP208" s="105">
        <v>1</v>
      </c>
      <c r="BQ208" s="105">
        <v>2</v>
      </c>
      <c r="BT208" s="105">
        <v>3</v>
      </c>
      <c r="BV208" s="105">
        <v>5</v>
      </c>
      <c r="BZ208" s="134">
        <f t="shared" si="79"/>
        <v>11</v>
      </c>
      <c r="CC208" s="135">
        <f t="shared" si="80"/>
        <v>0</v>
      </c>
      <c r="CD208" s="136">
        <f t="shared" si="81"/>
        <v>4</v>
      </c>
      <c r="CE208" s="138">
        <f t="shared" si="85"/>
        <v>74</v>
      </c>
      <c r="CF208" s="139">
        <f t="shared" si="82"/>
        <v>62</v>
      </c>
      <c r="CG208" s="106" t="str">
        <f t="shared" si="83"/>
        <v>пішохідний</v>
      </c>
      <c r="CH208" s="131" t="str">
        <f t="shared" si="84"/>
        <v>І к.с.</v>
      </c>
      <c r="CN208" s="138"/>
    </row>
    <row r="209" spans="1:92" s="105" customFormat="1" ht="15" customHeight="1">
      <c r="A209" s="131">
        <v>62</v>
      </c>
      <c r="B209" s="96" t="str">
        <f>VLOOKUP(A209,регістрація!B:AB,5,FALSE)</f>
        <v>пішохідний</v>
      </c>
      <c r="C209" s="132" t="str">
        <f>VLOOKUP(A209,регістрація!B:AB,6,FALSE)</f>
        <v>І к.с.</v>
      </c>
      <c r="D209" s="133" t="s">
        <v>359</v>
      </c>
      <c r="E209" s="131">
        <v>4</v>
      </c>
      <c r="M209" s="134">
        <f t="shared" si="69"/>
        <v>0</v>
      </c>
      <c r="U209" s="135">
        <f t="shared" si="70"/>
        <v>0</v>
      </c>
      <c r="V209" s="136">
        <f t="shared" si="71"/>
        <v>15</v>
      </c>
      <c r="AH209" s="134">
        <f t="shared" si="72"/>
        <v>0</v>
      </c>
      <c r="AM209" s="135">
        <f t="shared" si="73"/>
        <v>0</v>
      </c>
      <c r="AN209" s="136">
        <f t="shared" si="74"/>
        <v>15</v>
      </c>
      <c r="AO209" s="137"/>
      <c r="AS209" s="136">
        <f t="shared" si="75"/>
        <v>15</v>
      </c>
      <c r="BA209" s="134">
        <f t="shared" si="76"/>
        <v>0</v>
      </c>
      <c r="BL209" s="135">
        <f t="shared" si="77"/>
        <v>0</v>
      </c>
      <c r="BM209" s="136">
        <f t="shared" si="78"/>
        <v>40</v>
      </c>
      <c r="BZ209" s="134">
        <f t="shared" si="79"/>
        <v>0</v>
      </c>
      <c r="CC209" s="135">
        <f t="shared" si="80"/>
        <v>0</v>
      </c>
      <c r="CD209" s="136">
        <f t="shared" si="81"/>
        <v>15</v>
      </c>
      <c r="CE209" s="138">
        <f t="shared" si="85"/>
        <v>100</v>
      </c>
      <c r="CF209" s="139">
        <f t="shared" si="82"/>
        <v>62</v>
      </c>
      <c r="CG209" s="106" t="str">
        <f t="shared" si="83"/>
        <v>пішохідний</v>
      </c>
      <c r="CH209" s="131" t="str">
        <f t="shared" si="84"/>
        <v>І к.с.</v>
      </c>
      <c r="CN209" s="138"/>
    </row>
    <row r="210" spans="1:92" s="105" customFormat="1" ht="15" customHeight="1">
      <c r="A210" s="131">
        <v>67</v>
      </c>
      <c r="B210" s="96" t="str">
        <f>VLOOKUP(A210,регістрація!B:AB,5,FALSE)</f>
        <v>пішохідний</v>
      </c>
      <c r="C210" s="132" t="str">
        <f>VLOOKUP(A210,регістрація!B:AB,6,FALSE)</f>
        <v>І к.с.</v>
      </c>
      <c r="D210" s="142" t="s">
        <v>358</v>
      </c>
      <c r="E210" s="131">
        <v>1</v>
      </c>
      <c r="M210" s="134">
        <f t="shared" si="69"/>
        <v>0</v>
      </c>
      <c r="P210" s="105">
        <v>1</v>
      </c>
      <c r="T210" s="105">
        <v>1</v>
      </c>
      <c r="U210" s="135">
        <f t="shared" si="70"/>
        <v>2</v>
      </c>
      <c r="V210" s="136">
        <f t="shared" si="71"/>
        <v>17</v>
      </c>
      <c r="Z210" s="105">
        <v>1</v>
      </c>
      <c r="AH210" s="134">
        <f t="shared" si="72"/>
        <v>1</v>
      </c>
      <c r="AK210" s="105">
        <v>1</v>
      </c>
      <c r="AL210" s="105">
        <v>1</v>
      </c>
      <c r="AM210" s="135">
        <f t="shared" si="73"/>
        <v>2</v>
      </c>
      <c r="AN210" s="136">
        <f t="shared" si="74"/>
        <v>16</v>
      </c>
      <c r="AO210" s="137"/>
      <c r="AQ210" s="105">
        <v>2</v>
      </c>
      <c r="AS210" s="136">
        <f t="shared" si="75"/>
        <v>17</v>
      </c>
      <c r="BA210" s="134">
        <f t="shared" si="76"/>
        <v>0</v>
      </c>
      <c r="BC210" s="105">
        <v>1</v>
      </c>
      <c r="BD210" s="105">
        <v>2</v>
      </c>
      <c r="BH210" s="105">
        <v>2</v>
      </c>
      <c r="BK210" s="105">
        <v>1</v>
      </c>
      <c r="BL210" s="135">
        <f t="shared" si="77"/>
        <v>6</v>
      </c>
      <c r="BM210" s="136">
        <f t="shared" si="78"/>
        <v>46</v>
      </c>
      <c r="BT210" s="105">
        <v>2</v>
      </c>
      <c r="BW210" s="105">
        <v>1</v>
      </c>
      <c r="BX210" s="105">
        <v>1</v>
      </c>
      <c r="BZ210" s="134">
        <f t="shared" si="79"/>
        <v>4</v>
      </c>
      <c r="CA210" s="105">
        <v>1</v>
      </c>
      <c r="CC210" s="135">
        <f t="shared" si="80"/>
        <v>1</v>
      </c>
      <c r="CD210" s="136">
        <f t="shared" si="81"/>
        <v>12</v>
      </c>
      <c r="CE210" s="138">
        <f t="shared" si="85"/>
        <v>108</v>
      </c>
      <c r="CF210" s="139">
        <f t="shared" si="82"/>
        <v>67</v>
      </c>
      <c r="CG210" s="106" t="str">
        <f t="shared" si="83"/>
        <v>пішохідний</v>
      </c>
      <c r="CH210" s="131" t="str">
        <f t="shared" si="84"/>
        <v>І к.с.</v>
      </c>
      <c r="CI210" s="105">
        <f>CE210</f>
        <v>108</v>
      </c>
      <c r="CJ210" s="105">
        <f>CE211</f>
        <v>105</v>
      </c>
      <c r="CK210" s="105">
        <f>CE212</f>
        <v>116</v>
      </c>
      <c r="CL210" s="105">
        <f>CE213</f>
        <v>100</v>
      </c>
      <c r="CN210" s="138"/>
    </row>
    <row r="211" spans="1:92" s="105" customFormat="1" ht="15" customHeight="1">
      <c r="A211" s="131">
        <v>67</v>
      </c>
      <c r="B211" s="96" t="str">
        <f>VLOOKUP(A211,регістрація!B:AB,5,FALSE)</f>
        <v>пішохідний</v>
      </c>
      <c r="C211" s="132" t="str">
        <f>VLOOKUP(A211,регістрація!B:AB,6,FALSE)</f>
        <v>І к.с.</v>
      </c>
      <c r="D211" s="133" t="s">
        <v>368</v>
      </c>
      <c r="E211" s="131">
        <v>2</v>
      </c>
      <c r="L211" s="105">
        <v>1</v>
      </c>
      <c r="M211" s="134">
        <f t="shared" si="69"/>
        <v>1</v>
      </c>
      <c r="U211" s="135">
        <f t="shared" si="70"/>
        <v>0</v>
      </c>
      <c r="V211" s="136">
        <f t="shared" si="71"/>
        <v>14</v>
      </c>
      <c r="AH211" s="134">
        <f t="shared" si="72"/>
        <v>0</v>
      </c>
      <c r="AK211" s="105">
        <v>1</v>
      </c>
      <c r="AL211" s="105">
        <v>2</v>
      </c>
      <c r="AM211" s="135">
        <f t="shared" si="73"/>
        <v>3</v>
      </c>
      <c r="AN211" s="136">
        <f t="shared" si="74"/>
        <v>18</v>
      </c>
      <c r="AO211" s="137"/>
      <c r="AS211" s="136">
        <f t="shared" si="75"/>
        <v>15</v>
      </c>
      <c r="BA211" s="134">
        <f t="shared" si="76"/>
        <v>0</v>
      </c>
      <c r="BE211" s="105">
        <v>1</v>
      </c>
      <c r="BL211" s="135">
        <f t="shared" si="77"/>
        <v>1</v>
      </c>
      <c r="BM211" s="136">
        <f t="shared" si="78"/>
        <v>41</v>
      </c>
      <c r="BZ211" s="134">
        <f t="shared" si="79"/>
        <v>0</v>
      </c>
      <c r="CA211" s="105">
        <v>2</v>
      </c>
      <c r="CC211" s="135">
        <f t="shared" si="80"/>
        <v>2</v>
      </c>
      <c r="CD211" s="136">
        <f t="shared" si="81"/>
        <v>17</v>
      </c>
      <c r="CE211" s="138">
        <f t="shared" si="85"/>
        <v>105</v>
      </c>
      <c r="CF211" s="139">
        <f t="shared" si="82"/>
        <v>67</v>
      </c>
      <c r="CG211" s="106" t="str">
        <f t="shared" si="83"/>
        <v>пішохідний</v>
      </c>
      <c r="CH211" s="131" t="str">
        <f t="shared" si="84"/>
        <v>І к.с.</v>
      </c>
      <c r="CN211" s="138"/>
    </row>
    <row r="212" spans="1:92" s="105" customFormat="1" ht="15" customHeight="1">
      <c r="A212" s="131">
        <v>67</v>
      </c>
      <c r="B212" s="96" t="str">
        <f>VLOOKUP(A212,регістрація!B:AB,5,FALSE)</f>
        <v>пішохідний</v>
      </c>
      <c r="C212" s="132" t="str">
        <f>VLOOKUP(A212,регістрація!B:AB,6,FALSE)</f>
        <v>І к.с.</v>
      </c>
      <c r="D212" s="133" t="s">
        <v>369</v>
      </c>
      <c r="E212" s="131">
        <v>3</v>
      </c>
      <c r="M212" s="134">
        <f t="shared" si="69"/>
        <v>0</v>
      </c>
      <c r="O212" s="105">
        <v>1</v>
      </c>
      <c r="P212" s="105">
        <v>1</v>
      </c>
      <c r="U212" s="135">
        <f t="shared" si="70"/>
        <v>2</v>
      </c>
      <c r="V212" s="136">
        <f t="shared" si="71"/>
        <v>17</v>
      </c>
      <c r="AH212" s="134">
        <f t="shared" si="72"/>
        <v>0</v>
      </c>
      <c r="AK212" s="105">
        <v>2</v>
      </c>
      <c r="AL212" s="105">
        <v>2</v>
      </c>
      <c r="AM212" s="135">
        <f t="shared" si="73"/>
        <v>4</v>
      </c>
      <c r="AN212" s="136">
        <f t="shared" si="74"/>
        <v>19</v>
      </c>
      <c r="AO212" s="137"/>
      <c r="AP212" s="105">
        <v>2</v>
      </c>
      <c r="AQ212" s="105">
        <v>1</v>
      </c>
      <c r="AS212" s="136">
        <f t="shared" si="75"/>
        <v>18</v>
      </c>
      <c r="BA212" s="134">
        <f t="shared" si="76"/>
        <v>0</v>
      </c>
      <c r="BB212" s="105">
        <v>1</v>
      </c>
      <c r="BC212" s="105">
        <v>1</v>
      </c>
      <c r="BD212" s="105">
        <v>2</v>
      </c>
      <c r="BK212" s="105">
        <v>1</v>
      </c>
      <c r="BL212" s="135">
        <f t="shared" si="77"/>
        <v>5</v>
      </c>
      <c r="BM212" s="136">
        <f t="shared" si="78"/>
        <v>45</v>
      </c>
      <c r="BZ212" s="134">
        <f t="shared" si="79"/>
        <v>0</v>
      </c>
      <c r="CA212" s="105">
        <v>2</v>
      </c>
      <c r="CC212" s="135">
        <f t="shared" si="80"/>
        <v>2</v>
      </c>
      <c r="CD212" s="136">
        <f t="shared" si="81"/>
        <v>17</v>
      </c>
      <c r="CE212" s="138">
        <f t="shared" si="85"/>
        <v>116</v>
      </c>
      <c r="CF212" s="139">
        <f t="shared" si="82"/>
        <v>67</v>
      </c>
      <c r="CG212" s="106" t="str">
        <f t="shared" si="83"/>
        <v>пішохідний</v>
      </c>
      <c r="CH212" s="131" t="str">
        <f t="shared" si="84"/>
        <v>І к.с.</v>
      </c>
      <c r="CN212" s="138"/>
    </row>
    <row r="213" spans="1:92" s="105" customFormat="1" ht="15" customHeight="1">
      <c r="A213" s="131">
        <v>67</v>
      </c>
      <c r="B213" s="96" t="str">
        <f>VLOOKUP(A213,регістрація!B:AB,5,FALSE)</f>
        <v>пішохідний</v>
      </c>
      <c r="C213" s="132" t="str">
        <f>VLOOKUP(A213,регістрація!B:AB,6,FALSE)</f>
        <v>І к.с.</v>
      </c>
      <c r="D213" s="133" t="s">
        <v>359</v>
      </c>
      <c r="E213" s="131">
        <v>4</v>
      </c>
      <c r="M213" s="134">
        <f t="shared" si="69"/>
        <v>0</v>
      </c>
      <c r="P213" s="105">
        <v>1</v>
      </c>
      <c r="U213" s="135">
        <f t="shared" si="70"/>
        <v>1</v>
      </c>
      <c r="V213" s="136">
        <f t="shared" si="71"/>
        <v>16</v>
      </c>
      <c r="AH213" s="134">
        <f t="shared" si="72"/>
        <v>0</v>
      </c>
      <c r="AK213" s="105">
        <v>1</v>
      </c>
      <c r="AM213" s="135">
        <f t="shared" si="73"/>
        <v>1</v>
      </c>
      <c r="AN213" s="136">
        <f t="shared" si="74"/>
        <v>16</v>
      </c>
      <c r="AO213" s="137"/>
      <c r="AP213" s="105">
        <v>1</v>
      </c>
      <c r="AS213" s="136">
        <f t="shared" si="75"/>
        <v>16</v>
      </c>
      <c r="BA213" s="134">
        <f t="shared" si="76"/>
        <v>0</v>
      </c>
      <c r="BD213" s="105">
        <v>1</v>
      </c>
      <c r="BH213" s="105">
        <v>2</v>
      </c>
      <c r="BL213" s="135">
        <f t="shared" si="77"/>
        <v>3</v>
      </c>
      <c r="BM213" s="136">
        <f t="shared" si="78"/>
        <v>43</v>
      </c>
      <c r="BP213" s="105">
        <v>2</v>
      </c>
      <c r="BR213" s="105">
        <v>1</v>
      </c>
      <c r="BT213" s="105">
        <v>1</v>
      </c>
      <c r="BW213" s="105">
        <v>2</v>
      </c>
      <c r="BZ213" s="134">
        <f t="shared" si="79"/>
        <v>6</v>
      </c>
      <c r="CC213" s="135">
        <f t="shared" si="80"/>
        <v>0</v>
      </c>
      <c r="CD213" s="136">
        <f t="shared" si="81"/>
        <v>9</v>
      </c>
      <c r="CE213" s="138">
        <f t="shared" si="85"/>
        <v>100</v>
      </c>
      <c r="CF213" s="139">
        <f t="shared" si="82"/>
        <v>67</v>
      </c>
      <c r="CG213" s="106" t="str">
        <f t="shared" si="83"/>
        <v>пішохідний</v>
      </c>
      <c r="CH213" s="131" t="str">
        <f t="shared" si="84"/>
        <v>І к.с.</v>
      </c>
      <c r="CN213" s="138"/>
    </row>
    <row r="214" spans="1:92" s="105" customFormat="1" ht="15" customHeight="1">
      <c r="A214" s="131">
        <v>76</v>
      </c>
      <c r="B214" s="96" t="str">
        <f>VLOOKUP(A214,регістрація!B:AB,5,FALSE)</f>
        <v>пішохідний</v>
      </c>
      <c r="C214" s="132" t="str">
        <f>VLOOKUP(A214,регістрація!B:AB,6,FALSE)</f>
        <v>І к.с.</v>
      </c>
      <c r="D214" s="142" t="s">
        <v>358</v>
      </c>
      <c r="E214" s="131">
        <v>1</v>
      </c>
      <c r="M214" s="134">
        <f t="shared" si="69"/>
        <v>0</v>
      </c>
      <c r="N214" s="105">
        <v>1</v>
      </c>
      <c r="P214" s="105">
        <v>1</v>
      </c>
      <c r="U214" s="135">
        <f t="shared" si="70"/>
        <v>2</v>
      </c>
      <c r="V214" s="136">
        <f t="shared" si="71"/>
        <v>17</v>
      </c>
      <c r="Z214" s="105">
        <v>1</v>
      </c>
      <c r="AH214" s="134">
        <f t="shared" si="72"/>
        <v>1</v>
      </c>
      <c r="AK214" s="105">
        <v>1</v>
      </c>
      <c r="AL214" s="105">
        <v>1</v>
      </c>
      <c r="AM214" s="135">
        <f t="shared" si="73"/>
        <v>2</v>
      </c>
      <c r="AN214" s="136">
        <f t="shared" si="74"/>
        <v>16</v>
      </c>
      <c r="AO214" s="137"/>
      <c r="AP214" s="105">
        <v>1</v>
      </c>
      <c r="AS214" s="136">
        <f t="shared" si="75"/>
        <v>16</v>
      </c>
      <c r="BA214" s="134">
        <f t="shared" si="76"/>
        <v>0</v>
      </c>
      <c r="BD214" s="105">
        <v>1</v>
      </c>
      <c r="BL214" s="135">
        <f t="shared" si="77"/>
        <v>1</v>
      </c>
      <c r="BM214" s="136">
        <f t="shared" si="78"/>
        <v>41</v>
      </c>
      <c r="BQ214" s="105">
        <v>2</v>
      </c>
      <c r="BU214" s="105">
        <v>3</v>
      </c>
      <c r="BW214" s="105">
        <v>1</v>
      </c>
      <c r="BX214" s="105">
        <v>2</v>
      </c>
      <c r="BZ214" s="134">
        <f t="shared" si="79"/>
        <v>8</v>
      </c>
      <c r="CC214" s="135">
        <f t="shared" si="80"/>
        <v>0</v>
      </c>
      <c r="CD214" s="136">
        <f t="shared" si="81"/>
        <v>7</v>
      </c>
      <c r="CE214" s="138">
        <f t="shared" si="85"/>
        <v>97</v>
      </c>
      <c r="CF214" s="139">
        <f t="shared" si="82"/>
        <v>76</v>
      </c>
      <c r="CG214" s="106" t="str">
        <f t="shared" si="83"/>
        <v>пішохідний</v>
      </c>
      <c r="CH214" s="131" t="str">
        <f t="shared" si="84"/>
        <v>І к.с.</v>
      </c>
      <c r="CI214" s="105">
        <f>CE214</f>
        <v>97</v>
      </c>
      <c r="CJ214" s="105">
        <f>CE215</f>
        <v>112</v>
      </c>
      <c r="CK214" s="105">
        <f>CE216</f>
        <v>102</v>
      </c>
      <c r="CL214" s="105">
        <f>CE217</f>
        <v>91</v>
      </c>
      <c r="CN214" s="138"/>
    </row>
    <row r="215" spans="1:92" s="105" customFormat="1" ht="15" customHeight="1">
      <c r="A215" s="131">
        <v>76</v>
      </c>
      <c r="B215" s="96" t="str">
        <f>VLOOKUP(A215,регістрація!B:AB,5,FALSE)</f>
        <v>пішохідний</v>
      </c>
      <c r="C215" s="132" t="str">
        <f>VLOOKUP(A215,регістрація!B:AB,6,FALSE)</f>
        <v>І к.с.</v>
      </c>
      <c r="D215" s="133" t="s">
        <v>368</v>
      </c>
      <c r="E215" s="131">
        <v>2</v>
      </c>
      <c r="L215" s="105">
        <v>1</v>
      </c>
      <c r="M215" s="134">
        <f t="shared" si="69"/>
        <v>1</v>
      </c>
      <c r="N215" s="105">
        <v>1</v>
      </c>
      <c r="O215" s="105">
        <v>1</v>
      </c>
      <c r="P215" s="105">
        <v>1</v>
      </c>
      <c r="U215" s="135">
        <f t="shared" si="70"/>
        <v>3</v>
      </c>
      <c r="V215" s="136">
        <f t="shared" si="71"/>
        <v>17</v>
      </c>
      <c r="AH215" s="134">
        <f t="shared" si="72"/>
        <v>0</v>
      </c>
      <c r="AK215" s="105">
        <v>1</v>
      </c>
      <c r="AL215" s="105">
        <v>2</v>
      </c>
      <c r="AM215" s="135">
        <f t="shared" si="73"/>
        <v>3</v>
      </c>
      <c r="AN215" s="136">
        <f t="shared" si="74"/>
        <v>18</v>
      </c>
      <c r="AO215" s="137"/>
      <c r="AR215" s="105">
        <v>3</v>
      </c>
      <c r="AS215" s="136">
        <f t="shared" si="75"/>
        <v>18</v>
      </c>
      <c r="BA215" s="134">
        <f t="shared" si="76"/>
        <v>0</v>
      </c>
      <c r="BC215" s="105">
        <v>1</v>
      </c>
      <c r="BD215" s="105">
        <v>1</v>
      </c>
      <c r="BK215" s="105">
        <v>1</v>
      </c>
      <c r="BL215" s="135">
        <f t="shared" si="77"/>
        <v>3</v>
      </c>
      <c r="BM215" s="136">
        <f t="shared" si="78"/>
        <v>43</v>
      </c>
      <c r="BV215" s="105">
        <v>1</v>
      </c>
      <c r="BZ215" s="134">
        <f t="shared" si="79"/>
        <v>1</v>
      </c>
      <c r="CA215" s="105">
        <v>2</v>
      </c>
      <c r="CC215" s="135">
        <f t="shared" si="80"/>
        <v>2</v>
      </c>
      <c r="CD215" s="136">
        <f t="shared" si="81"/>
        <v>16</v>
      </c>
      <c r="CE215" s="138">
        <f t="shared" si="85"/>
        <v>112</v>
      </c>
      <c r="CF215" s="139">
        <f t="shared" si="82"/>
        <v>76</v>
      </c>
      <c r="CG215" s="106" t="str">
        <f t="shared" si="83"/>
        <v>пішохідний</v>
      </c>
      <c r="CH215" s="131" t="str">
        <f t="shared" si="84"/>
        <v>І к.с.</v>
      </c>
      <c r="CN215" s="138"/>
    </row>
    <row r="216" spans="1:92" s="105" customFormat="1" ht="15" customHeight="1">
      <c r="A216" s="131">
        <v>76</v>
      </c>
      <c r="B216" s="96" t="str">
        <f>VLOOKUP(A216,регістрація!B:AB,5,FALSE)</f>
        <v>пішохідний</v>
      </c>
      <c r="C216" s="132" t="str">
        <f>VLOOKUP(A216,регістрація!B:AB,6,FALSE)</f>
        <v>І к.с.</v>
      </c>
      <c r="D216" s="133" t="s">
        <v>369</v>
      </c>
      <c r="E216" s="131">
        <v>3</v>
      </c>
      <c r="M216" s="134">
        <f t="shared" si="69"/>
        <v>0</v>
      </c>
      <c r="P216" s="105">
        <v>1</v>
      </c>
      <c r="U216" s="135">
        <f t="shared" si="70"/>
        <v>1</v>
      </c>
      <c r="V216" s="136">
        <f t="shared" si="71"/>
        <v>16</v>
      </c>
      <c r="AH216" s="134">
        <f t="shared" si="72"/>
        <v>0</v>
      </c>
      <c r="AM216" s="135">
        <f t="shared" si="73"/>
        <v>0</v>
      </c>
      <c r="AN216" s="136">
        <f t="shared" si="74"/>
        <v>15</v>
      </c>
      <c r="AO216" s="137"/>
      <c r="AP216" s="105">
        <v>1</v>
      </c>
      <c r="AS216" s="136">
        <f t="shared" si="75"/>
        <v>16</v>
      </c>
      <c r="BA216" s="134">
        <f t="shared" si="76"/>
        <v>0</v>
      </c>
      <c r="BD216" s="105">
        <v>2</v>
      </c>
      <c r="BL216" s="135">
        <f t="shared" si="77"/>
        <v>2</v>
      </c>
      <c r="BM216" s="136">
        <f t="shared" si="78"/>
        <v>42</v>
      </c>
      <c r="BW216" s="105">
        <v>1</v>
      </c>
      <c r="BX216" s="105">
        <v>1</v>
      </c>
      <c r="BZ216" s="134">
        <f t="shared" si="79"/>
        <v>2</v>
      </c>
      <c r="CC216" s="135">
        <f t="shared" si="80"/>
        <v>0</v>
      </c>
      <c r="CD216" s="136">
        <f t="shared" si="81"/>
        <v>13</v>
      </c>
      <c r="CE216" s="138">
        <f t="shared" si="85"/>
        <v>102</v>
      </c>
      <c r="CF216" s="139">
        <f t="shared" si="82"/>
        <v>76</v>
      </c>
      <c r="CG216" s="106" t="str">
        <f t="shared" si="83"/>
        <v>пішохідний</v>
      </c>
      <c r="CH216" s="131" t="str">
        <f t="shared" si="84"/>
        <v>І к.с.</v>
      </c>
      <c r="CN216" s="138"/>
    </row>
    <row r="217" spans="1:92" s="105" customFormat="1" ht="15" customHeight="1">
      <c r="A217" s="131">
        <v>76</v>
      </c>
      <c r="B217" s="96" t="str">
        <f>VLOOKUP(A217,регістрація!B:AB,5,FALSE)</f>
        <v>пішохідний</v>
      </c>
      <c r="C217" s="132" t="str">
        <f>VLOOKUP(A217,регістрація!B:AB,6,FALSE)</f>
        <v>І к.с.</v>
      </c>
      <c r="D217" s="133" t="s">
        <v>359</v>
      </c>
      <c r="E217" s="131">
        <v>4</v>
      </c>
      <c r="M217" s="134">
        <f t="shared" si="69"/>
        <v>0</v>
      </c>
      <c r="P217" s="105">
        <v>1</v>
      </c>
      <c r="U217" s="135">
        <f t="shared" si="70"/>
        <v>1</v>
      </c>
      <c r="V217" s="136">
        <f t="shared" si="71"/>
        <v>16</v>
      </c>
      <c r="AE217" s="105">
        <v>2</v>
      </c>
      <c r="AH217" s="134">
        <f t="shared" si="72"/>
        <v>2</v>
      </c>
      <c r="AM217" s="135">
        <f t="shared" si="73"/>
        <v>0</v>
      </c>
      <c r="AN217" s="136">
        <f t="shared" si="74"/>
        <v>13</v>
      </c>
      <c r="AO217" s="137"/>
      <c r="AS217" s="136">
        <f t="shared" si="75"/>
        <v>15</v>
      </c>
      <c r="AU217" s="105">
        <v>2</v>
      </c>
      <c r="BA217" s="134">
        <f t="shared" si="76"/>
        <v>2</v>
      </c>
      <c r="BD217" s="105">
        <v>1</v>
      </c>
      <c r="BL217" s="135">
        <f t="shared" si="77"/>
        <v>1</v>
      </c>
      <c r="BM217" s="136">
        <f t="shared" si="78"/>
        <v>39</v>
      </c>
      <c r="BS217" s="105">
        <v>2</v>
      </c>
      <c r="BT217" s="105">
        <v>2</v>
      </c>
      <c r="BV217" s="105">
        <v>2</v>
      </c>
      <c r="BX217" s="105">
        <v>1</v>
      </c>
      <c r="BZ217" s="134">
        <f t="shared" si="79"/>
        <v>7</v>
      </c>
      <c r="CC217" s="135">
        <f t="shared" si="80"/>
        <v>0</v>
      </c>
      <c r="CD217" s="136">
        <f t="shared" si="81"/>
        <v>8</v>
      </c>
      <c r="CE217" s="138">
        <f t="shared" si="85"/>
        <v>91</v>
      </c>
      <c r="CF217" s="139">
        <f t="shared" si="82"/>
        <v>76</v>
      </c>
      <c r="CG217" s="106" t="str">
        <f t="shared" si="83"/>
        <v>пішохідний</v>
      </c>
      <c r="CH217" s="131" t="str">
        <f t="shared" si="84"/>
        <v>І к.с.</v>
      </c>
      <c r="CN217" s="138"/>
    </row>
    <row r="218" spans="1:92" s="105" customFormat="1" ht="15" customHeight="1">
      <c r="A218" s="131">
        <v>81</v>
      </c>
      <c r="B218" s="96" t="str">
        <f>VLOOKUP(A218,регістрація!B:AB,5,FALSE)</f>
        <v>пішохідний</v>
      </c>
      <c r="C218" s="132" t="str">
        <f>VLOOKUP(A218,регістрація!B:AB,6,FALSE)</f>
        <v>І к.с.</v>
      </c>
      <c r="D218" s="142" t="s">
        <v>358</v>
      </c>
      <c r="E218" s="131">
        <v>1</v>
      </c>
      <c r="M218" s="134">
        <f t="shared" si="69"/>
        <v>0</v>
      </c>
      <c r="P218" s="105">
        <v>1</v>
      </c>
      <c r="Q218" s="105">
        <v>1</v>
      </c>
      <c r="U218" s="135">
        <f t="shared" si="70"/>
        <v>2</v>
      </c>
      <c r="V218" s="136">
        <f t="shared" si="71"/>
        <v>17</v>
      </c>
      <c r="Z218" s="105">
        <v>1</v>
      </c>
      <c r="AH218" s="134">
        <f t="shared" si="72"/>
        <v>1</v>
      </c>
      <c r="AK218" s="105">
        <v>2</v>
      </c>
      <c r="AL218" s="105">
        <v>1</v>
      </c>
      <c r="AM218" s="135">
        <f t="shared" si="73"/>
        <v>3</v>
      </c>
      <c r="AN218" s="136">
        <f t="shared" si="74"/>
        <v>17</v>
      </c>
      <c r="AO218" s="137"/>
      <c r="AP218" s="105">
        <v>1</v>
      </c>
      <c r="AS218" s="136">
        <f t="shared" si="75"/>
        <v>16</v>
      </c>
      <c r="BA218" s="134">
        <f t="shared" si="76"/>
        <v>0</v>
      </c>
      <c r="BD218" s="105">
        <v>1</v>
      </c>
      <c r="BL218" s="135">
        <f t="shared" si="77"/>
        <v>1</v>
      </c>
      <c r="BM218" s="136">
        <f t="shared" si="78"/>
        <v>41</v>
      </c>
      <c r="BS218" s="105">
        <v>1</v>
      </c>
      <c r="BX218" s="105">
        <v>1</v>
      </c>
      <c r="BZ218" s="134">
        <f t="shared" si="79"/>
        <v>2</v>
      </c>
      <c r="CC218" s="135">
        <f t="shared" si="80"/>
        <v>0</v>
      </c>
      <c r="CD218" s="136">
        <f t="shared" si="81"/>
        <v>13</v>
      </c>
      <c r="CE218" s="138">
        <f t="shared" si="85"/>
        <v>104</v>
      </c>
      <c r="CF218" s="139">
        <f t="shared" si="82"/>
        <v>81</v>
      </c>
      <c r="CG218" s="106" t="str">
        <f t="shared" si="83"/>
        <v>пішохідний</v>
      </c>
      <c r="CH218" s="131" t="str">
        <f t="shared" si="84"/>
        <v>І к.с.</v>
      </c>
      <c r="CI218" s="105">
        <f>CE218</f>
        <v>104</v>
      </c>
      <c r="CJ218" s="105">
        <f>CE219</f>
        <v>100</v>
      </c>
      <c r="CK218" s="105">
        <f>CE220</f>
        <v>101</v>
      </c>
      <c r="CL218" s="105">
        <f>CE221</f>
        <v>105</v>
      </c>
      <c r="CN218" s="138"/>
    </row>
    <row r="219" spans="1:92" s="105" customFormat="1" ht="15" customHeight="1">
      <c r="A219" s="131">
        <v>81</v>
      </c>
      <c r="B219" s="96" t="str">
        <f>VLOOKUP(A219,регістрація!B:AB,5,FALSE)</f>
        <v>пішохідний</v>
      </c>
      <c r="C219" s="132" t="str">
        <f>VLOOKUP(A219,регістрація!B:AB,6,FALSE)</f>
        <v>І к.с.</v>
      </c>
      <c r="D219" s="133" t="s">
        <v>356</v>
      </c>
      <c r="E219" s="130">
        <v>2</v>
      </c>
      <c r="M219" s="134">
        <f t="shared" si="69"/>
        <v>0</v>
      </c>
      <c r="U219" s="135">
        <f t="shared" si="70"/>
        <v>0</v>
      </c>
      <c r="V219" s="136">
        <f t="shared" si="71"/>
        <v>15</v>
      </c>
      <c r="AH219" s="134">
        <f t="shared" si="72"/>
        <v>0</v>
      </c>
      <c r="AM219" s="135">
        <f t="shared" si="73"/>
        <v>0</v>
      </c>
      <c r="AN219" s="136">
        <f t="shared" si="74"/>
        <v>15</v>
      </c>
      <c r="AO219" s="137"/>
      <c r="AS219" s="136">
        <f t="shared" si="75"/>
        <v>15</v>
      </c>
      <c r="BA219" s="134">
        <f t="shared" si="76"/>
        <v>0</v>
      </c>
      <c r="BL219" s="135">
        <f t="shared" si="77"/>
        <v>0</v>
      </c>
      <c r="BM219" s="136">
        <f t="shared" si="78"/>
        <v>40</v>
      </c>
      <c r="BZ219" s="134">
        <f t="shared" si="79"/>
        <v>0</v>
      </c>
      <c r="CC219" s="135">
        <f t="shared" si="80"/>
        <v>0</v>
      </c>
      <c r="CD219" s="136">
        <f t="shared" si="81"/>
        <v>15</v>
      </c>
      <c r="CE219" s="138">
        <f t="shared" si="85"/>
        <v>100</v>
      </c>
      <c r="CF219" s="139">
        <f t="shared" si="82"/>
        <v>81</v>
      </c>
      <c r="CG219" s="106" t="str">
        <f t="shared" si="83"/>
        <v>пішохідний</v>
      </c>
      <c r="CH219" s="131" t="str">
        <f t="shared" si="84"/>
        <v>І к.с.</v>
      </c>
      <c r="CN219" s="138"/>
    </row>
    <row r="220" spans="1:92" s="105" customFormat="1" ht="15" customHeight="1">
      <c r="A220" s="131">
        <v>81</v>
      </c>
      <c r="B220" s="96" t="str">
        <f>VLOOKUP(A220,регістрація!B:AB,5,FALSE)</f>
        <v>пішохідний</v>
      </c>
      <c r="C220" s="132" t="str">
        <f>VLOOKUP(A220,регістрація!B:AB,6,FALSE)</f>
        <v>І к.с.</v>
      </c>
      <c r="D220" s="133" t="s">
        <v>369</v>
      </c>
      <c r="E220" s="131">
        <v>3</v>
      </c>
      <c r="M220" s="134">
        <f t="shared" si="69"/>
        <v>0</v>
      </c>
      <c r="P220" s="105">
        <v>1</v>
      </c>
      <c r="U220" s="135">
        <f t="shared" si="70"/>
        <v>1</v>
      </c>
      <c r="V220" s="136">
        <f t="shared" si="71"/>
        <v>16</v>
      </c>
      <c r="AH220" s="134">
        <f t="shared" si="72"/>
        <v>0</v>
      </c>
      <c r="AL220" s="105">
        <v>1</v>
      </c>
      <c r="AM220" s="135">
        <f t="shared" si="73"/>
        <v>1</v>
      </c>
      <c r="AN220" s="136">
        <f t="shared" si="74"/>
        <v>16</v>
      </c>
      <c r="AO220" s="137"/>
      <c r="AS220" s="136">
        <f t="shared" si="75"/>
        <v>15</v>
      </c>
      <c r="BA220" s="134">
        <f t="shared" si="76"/>
        <v>0</v>
      </c>
      <c r="BL220" s="135">
        <f t="shared" si="77"/>
        <v>0</v>
      </c>
      <c r="BM220" s="136">
        <f t="shared" si="78"/>
        <v>40</v>
      </c>
      <c r="BX220" s="105">
        <v>1</v>
      </c>
      <c r="BZ220" s="134">
        <f t="shared" si="79"/>
        <v>1</v>
      </c>
      <c r="CC220" s="135">
        <f t="shared" si="80"/>
        <v>0</v>
      </c>
      <c r="CD220" s="136">
        <f t="shared" si="81"/>
        <v>14</v>
      </c>
      <c r="CE220" s="138">
        <f t="shared" si="85"/>
        <v>101</v>
      </c>
      <c r="CF220" s="139">
        <f t="shared" si="82"/>
        <v>81</v>
      </c>
      <c r="CG220" s="106" t="str">
        <f t="shared" si="83"/>
        <v>пішохідний</v>
      </c>
      <c r="CH220" s="131" t="str">
        <f t="shared" si="84"/>
        <v>І к.с.</v>
      </c>
      <c r="CN220" s="138"/>
    </row>
    <row r="221" spans="1:92" s="105" customFormat="1" ht="15" customHeight="1">
      <c r="A221" s="131">
        <v>81</v>
      </c>
      <c r="B221" s="96" t="str">
        <f>VLOOKUP(A221,регістрація!B:AB,5,FALSE)</f>
        <v>пішохідний</v>
      </c>
      <c r="C221" s="132" t="str">
        <f>VLOOKUP(A221,регістрація!B:AB,6,FALSE)</f>
        <v>І к.с.</v>
      </c>
      <c r="D221" s="133" t="s">
        <v>359</v>
      </c>
      <c r="E221" s="131">
        <v>4</v>
      </c>
      <c r="M221" s="134">
        <f t="shared" si="69"/>
        <v>0</v>
      </c>
      <c r="P221" s="105">
        <v>1</v>
      </c>
      <c r="U221" s="135">
        <f t="shared" si="70"/>
        <v>1</v>
      </c>
      <c r="V221" s="136">
        <f t="shared" si="71"/>
        <v>16</v>
      </c>
      <c r="AH221" s="134">
        <f t="shared" si="72"/>
        <v>0</v>
      </c>
      <c r="AL221" s="105">
        <v>2</v>
      </c>
      <c r="AM221" s="135">
        <f t="shared" si="73"/>
        <v>2</v>
      </c>
      <c r="AN221" s="136">
        <f t="shared" si="74"/>
        <v>17</v>
      </c>
      <c r="AO221" s="137"/>
      <c r="AS221" s="136">
        <f t="shared" si="75"/>
        <v>15</v>
      </c>
      <c r="BA221" s="134">
        <f t="shared" si="76"/>
        <v>0</v>
      </c>
      <c r="BC221" s="105">
        <v>1</v>
      </c>
      <c r="BD221" s="105">
        <v>1</v>
      </c>
      <c r="BH221" s="105">
        <v>2</v>
      </c>
      <c r="BL221" s="135">
        <f t="shared" si="77"/>
        <v>4</v>
      </c>
      <c r="BM221" s="136">
        <f t="shared" si="78"/>
        <v>44</v>
      </c>
      <c r="BS221" s="105">
        <v>2</v>
      </c>
      <c r="BZ221" s="134">
        <f t="shared" si="79"/>
        <v>2</v>
      </c>
      <c r="CC221" s="135">
        <f t="shared" si="80"/>
        <v>0</v>
      </c>
      <c r="CD221" s="136">
        <f t="shared" si="81"/>
        <v>13</v>
      </c>
      <c r="CE221" s="138">
        <f t="shared" si="85"/>
        <v>105</v>
      </c>
      <c r="CF221" s="139">
        <f t="shared" si="82"/>
        <v>81</v>
      </c>
      <c r="CG221" s="106" t="str">
        <f t="shared" si="83"/>
        <v>пішохідний</v>
      </c>
      <c r="CH221" s="131" t="str">
        <f t="shared" si="84"/>
        <v>І к.с.</v>
      </c>
      <c r="CN221" s="138"/>
    </row>
    <row r="222" spans="1:89" s="105" customFormat="1" ht="15" customHeight="1">
      <c r="A222" s="131">
        <v>15</v>
      </c>
      <c r="B222" s="96" t="str">
        <f>VLOOKUP(A222,регістрація!B:AB,5,FALSE)</f>
        <v>пішохідний</v>
      </c>
      <c r="C222" s="132" t="str">
        <f>VLOOKUP(A222,регістрація!B:AB,6,FALSE)</f>
        <v>ІІ к.с.</v>
      </c>
      <c r="D222" s="133" t="s">
        <v>346</v>
      </c>
      <c r="E222" s="131">
        <v>1</v>
      </c>
      <c r="M222" s="134">
        <f aca="true" t="shared" si="86" ref="M222:M254">SUM(F222:L222)</f>
        <v>0</v>
      </c>
      <c r="N222" s="105">
        <v>2</v>
      </c>
      <c r="U222" s="135">
        <f aca="true" t="shared" si="87" ref="U222:U254">SUM(N222:T222)</f>
        <v>2</v>
      </c>
      <c r="V222" s="136">
        <f aca="true" t="shared" si="88" ref="V222:V254">15-M222+U222</f>
        <v>17</v>
      </c>
      <c r="AC222" s="105">
        <v>3</v>
      </c>
      <c r="AH222" s="134">
        <f aca="true" t="shared" si="89" ref="AH222:AH254">SUM(W222:AG222)</f>
        <v>3</v>
      </c>
      <c r="AM222" s="135">
        <f aca="true" t="shared" si="90" ref="AM222:AM254">SUM(AI222:AL222)</f>
        <v>0</v>
      </c>
      <c r="AN222" s="136">
        <f aca="true" t="shared" si="91" ref="AN222:AN254">15-AH222+AM222</f>
        <v>12</v>
      </c>
      <c r="AO222" s="137"/>
      <c r="AQ222" s="105">
        <v>2</v>
      </c>
      <c r="AS222" s="136">
        <f aca="true" t="shared" si="92" ref="AS222:AS254">15+AP222+AQ222+AR222-AO222</f>
        <v>17</v>
      </c>
      <c r="BA222" s="134">
        <f aca="true" t="shared" si="93" ref="BA222:BA254">SUM(AT222:AZ222)</f>
        <v>0</v>
      </c>
      <c r="BD222" s="105">
        <v>3</v>
      </c>
      <c r="BF222" s="105">
        <v>2</v>
      </c>
      <c r="BH222" s="105">
        <v>3</v>
      </c>
      <c r="BL222" s="135">
        <f aca="true" t="shared" si="94" ref="BL222:BL254">SUM(BB222:BK222)</f>
        <v>8</v>
      </c>
      <c r="BM222" s="136">
        <f aca="true" t="shared" si="95" ref="BM222:BM254">40+BL222-BA222</f>
        <v>48</v>
      </c>
      <c r="BZ222" s="134">
        <f aca="true" t="shared" si="96" ref="BZ222:BZ254">SUM(BN222:BY222)</f>
        <v>0</v>
      </c>
      <c r="CA222" s="105">
        <v>4</v>
      </c>
      <c r="CC222" s="135">
        <f aca="true" t="shared" si="97" ref="CC222:CC254">SUM(CA222:CB222)</f>
        <v>4</v>
      </c>
      <c r="CD222" s="136">
        <f aca="true" t="shared" si="98" ref="CD222:CD254">15+CC222-BZ222</f>
        <v>19</v>
      </c>
      <c r="CE222" s="138">
        <f aca="true" t="shared" si="99" ref="CE222:CE254">SUM(CD222,BM222,AS222,AN222,V222)</f>
        <v>113</v>
      </c>
      <c r="CF222" s="139">
        <f aca="true" t="shared" si="100" ref="CF222:CF248">A222</f>
        <v>15</v>
      </c>
      <c r="CG222" s="106" t="str">
        <f aca="true" t="shared" si="101" ref="CG222:CG248">B222</f>
        <v>пішохідний</v>
      </c>
      <c r="CH222" s="131" t="str">
        <f aca="true" t="shared" si="102" ref="CH222:CH248">C222</f>
        <v>ІІ к.с.</v>
      </c>
      <c r="CI222" s="105">
        <f>CE222</f>
        <v>113</v>
      </c>
      <c r="CJ222" s="105">
        <f>CE223</f>
        <v>109</v>
      </c>
      <c r="CK222" s="105">
        <f>CE224</f>
        <v>113</v>
      </c>
    </row>
    <row r="223" spans="1:92" s="105" customFormat="1" ht="15" customHeight="1">
      <c r="A223" s="131">
        <v>15</v>
      </c>
      <c r="B223" s="96" t="str">
        <f>VLOOKUP(A223,регістрація!B:AB,5,FALSE)</f>
        <v>пішохідний</v>
      </c>
      <c r="C223" s="132" t="str">
        <f>VLOOKUP(A223,регістрація!B:AB,6,FALSE)</f>
        <v>ІІ к.с.</v>
      </c>
      <c r="D223" s="133" t="s">
        <v>363</v>
      </c>
      <c r="E223" s="131">
        <v>2</v>
      </c>
      <c r="M223" s="134">
        <f t="shared" si="86"/>
        <v>0</v>
      </c>
      <c r="P223" s="105">
        <v>1</v>
      </c>
      <c r="U223" s="135">
        <f t="shared" si="87"/>
        <v>1</v>
      </c>
      <c r="V223" s="136">
        <f t="shared" si="88"/>
        <v>16</v>
      </c>
      <c r="AH223" s="134">
        <f t="shared" si="89"/>
        <v>0</v>
      </c>
      <c r="AL223" s="105">
        <v>2</v>
      </c>
      <c r="AM223" s="135">
        <f t="shared" si="90"/>
        <v>2</v>
      </c>
      <c r="AN223" s="136">
        <f t="shared" si="91"/>
        <v>17</v>
      </c>
      <c r="AO223" s="137"/>
      <c r="AS223" s="136">
        <f t="shared" si="92"/>
        <v>15</v>
      </c>
      <c r="BA223" s="134">
        <f t="shared" si="93"/>
        <v>0</v>
      </c>
      <c r="BD223" s="105">
        <v>2</v>
      </c>
      <c r="BH223" s="105">
        <v>2</v>
      </c>
      <c r="BL223" s="135">
        <f t="shared" si="94"/>
        <v>4</v>
      </c>
      <c r="BM223" s="136">
        <f t="shared" si="95"/>
        <v>44</v>
      </c>
      <c r="BZ223" s="134">
        <f t="shared" si="96"/>
        <v>0</v>
      </c>
      <c r="CA223" s="105">
        <v>2</v>
      </c>
      <c r="CC223" s="135">
        <f t="shared" si="97"/>
        <v>2</v>
      </c>
      <c r="CD223" s="136">
        <f t="shared" si="98"/>
        <v>17</v>
      </c>
      <c r="CE223" s="138">
        <f t="shared" si="99"/>
        <v>109</v>
      </c>
      <c r="CF223" s="139">
        <f t="shared" si="100"/>
        <v>15</v>
      </c>
      <c r="CG223" s="106" t="str">
        <f t="shared" si="101"/>
        <v>пішохідний</v>
      </c>
      <c r="CH223" s="131" t="str">
        <f t="shared" si="102"/>
        <v>ІІ к.с.</v>
      </c>
      <c r="CN223" s="138"/>
    </row>
    <row r="224" spans="1:92" s="105" customFormat="1" ht="15" customHeight="1">
      <c r="A224" s="131">
        <v>15</v>
      </c>
      <c r="B224" s="96" t="str">
        <f>VLOOKUP(A224,регістрація!B:AB,5,FALSE)</f>
        <v>пішохідний</v>
      </c>
      <c r="C224" s="132" t="str">
        <f>VLOOKUP(A224,регістрація!B:AB,6,FALSE)</f>
        <v>ІІ к.с.</v>
      </c>
      <c r="D224" s="133" t="s">
        <v>370</v>
      </c>
      <c r="E224" s="131">
        <v>3</v>
      </c>
      <c r="M224" s="134">
        <f t="shared" si="86"/>
        <v>0</v>
      </c>
      <c r="N224" s="105">
        <v>1</v>
      </c>
      <c r="P224" s="105">
        <v>1</v>
      </c>
      <c r="U224" s="135">
        <f t="shared" si="87"/>
        <v>2</v>
      </c>
      <c r="V224" s="136">
        <f t="shared" si="88"/>
        <v>17</v>
      </c>
      <c r="AH224" s="134">
        <f t="shared" si="89"/>
        <v>0</v>
      </c>
      <c r="AI224" s="105">
        <v>1</v>
      </c>
      <c r="AL224" s="105">
        <v>2</v>
      </c>
      <c r="AM224" s="135">
        <f t="shared" si="90"/>
        <v>3</v>
      </c>
      <c r="AN224" s="136">
        <f t="shared" si="91"/>
        <v>18</v>
      </c>
      <c r="AO224" s="137"/>
      <c r="AS224" s="136">
        <f t="shared" si="92"/>
        <v>15</v>
      </c>
      <c r="BA224" s="134">
        <f t="shared" si="93"/>
        <v>0</v>
      </c>
      <c r="BB224" s="105">
        <v>1</v>
      </c>
      <c r="BC224" s="105">
        <v>1</v>
      </c>
      <c r="BD224" s="105">
        <v>1</v>
      </c>
      <c r="BI224" s="105">
        <v>1</v>
      </c>
      <c r="BJ224" s="105">
        <v>1</v>
      </c>
      <c r="BL224" s="135">
        <f t="shared" si="94"/>
        <v>5</v>
      </c>
      <c r="BM224" s="136">
        <f t="shared" si="95"/>
        <v>45</v>
      </c>
      <c r="BZ224" s="134">
        <f t="shared" si="96"/>
        <v>0</v>
      </c>
      <c r="CA224" s="105">
        <v>2</v>
      </c>
      <c r="CB224" s="105">
        <v>1</v>
      </c>
      <c r="CC224" s="135">
        <f t="shared" si="97"/>
        <v>3</v>
      </c>
      <c r="CD224" s="136">
        <f t="shared" si="98"/>
        <v>18</v>
      </c>
      <c r="CE224" s="138">
        <f t="shared" si="99"/>
        <v>113</v>
      </c>
      <c r="CF224" s="139">
        <f t="shared" si="100"/>
        <v>15</v>
      </c>
      <c r="CG224" s="106" t="str">
        <f t="shared" si="101"/>
        <v>пішохідний</v>
      </c>
      <c r="CH224" s="131" t="str">
        <f t="shared" si="102"/>
        <v>ІІ к.с.</v>
      </c>
      <c r="CN224" s="138"/>
    </row>
    <row r="225" spans="1:93" s="105" customFormat="1" ht="15" customHeight="1">
      <c r="A225" s="131">
        <v>28</v>
      </c>
      <c r="B225" s="96" t="str">
        <f>VLOOKUP(A225,регістрація!B:AB,5,FALSE)</f>
        <v>пішохідний</v>
      </c>
      <c r="C225" s="132" t="str">
        <f>VLOOKUP(A225,регістрація!B:AB,6,FALSE)</f>
        <v>ІІІ к.с.</v>
      </c>
      <c r="D225" s="133" t="s">
        <v>346</v>
      </c>
      <c r="E225" s="131">
        <v>1</v>
      </c>
      <c r="M225" s="134">
        <f t="shared" si="86"/>
        <v>0</v>
      </c>
      <c r="U225" s="135">
        <f t="shared" si="87"/>
        <v>0</v>
      </c>
      <c r="V225" s="136">
        <f t="shared" si="88"/>
        <v>15</v>
      </c>
      <c r="Y225" s="105">
        <v>3</v>
      </c>
      <c r="AH225" s="134">
        <f t="shared" si="89"/>
        <v>3</v>
      </c>
      <c r="AL225" s="105">
        <v>1</v>
      </c>
      <c r="AM225" s="135">
        <f t="shared" si="90"/>
        <v>1</v>
      </c>
      <c r="AN225" s="136">
        <f t="shared" si="91"/>
        <v>13</v>
      </c>
      <c r="AO225" s="137"/>
      <c r="AP225" s="105">
        <v>2</v>
      </c>
      <c r="AS225" s="136">
        <f t="shared" si="92"/>
        <v>17</v>
      </c>
      <c r="BA225" s="134">
        <f t="shared" si="93"/>
        <v>0</v>
      </c>
      <c r="BB225" s="105">
        <v>2</v>
      </c>
      <c r="BD225" s="105">
        <v>3</v>
      </c>
      <c r="BL225" s="135">
        <f t="shared" si="94"/>
        <v>5</v>
      </c>
      <c r="BM225" s="136">
        <f t="shared" si="95"/>
        <v>45</v>
      </c>
      <c r="BT225" s="105">
        <v>2</v>
      </c>
      <c r="BV225" s="105">
        <v>1</v>
      </c>
      <c r="BW225" s="105">
        <v>1</v>
      </c>
      <c r="BY225" s="105">
        <v>2</v>
      </c>
      <c r="BZ225" s="134">
        <f t="shared" si="96"/>
        <v>6</v>
      </c>
      <c r="CA225" s="105">
        <v>3</v>
      </c>
      <c r="CC225" s="135">
        <f t="shared" si="97"/>
        <v>3</v>
      </c>
      <c r="CD225" s="136">
        <f t="shared" si="98"/>
        <v>12</v>
      </c>
      <c r="CE225" s="138">
        <f t="shared" si="99"/>
        <v>102</v>
      </c>
      <c r="CF225" s="139">
        <f t="shared" si="100"/>
        <v>28</v>
      </c>
      <c r="CG225" s="106" t="str">
        <f t="shared" si="101"/>
        <v>пішохідний</v>
      </c>
      <c r="CH225" s="131" t="str">
        <f t="shared" si="102"/>
        <v>ІІІ к.с.</v>
      </c>
      <c r="CI225" s="105">
        <f>CE225</f>
        <v>102</v>
      </c>
      <c r="CJ225" s="105">
        <f>CE226</f>
        <v>106</v>
      </c>
      <c r="CK225" s="105">
        <f>CE227</f>
        <v>114</v>
      </c>
      <c r="CM225" s="140"/>
      <c r="CN225" s="141"/>
      <c r="CO225" s="140"/>
    </row>
    <row r="226" spans="1:86" s="105" customFormat="1" ht="15" customHeight="1">
      <c r="A226" s="131">
        <v>28</v>
      </c>
      <c r="B226" s="96" t="str">
        <f>VLOOKUP(A226,регістрація!B:AB,5,FALSE)</f>
        <v>пішохідний</v>
      </c>
      <c r="C226" s="132" t="str">
        <f>VLOOKUP(A226,регістрація!B:AB,6,FALSE)</f>
        <v>ІІІ к.с.</v>
      </c>
      <c r="D226" s="133" t="s">
        <v>363</v>
      </c>
      <c r="E226" s="131">
        <v>2</v>
      </c>
      <c r="M226" s="134">
        <f t="shared" si="86"/>
        <v>0</v>
      </c>
      <c r="U226" s="135">
        <f t="shared" si="87"/>
        <v>0</v>
      </c>
      <c r="V226" s="136">
        <f t="shared" si="88"/>
        <v>15</v>
      </c>
      <c r="X226" s="105">
        <v>1</v>
      </c>
      <c r="AH226" s="134">
        <f t="shared" si="89"/>
        <v>1</v>
      </c>
      <c r="AL226" s="105">
        <v>1</v>
      </c>
      <c r="AM226" s="135">
        <f t="shared" si="90"/>
        <v>1</v>
      </c>
      <c r="AN226" s="136">
        <f t="shared" si="91"/>
        <v>15</v>
      </c>
      <c r="AO226" s="137"/>
      <c r="AP226" s="105">
        <v>1</v>
      </c>
      <c r="AS226" s="136">
        <f t="shared" si="92"/>
        <v>16</v>
      </c>
      <c r="BA226" s="134">
        <f t="shared" si="93"/>
        <v>0</v>
      </c>
      <c r="BD226" s="105">
        <v>2</v>
      </c>
      <c r="BH226" s="105">
        <v>2</v>
      </c>
      <c r="BL226" s="135">
        <f t="shared" si="94"/>
        <v>4</v>
      </c>
      <c r="BM226" s="136">
        <f t="shared" si="95"/>
        <v>44</v>
      </c>
      <c r="BZ226" s="134">
        <f t="shared" si="96"/>
        <v>0</v>
      </c>
      <c r="CA226" s="105">
        <v>1</v>
      </c>
      <c r="CC226" s="135">
        <f t="shared" si="97"/>
        <v>1</v>
      </c>
      <c r="CD226" s="136">
        <f t="shared" si="98"/>
        <v>16</v>
      </c>
      <c r="CE226" s="138">
        <f t="shared" si="99"/>
        <v>106</v>
      </c>
      <c r="CF226" s="139">
        <f t="shared" si="100"/>
        <v>28</v>
      </c>
      <c r="CG226" s="106" t="str">
        <f t="shared" si="101"/>
        <v>пішохідний</v>
      </c>
      <c r="CH226" s="131" t="str">
        <f t="shared" si="102"/>
        <v>ІІІ к.с.</v>
      </c>
    </row>
    <row r="227" spans="1:94" s="108" customFormat="1" ht="15" customHeight="1">
      <c r="A227" s="131">
        <v>28</v>
      </c>
      <c r="B227" s="96" t="str">
        <f>VLOOKUP(A227,регістрація!B:AB,5,FALSE)</f>
        <v>пішохідний</v>
      </c>
      <c r="C227" s="132" t="str">
        <f>VLOOKUP(A227,регістрація!B:AB,6,FALSE)</f>
        <v>ІІІ к.с.</v>
      </c>
      <c r="D227" s="133" t="s">
        <v>370</v>
      </c>
      <c r="E227" s="131">
        <v>3</v>
      </c>
      <c r="F227" s="105"/>
      <c r="G227" s="105"/>
      <c r="H227" s="105"/>
      <c r="I227" s="105"/>
      <c r="J227" s="105"/>
      <c r="K227" s="105"/>
      <c r="L227" s="105"/>
      <c r="M227" s="134">
        <f t="shared" si="86"/>
        <v>0</v>
      </c>
      <c r="N227" s="105">
        <v>1</v>
      </c>
      <c r="O227" s="105">
        <v>1</v>
      </c>
      <c r="P227" s="105"/>
      <c r="Q227" s="105"/>
      <c r="R227" s="105"/>
      <c r="S227" s="105"/>
      <c r="T227" s="105"/>
      <c r="U227" s="135">
        <f t="shared" si="87"/>
        <v>2</v>
      </c>
      <c r="V227" s="136">
        <f t="shared" si="88"/>
        <v>17</v>
      </c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34">
        <f t="shared" si="89"/>
        <v>0</v>
      </c>
      <c r="AI227" s="105"/>
      <c r="AJ227" s="105"/>
      <c r="AK227" s="105">
        <v>1</v>
      </c>
      <c r="AL227" s="105">
        <v>3</v>
      </c>
      <c r="AM227" s="135">
        <f t="shared" si="90"/>
        <v>4</v>
      </c>
      <c r="AN227" s="136">
        <f t="shared" si="91"/>
        <v>19</v>
      </c>
      <c r="AO227" s="137"/>
      <c r="AP227" s="105"/>
      <c r="AQ227" s="105"/>
      <c r="AR227" s="105"/>
      <c r="AS227" s="136">
        <f t="shared" si="92"/>
        <v>15</v>
      </c>
      <c r="AT227" s="105"/>
      <c r="AU227" s="105"/>
      <c r="AV227" s="105"/>
      <c r="AW227" s="105"/>
      <c r="AX227" s="105"/>
      <c r="AY227" s="105"/>
      <c r="AZ227" s="105"/>
      <c r="BA227" s="134">
        <f t="shared" si="93"/>
        <v>0</v>
      </c>
      <c r="BB227" s="105">
        <v>1</v>
      </c>
      <c r="BC227" s="105">
        <v>1</v>
      </c>
      <c r="BD227" s="105">
        <v>1</v>
      </c>
      <c r="BE227" s="105"/>
      <c r="BF227" s="105"/>
      <c r="BG227" s="105"/>
      <c r="BH227" s="105"/>
      <c r="BI227" s="105">
        <v>1</v>
      </c>
      <c r="BJ227" s="105"/>
      <c r="BK227" s="105"/>
      <c r="BL227" s="135">
        <f t="shared" si="94"/>
        <v>4</v>
      </c>
      <c r="BM227" s="136">
        <f t="shared" si="95"/>
        <v>44</v>
      </c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34">
        <f t="shared" si="96"/>
        <v>0</v>
      </c>
      <c r="CA227" s="105">
        <v>4</v>
      </c>
      <c r="CB227" s="105"/>
      <c r="CC227" s="135">
        <f t="shared" si="97"/>
        <v>4</v>
      </c>
      <c r="CD227" s="136">
        <f t="shared" si="98"/>
        <v>19</v>
      </c>
      <c r="CE227" s="138">
        <f t="shared" si="99"/>
        <v>114</v>
      </c>
      <c r="CF227" s="139">
        <f t="shared" si="100"/>
        <v>28</v>
      </c>
      <c r="CG227" s="106" t="str">
        <f t="shared" si="101"/>
        <v>пішохідний</v>
      </c>
      <c r="CH227" s="131" t="str">
        <f t="shared" si="102"/>
        <v>ІІІ к.с.</v>
      </c>
      <c r="CI227" s="105"/>
      <c r="CJ227" s="105"/>
      <c r="CK227" s="105"/>
      <c r="CL227" s="105"/>
      <c r="CM227" s="105"/>
      <c r="CN227" s="138"/>
      <c r="CO227" s="105"/>
      <c r="CP227" s="105"/>
    </row>
    <row r="228" spans="1:94" s="108" customFormat="1" ht="15" customHeight="1">
      <c r="A228" s="131">
        <v>36</v>
      </c>
      <c r="B228" s="96" t="str">
        <f>VLOOKUP(A228,регістрація!B:AB,5,FALSE)</f>
        <v>пішохідний</v>
      </c>
      <c r="C228" s="132" t="str">
        <f>VLOOKUP(A228,регістрація!B:AB,6,FALSE)</f>
        <v>ІІ к.с.</v>
      </c>
      <c r="D228" s="133" t="s">
        <v>346</v>
      </c>
      <c r="E228" s="131">
        <v>1</v>
      </c>
      <c r="F228" s="105">
        <v>1</v>
      </c>
      <c r="G228" s="105"/>
      <c r="H228" s="105"/>
      <c r="I228" s="105"/>
      <c r="J228" s="105"/>
      <c r="K228" s="105"/>
      <c r="L228" s="105"/>
      <c r="M228" s="134">
        <f t="shared" si="86"/>
        <v>1</v>
      </c>
      <c r="N228" s="105">
        <v>1</v>
      </c>
      <c r="O228" s="105"/>
      <c r="P228" s="105">
        <v>1</v>
      </c>
      <c r="Q228" s="105"/>
      <c r="R228" s="105"/>
      <c r="S228" s="105"/>
      <c r="T228" s="105"/>
      <c r="U228" s="135">
        <f t="shared" si="87"/>
        <v>2</v>
      </c>
      <c r="V228" s="136">
        <f t="shared" si="88"/>
        <v>16</v>
      </c>
      <c r="W228" s="105"/>
      <c r="X228" s="105">
        <v>2</v>
      </c>
      <c r="Y228" s="105"/>
      <c r="Z228" s="105"/>
      <c r="AA228" s="105"/>
      <c r="AB228" s="105"/>
      <c r="AC228" s="105"/>
      <c r="AD228" s="105">
        <v>5</v>
      </c>
      <c r="AE228" s="105"/>
      <c r="AF228" s="105"/>
      <c r="AG228" s="105"/>
      <c r="AH228" s="134">
        <f t="shared" si="89"/>
        <v>7</v>
      </c>
      <c r="AI228" s="105"/>
      <c r="AJ228" s="105"/>
      <c r="AK228" s="105"/>
      <c r="AL228" s="105"/>
      <c r="AM228" s="135">
        <f t="shared" si="90"/>
        <v>0</v>
      </c>
      <c r="AN228" s="136">
        <f t="shared" si="91"/>
        <v>8</v>
      </c>
      <c r="AO228" s="137"/>
      <c r="AP228" s="105"/>
      <c r="AQ228" s="105"/>
      <c r="AR228" s="105"/>
      <c r="AS228" s="136">
        <f t="shared" si="92"/>
        <v>15</v>
      </c>
      <c r="AT228" s="105"/>
      <c r="AU228" s="105"/>
      <c r="AV228" s="105"/>
      <c r="AW228" s="105"/>
      <c r="AX228" s="105"/>
      <c r="AY228" s="105"/>
      <c r="AZ228" s="105"/>
      <c r="BA228" s="134">
        <f t="shared" si="93"/>
        <v>0</v>
      </c>
      <c r="BB228" s="105">
        <v>2</v>
      </c>
      <c r="BC228" s="105"/>
      <c r="BD228" s="105">
        <v>3</v>
      </c>
      <c r="BE228" s="105"/>
      <c r="BF228" s="105">
        <v>2</v>
      </c>
      <c r="BG228" s="105"/>
      <c r="BH228" s="105">
        <v>4</v>
      </c>
      <c r="BI228" s="105"/>
      <c r="BJ228" s="105"/>
      <c r="BK228" s="105"/>
      <c r="BL228" s="135">
        <f t="shared" si="94"/>
        <v>11</v>
      </c>
      <c r="BM228" s="136">
        <f t="shared" si="95"/>
        <v>51</v>
      </c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>
        <v>1</v>
      </c>
      <c r="BX228" s="105"/>
      <c r="BY228" s="105">
        <v>3</v>
      </c>
      <c r="BZ228" s="134">
        <f t="shared" si="96"/>
        <v>4</v>
      </c>
      <c r="CA228" s="105">
        <v>4</v>
      </c>
      <c r="CB228" s="105"/>
      <c r="CC228" s="135">
        <f t="shared" si="97"/>
        <v>4</v>
      </c>
      <c r="CD228" s="136">
        <f t="shared" si="98"/>
        <v>15</v>
      </c>
      <c r="CE228" s="138">
        <f t="shared" si="99"/>
        <v>105</v>
      </c>
      <c r="CF228" s="139">
        <f t="shared" si="100"/>
        <v>36</v>
      </c>
      <c r="CG228" s="106" t="str">
        <f t="shared" si="101"/>
        <v>пішохідний</v>
      </c>
      <c r="CH228" s="131" t="str">
        <f t="shared" si="102"/>
        <v>ІІ к.с.</v>
      </c>
      <c r="CI228" s="105">
        <f>CE228</f>
        <v>105</v>
      </c>
      <c r="CJ228" s="105">
        <f>CE229</f>
        <v>101</v>
      </c>
      <c r="CK228" s="105">
        <f>CE230</f>
        <v>104</v>
      </c>
      <c r="CL228" s="105"/>
      <c r="CM228" s="105"/>
      <c r="CN228" s="105"/>
      <c r="CO228" s="105"/>
      <c r="CP228" s="105"/>
    </row>
    <row r="229" spans="1:94" s="108" customFormat="1" ht="15" customHeight="1">
      <c r="A229" s="131">
        <v>36</v>
      </c>
      <c r="B229" s="96" t="str">
        <f>VLOOKUP(A229,регістрація!B:AB,5,FALSE)</f>
        <v>пішохідний</v>
      </c>
      <c r="C229" s="132" t="str">
        <f>VLOOKUP(A229,регістрація!B:AB,6,FALSE)</f>
        <v>ІІ к.с.</v>
      </c>
      <c r="D229" s="133" t="s">
        <v>363</v>
      </c>
      <c r="E229" s="131">
        <v>2</v>
      </c>
      <c r="F229" s="105"/>
      <c r="G229" s="105"/>
      <c r="H229" s="105"/>
      <c r="I229" s="105"/>
      <c r="J229" s="105"/>
      <c r="K229" s="105"/>
      <c r="L229" s="105"/>
      <c r="M229" s="134">
        <f t="shared" si="86"/>
        <v>0</v>
      </c>
      <c r="N229" s="105"/>
      <c r="O229" s="105"/>
      <c r="P229" s="105">
        <v>1</v>
      </c>
      <c r="Q229" s="105"/>
      <c r="R229" s="105"/>
      <c r="S229" s="105"/>
      <c r="T229" s="105"/>
      <c r="U229" s="135">
        <f t="shared" si="87"/>
        <v>1</v>
      </c>
      <c r="V229" s="136">
        <f t="shared" si="88"/>
        <v>16</v>
      </c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34">
        <f t="shared" si="89"/>
        <v>0</v>
      </c>
      <c r="AI229" s="105"/>
      <c r="AJ229" s="105"/>
      <c r="AK229" s="105"/>
      <c r="AL229" s="105">
        <v>1</v>
      </c>
      <c r="AM229" s="135">
        <f t="shared" si="90"/>
        <v>1</v>
      </c>
      <c r="AN229" s="136">
        <f t="shared" si="91"/>
        <v>16</v>
      </c>
      <c r="AO229" s="137"/>
      <c r="AP229" s="105"/>
      <c r="AQ229" s="105"/>
      <c r="AR229" s="105"/>
      <c r="AS229" s="136">
        <f t="shared" si="92"/>
        <v>15</v>
      </c>
      <c r="AT229" s="105"/>
      <c r="AU229" s="105"/>
      <c r="AV229" s="105"/>
      <c r="AW229" s="105"/>
      <c r="AX229" s="105"/>
      <c r="AY229" s="105"/>
      <c r="AZ229" s="105"/>
      <c r="BA229" s="134">
        <f t="shared" si="93"/>
        <v>0</v>
      </c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35">
        <f t="shared" si="94"/>
        <v>0</v>
      </c>
      <c r="BM229" s="136">
        <f t="shared" si="95"/>
        <v>40</v>
      </c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>
        <v>1</v>
      </c>
      <c r="BX229" s="105"/>
      <c r="BY229" s="105"/>
      <c r="BZ229" s="134">
        <f t="shared" si="96"/>
        <v>1</v>
      </c>
      <c r="CA229" s="105"/>
      <c r="CB229" s="105"/>
      <c r="CC229" s="135">
        <f t="shared" si="97"/>
        <v>0</v>
      </c>
      <c r="CD229" s="136">
        <f t="shared" si="98"/>
        <v>14</v>
      </c>
      <c r="CE229" s="138">
        <f t="shared" si="99"/>
        <v>101</v>
      </c>
      <c r="CF229" s="139">
        <f t="shared" si="100"/>
        <v>36</v>
      </c>
      <c r="CG229" s="106" t="str">
        <f t="shared" si="101"/>
        <v>пішохідний</v>
      </c>
      <c r="CH229" s="131" t="str">
        <f t="shared" si="102"/>
        <v>ІІ к.с.</v>
      </c>
      <c r="CI229" s="105"/>
      <c r="CJ229" s="105"/>
      <c r="CK229" s="105"/>
      <c r="CL229" s="105"/>
      <c r="CM229" s="105"/>
      <c r="CN229" s="105"/>
      <c r="CO229" s="105"/>
      <c r="CP229" s="105"/>
    </row>
    <row r="230" spans="1:86" s="105" customFormat="1" ht="15" customHeight="1">
      <c r="A230" s="131">
        <v>36</v>
      </c>
      <c r="B230" s="96" t="str">
        <f>VLOOKUP(A230,регістрація!B:AB,5,FALSE)</f>
        <v>пішохідний</v>
      </c>
      <c r="C230" s="132" t="str">
        <f>VLOOKUP(A230,регістрація!B:AB,6,FALSE)</f>
        <v>ІІ к.с.</v>
      </c>
      <c r="D230" s="133" t="s">
        <v>370</v>
      </c>
      <c r="E230" s="131">
        <v>3</v>
      </c>
      <c r="M230" s="134">
        <f t="shared" si="86"/>
        <v>0</v>
      </c>
      <c r="U230" s="135">
        <f t="shared" si="87"/>
        <v>0</v>
      </c>
      <c r="V230" s="136">
        <f t="shared" si="88"/>
        <v>15</v>
      </c>
      <c r="AH230" s="134">
        <f t="shared" si="89"/>
        <v>0</v>
      </c>
      <c r="AL230" s="105">
        <v>1</v>
      </c>
      <c r="AM230" s="135">
        <f t="shared" si="90"/>
        <v>1</v>
      </c>
      <c r="AN230" s="136">
        <f t="shared" si="91"/>
        <v>16</v>
      </c>
      <c r="AO230" s="137"/>
      <c r="AS230" s="136">
        <f t="shared" si="92"/>
        <v>15</v>
      </c>
      <c r="BA230" s="134">
        <f t="shared" si="93"/>
        <v>0</v>
      </c>
      <c r="BB230" s="105">
        <v>1</v>
      </c>
      <c r="BD230" s="105">
        <v>1</v>
      </c>
      <c r="BK230" s="105">
        <v>1</v>
      </c>
      <c r="BL230" s="135">
        <f t="shared" si="94"/>
        <v>3</v>
      </c>
      <c r="BM230" s="136">
        <f t="shared" si="95"/>
        <v>43</v>
      </c>
      <c r="BZ230" s="134">
        <f t="shared" si="96"/>
        <v>0</v>
      </c>
      <c r="CC230" s="135">
        <f t="shared" si="97"/>
        <v>0</v>
      </c>
      <c r="CD230" s="136">
        <f t="shared" si="98"/>
        <v>15</v>
      </c>
      <c r="CE230" s="138">
        <f t="shared" si="99"/>
        <v>104</v>
      </c>
      <c r="CF230" s="139">
        <f t="shared" si="100"/>
        <v>36</v>
      </c>
      <c r="CG230" s="106" t="str">
        <f t="shared" si="101"/>
        <v>пішохідний</v>
      </c>
      <c r="CH230" s="131" t="str">
        <f t="shared" si="102"/>
        <v>ІІ к.с.</v>
      </c>
    </row>
    <row r="231" spans="1:89" s="105" customFormat="1" ht="15" customHeight="1">
      <c r="A231" s="131">
        <v>54</v>
      </c>
      <c r="B231" s="96" t="str">
        <f>VLOOKUP(A231,регістрація!B:AB,5,FALSE)</f>
        <v>пішохідний</v>
      </c>
      <c r="C231" s="132" t="str">
        <f>VLOOKUP(A231,регістрація!B:AB,6,FALSE)</f>
        <v>ІІ к.с.</v>
      </c>
      <c r="D231" s="133" t="s">
        <v>346</v>
      </c>
      <c r="E231" s="131">
        <v>1</v>
      </c>
      <c r="K231" s="105">
        <v>1</v>
      </c>
      <c r="M231" s="134">
        <f t="shared" si="86"/>
        <v>1</v>
      </c>
      <c r="U231" s="135">
        <f t="shared" si="87"/>
        <v>0</v>
      </c>
      <c r="V231" s="136">
        <f t="shared" si="88"/>
        <v>14</v>
      </c>
      <c r="AC231" s="105">
        <v>3</v>
      </c>
      <c r="AH231" s="134">
        <f t="shared" si="89"/>
        <v>3</v>
      </c>
      <c r="AL231" s="105">
        <v>3</v>
      </c>
      <c r="AM231" s="135">
        <f t="shared" si="90"/>
        <v>3</v>
      </c>
      <c r="AN231" s="136">
        <f t="shared" si="91"/>
        <v>15</v>
      </c>
      <c r="AO231" s="137"/>
      <c r="AS231" s="136">
        <f t="shared" si="92"/>
        <v>15</v>
      </c>
      <c r="BA231" s="134">
        <f t="shared" si="93"/>
        <v>0</v>
      </c>
      <c r="BB231" s="105">
        <v>3</v>
      </c>
      <c r="BD231" s="105">
        <v>3</v>
      </c>
      <c r="BF231" s="105">
        <v>3</v>
      </c>
      <c r="BH231" s="105">
        <v>5</v>
      </c>
      <c r="BL231" s="135">
        <f t="shared" si="94"/>
        <v>14</v>
      </c>
      <c r="BM231" s="136">
        <f t="shared" si="95"/>
        <v>54</v>
      </c>
      <c r="BT231" s="105">
        <v>1</v>
      </c>
      <c r="BZ231" s="134">
        <f t="shared" si="96"/>
        <v>1</v>
      </c>
      <c r="CC231" s="135">
        <f t="shared" si="97"/>
        <v>0</v>
      </c>
      <c r="CD231" s="136">
        <f t="shared" si="98"/>
        <v>14</v>
      </c>
      <c r="CE231" s="138">
        <f t="shared" si="99"/>
        <v>112</v>
      </c>
      <c r="CF231" s="139">
        <f t="shared" si="100"/>
        <v>54</v>
      </c>
      <c r="CG231" s="106" t="str">
        <f t="shared" si="101"/>
        <v>пішохідний</v>
      </c>
      <c r="CH231" s="131" t="str">
        <f t="shared" si="102"/>
        <v>ІІ к.с.</v>
      </c>
      <c r="CI231" s="105">
        <f>CE231</f>
        <v>112</v>
      </c>
      <c r="CJ231" s="105">
        <f>CE232</f>
        <v>110</v>
      </c>
      <c r="CK231" s="105">
        <f>CE233</f>
        <v>107</v>
      </c>
    </row>
    <row r="232" spans="1:86" s="105" customFormat="1" ht="15" customHeight="1">
      <c r="A232" s="131">
        <v>54</v>
      </c>
      <c r="B232" s="96" t="str">
        <f>VLOOKUP(A232,регістрація!B:AB,5,FALSE)</f>
        <v>пішохідний</v>
      </c>
      <c r="C232" s="132" t="str">
        <f>VLOOKUP(A232,регістрація!B:AB,6,FALSE)</f>
        <v>ІІ к.с.</v>
      </c>
      <c r="D232" s="133" t="s">
        <v>376</v>
      </c>
      <c r="E232" s="131">
        <v>2</v>
      </c>
      <c r="M232" s="134">
        <f t="shared" si="86"/>
        <v>0</v>
      </c>
      <c r="P232" s="105">
        <v>1</v>
      </c>
      <c r="U232" s="135">
        <f t="shared" si="87"/>
        <v>1</v>
      </c>
      <c r="V232" s="136">
        <f t="shared" si="88"/>
        <v>16</v>
      </c>
      <c r="AH232" s="134">
        <f t="shared" si="89"/>
        <v>0</v>
      </c>
      <c r="AL232" s="105">
        <v>2</v>
      </c>
      <c r="AM232" s="135">
        <f t="shared" si="90"/>
        <v>2</v>
      </c>
      <c r="AN232" s="136">
        <f t="shared" si="91"/>
        <v>17</v>
      </c>
      <c r="AO232" s="137"/>
      <c r="AS232" s="136">
        <f t="shared" si="92"/>
        <v>15</v>
      </c>
      <c r="BA232" s="134">
        <f t="shared" si="93"/>
        <v>0</v>
      </c>
      <c r="BD232" s="105">
        <v>2</v>
      </c>
      <c r="BH232" s="105">
        <v>2</v>
      </c>
      <c r="BL232" s="135">
        <f t="shared" si="94"/>
        <v>4</v>
      </c>
      <c r="BM232" s="136">
        <f t="shared" si="95"/>
        <v>44</v>
      </c>
      <c r="BZ232" s="134">
        <f t="shared" si="96"/>
        <v>0</v>
      </c>
      <c r="CA232" s="105">
        <v>3</v>
      </c>
      <c r="CC232" s="135">
        <f t="shared" si="97"/>
        <v>3</v>
      </c>
      <c r="CD232" s="136">
        <f t="shared" si="98"/>
        <v>18</v>
      </c>
      <c r="CE232" s="138">
        <f t="shared" si="99"/>
        <v>110</v>
      </c>
      <c r="CF232" s="139">
        <f t="shared" si="100"/>
        <v>54</v>
      </c>
      <c r="CG232" s="106" t="str">
        <f t="shared" si="101"/>
        <v>пішохідний</v>
      </c>
      <c r="CH232" s="131" t="str">
        <f t="shared" si="102"/>
        <v>ІІ к.с.</v>
      </c>
    </row>
    <row r="233" spans="1:86" s="105" customFormat="1" ht="15" customHeight="1">
      <c r="A233" s="131">
        <v>54</v>
      </c>
      <c r="B233" s="96" t="str">
        <f>VLOOKUP(A233,регістрація!B:AB,5,FALSE)</f>
        <v>пішохідний</v>
      </c>
      <c r="C233" s="132" t="str">
        <f>VLOOKUP(A233,регістрація!B:AB,6,FALSE)</f>
        <v>ІІ к.с.</v>
      </c>
      <c r="D233" s="133" t="s">
        <v>370</v>
      </c>
      <c r="E233" s="131">
        <v>3</v>
      </c>
      <c r="J233" s="105">
        <v>1</v>
      </c>
      <c r="M233" s="134">
        <f t="shared" si="86"/>
        <v>1</v>
      </c>
      <c r="P233" s="105">
        <v>1</v>
      </c>
      <c r="U233" s="135">
        <f t="shared" si="87"/>
        <v>1</v>
      </c>
      <c r="V233" s="136">
        <f t="shared" si="88"/>
        <v>15</v>
      </c>
      <c r="W233" s="105">
        <v>1</v>
      </c>
      <c r="AH233" s="134">
        <f t="shared" si="89"/>
        <v>1</v>
      </c>
      <c r="AL233" s="105">
        <v>2</v>
      </c>
      <c r="AM233" s="135">
        <f t="shared" si="90"/>
        <v>2</v>
      </c>
      <c r="AN233" s="136">
        <f t="shared" si="91"/>
        <v>16</v>
      </c>
      <c r="AO233" s="137"/>
      <c r="AS233" s="136">
        <f t="shared" si="92"/>
        <v>15</v>
      </c>
      <c r="BA233" s="134">
        <f t="shared" si="93"/>
        <v>0</v>
      </c>
      <c r="BB233" s="105">
        <v>1</v>
      </c>
      <c r="BC233" s="105">
        <v>1</v>
      </c>
      <c r="BD233" s="105">
        <v>1</v>
      </c>
      <c r="BI233" s="105">
        <v>1</v>
      </c>
      <c r="BK233" s="105">
        <v>1</v>
      </c>
      <c r="BL233" s="135">
        <f t="shared" si="94"/>
        <v>5</v>
      </c>
      <c r="BM233" s="136">
        <f t="shared" si="95"/>
        <v>45</v>
      </c>
      <c r="BZ233" s="134">
        <f t="shared" si="96"/>
        <v>0</v>
      </c>
      <c r="CA233" s="105">
        <v>1</v>
      </c>
      <c r="CC233" s="135">
        <f t="shared" si="97"/>
        <v>1</v>
      </c>
      <c r="CD233" s="136">
        <f t="shared" si="98"/>
        <v>16</v>
      </c>
      <c r="CE233" s="138">
        <f t="shared" si="99"/>
        <v>107</v>
      </c>
      <c r="CF233" s="139">
        <f t="shared" si="100"/>
        <v>54</v>
      </c>
      <c r="CG233" s="106" t="str">
        <f t="shared" si="101"/>
        <v>пішохідний</v>
      </c>
      <c r="CH233" s="131" t="str">
        <f t="shared" si="102"/>
        <v>ІІ к.с.</v>
      </c>
    </row>
    <row r="234" spans="1:92" s="105" customFormat="1" ht="15" customHeight="1">
      <c r="A234" s="131">
        <v>61</v>
      </c>
      <c r="B234" s="96" t="str">
        <f>VLOOKUP(A234,регістрація!B:AB,5,FALSE)</f>
        <v>пішохідний</v>
      </c>
      <c r="C234" s="132" t="str">
        <f>VLOOKUP(A234,регістрація!B:AB,6,FALSE)</f>
        <v>ІІ к.с.</v>
      </c>
      <c r="D234" s="133" t="s">
        <v>346</v>
      </c>
      <c r="E234" s="131">
        <v>1</v>
      </c>
      <c r="M234" s="134">
        <f t="shared" si="86"/>
        <v>0</v>
      </c>
      <c r="U234" s="135">
        <f t="shared" si="87"/>
        <v>0</v>
      </c>
      <c r="V234" s="136">
        <f t="shared" si="88"/>
        <v>15</v>
      </c>
      <c r="AH234" s="134">
        <f t="shared" si="89"/>
        <v>0</v>
      </c>
      <c r="AK234" s="105">
        <v>1</v>
      </c>
      <c r="AM234" s="135">
        <f t="shared" si="90"/>
        <v>1</v>
      </c>
      <c r="AN234" s="136">
        <f t="shared" si="91"/>
        <v>16</v>
      </c>
      <c r="AO234" s="137"/>
      <c r="AS234" s="136">
        <f t="shared" si="92"/>
        <v>15</v>
      </c>
      <c r="AT234" s="105">
        <v>4</v>
      </c>
      <c r="AU234" s="105">
        <v>4</v>
      </c>
      <c r="BA234" s="134">
        <f t="shared" si="93"/>
        <v>8</v>
      </c>
      <c r="BD234" s="105">
        <v>3</v>
      </c>
      <c r="BL234" s="135">
        <f t="shared" si="94"/>
        <v>3</v>
      </c>
      <c r="BM234" s="136">
        <f t="shared" si="95"/>
        <v>35</v>
      </c>
      <c r="BQ234" s="105">
        <v>1</v>
      </c>
      <c r="BV234" s="105">
        <v>3</v>
      </c>
      <c r="BW234" s="105">
        <v>2</v>
      </c>
      <c r="BX234" s="105">
        <v>3</v>
      </c>
      <c r="BZ234" s="134">
        <f t="shared" si="96"/>
        <v>9</v>
      </c>
      <c r="CC234" s="135">
        <f t="shared" si="97"/>
        <v>0</v>
      </c>
      <c r="CD234" s="136">
        <f t="shared" si="98"/>
        <v>6</v>
      </c>
      <c r="CE234" s="138">
        <f t="shared" si="99"/>
        <v>87</v>
      </c>
      <c r="CF234" s="139">
        <f t="shared" si="100"/>
        <v>61</v>
      </c>
      <c r="CG234" s="106" t="str">
        <f t="shared" si="101"/>
        <v>пішохідний</v>
      </c>
      <c r="CH234" s="131" t="str">
        <f t="shared" si="102"/>
        <v>ІІ к.с.</v>
      </c>
      <c r="CI234" s="105">
        <f>CE234</f>
        <v>87</v>
      </c>
      <c r="CJ234" s="105">
        <f>CE235</f>
        <v>93</v>
      </c>
      <c r="CK234" s="105">
        <f>CE236</f>
        <v>103</v>
      </c>
      <c r="CN234" s="138"/>
    </row>
    <row r="235" spans="1:92" s="105" customFormat="1" ht="15" customHeight="1">
      <c r="A235" s="131">
        <v>61</v>
      </c>
      <c r="B235" s="96" t="str">
        <f>VLOOKUP(A235,регістрація!B:AB,5,FALSE)</f>
        <v>пішохідний</v>
      </c>
      <c r="C235" s="132" t="str">
        <f>VLOOKUP(A235,регістрація!B:AB,6,FALSE)</f>
        <v>ІІ к.с.</v>
      </c>
      <c r="D235" s="133" t="s">
        <v>363</v>
      </c>
      <c r="E235" s="131">
        <v>2</v>
      </c>
      <c r="G235" s="105">
        <v>1</v>
      </c>
      <c r="M235" s="134">
        <f t="shared" si="86"/>
        <v>1</v>
      </c>
      <c r="U235" s="135">
        <f t="shared" si="87"/>
        <v>0</v>
      </c>
      <c r="V235" s="136">
        <f t="shared" si="88"/>
        <v>14</v>
      </c>
      <c r="Z235" s="105">
        <v>1</v>
      </c>
      <c r="AH235" s="134">
        <f t="shared" si="89"/>
        <v>1</v>
      </c>
      <c r="AM235" s="135">
        <f t="shared" si="90"/>
        <v>0</v>
      </c>
      <c r="AN235" s="136">
        <f t="shared" si="91"/>
        <v>14</v>
      </c>
      <c r="AO235" s="137"/>
      <c r="AS235" s="136">
        <f t="shared" si="92"/>
        <v>15</v>
      </c>
      <c r="AU235" s="105">
        <v>1</v>
      </c>
      <c r="BA235" s="134">
        <f t="shared" si="93"/>
        <v>1</v>
      </c>
      <c r="BL235" s="135">
        <f t="shared" si="94"/>
        <v>0</v>
      </c>
      <c r="BM235" s="136">
        <f t="shared" si="95"/>
        <v>39</v>
      </c>
      <c r="BW235" s="105">
        <v>1</v>
      </c>
      <c r="BY235" s="105">
        <v>3</v>
      </c>
      <c r="BZ235" s="134">
        <f t="shared" si="96"/>
        <v>4</v>
      </c>
      <c r="CC235" s="135">
        <f t="shared" si="97"/>
        <v>0</v>
      </c>
      <c r="CD235" s="136">
        <f t="shared" si="98"/>
        <v>11</v>
      </c>
      <c r="CE235" s="138">
        <f t="shared" si="99"/>
        <v>93</v>
      </c>
      <c r="CF235" s="139">
        <f t="shared" si="100"/>
        <v>61</v>
      </c>
      <c r="CG235" s="106" t="str">
        <f t="shared" si="101"/>
        <v>пішохідний</v>
      </c>
      <c r="CH235" s="131" t="str">
        <f t="shared" si="102"/>
        <v>ІІ к.с.</v>
      </c>
      <c r="CN235" s="138"/>
    </row>
    <row r="236" spans="1:92" s="105" customFormat="1" ht="15" customHeight="1">
      <c r="A236" s="131">
        <v>61</v>
      </c>
      <c r="B236" s="96" t="str">
        <f>VLOOKUP(A236,регістрація!B:AB,5,FALSE)</f>
        <v>пішохідний</v>
      </c>
      <c r="C236" s="132" t="str">
        <f>VLOOKUP(A236,регістрація!B:AB,6,FALSE)</f>
        <v>ІІ к.с.</v>
      </c>
      <c r="D236" s="133" t="s">
        <v>370</v>
      </c>
      <c r="E236" s="131">
        <v>3</v>
      </c>
      <c r="J236" s="105">
        <v>1</v>
      </c>
      <c r="M236" s="134">
        <f t="shared" si="86"/>
        <v>1</v>
      </c>
      <c r="U236" s="135">
        <f t="shared" si="87"/>
        <v>0</v>
      </c>
      <c r="V236" s="136">
        <f t="shared" si="88"/>
        <v>14</v>
      </c>
      <c r="W236" s="105">
        <v>1</v>
      </c>
      <c r="AH236" s="134">
        <f t="shared" si="89"/>
        <v>1</v>
      </c>
      <c r="AK236" s="105">
        <v>2</v>
      </c>
      <c r="AL236" s="105">
        <v>1</v>
      </c>
      <c r="AM236" s="135">
        <f t="shared" si="90"/>
        <v>3</v>
      </c>
      <c r="AN236" s="136">
        <f t="shared" si="91"/>
        <v>17</v>
      </c>
      <c r="AO236" s="137"/>
      <c r="AS236" s="136">
        <f t="shared" si="92"/>
        <v>15</v>
      </c>
      <c r="BA236" s="134">
        <f t="shared" si="93"/>
        <v>0</v>
      </c>
      <c r="BC236" s="105">
        <v>1</v>
      </c>
      <c r="BD236" s="105">
        <v>1</v>
      </c>
      <c r="BL236" s="135">
        <f t="shared" si="94"/>
        <v>2</v>
      </c>
      <c r="BM236" s="136">
        <f t="shared" si="95"/>
        <v>42</v>
      </c>
      <c r="BZ236" s="134">
        <f t="shared" si="96"/>
        <v>0</v>
      </c>
      <c r="CC236" s="135">
        <f t="shared" si="97"/>
        <v>0</v>
      </c>
      <c r="CD236" s="136">
        <f t="shared" si="98"/>
        <v>15</v>
      </c>
      <c r="CE236" s="138">
        <f t="shared" si="99"/>
        <v>103</v>
      </c>
      <c r="CF236" s="139">
        <f t="shared" si="100"/>
        <v>61</v>
      </c>
      <c r="CG236" s="106" t="str">
        <f t="shared" si="101"/>
        <v>пішохідний</v>
      </c>
      <c r="CH236" s="131" t="str">
        <f t="shared" si="102"/>
        <v>ІІ к.с.</v>
      </c>
      <c r="CN236" s="138"/>
    </row>
    <row r="237" spans="1:92" s="105" customFormat="1" ht="15" customHeight="1">
      <c r="A237" s="131">
        <v>65</v>
      </c>
      <c r="B237" s="96" t="str">
        <f>VLOOKUP(A237,регістрація!B:AB,5,FALSE)</f>
        <v>пішохідний</v>
      </c>
      <c r="C237" s="132" t="str">
        <f>VLOOKUP(A237,регістрація!B:AB,6,FALSE)</f>
        <v>ІІ к.с.</v>
      </c>
      <c r="D237" s="133" t="s">
        <v>346</v>
      </c>
      <c r="E237" s="131">
        <v>1</v>
      </c>
      <c r="G237" s="105">
        <v>1</v>
      </c>
      <c r="M237" s="134">
        <f t="shared" si="86"/>
        <v>1</v>
      </c>
      <c r="N237" s="105">
        <v>2</v>
      </c>
      <c r="U237" s="135">
        <f t="shared" si="87"/>
        <v>2</v>
      </c>
      <c r="V237" s="136">
        <f t="shared" si="88"/>
        <v>16</v>
      </c>
      <c r="AA237" s="105">
        <v>3</v>
      </c>
      <c r="AH237" s="134">
        <f t="shared" si="89"/>
        <v>3</v>
      </c>
      <c r="AM237" s="135">
        <f t="shared" si="90"/>
        <v>0</v>
      </c>
      <c r="AN237" s="136">
        <f t="shared" si="91"/>
        <v>12</v>
      </c>
      <c r="AO237" s="137"/>
      <c r="AS237" s="136">
        <f t="shared" si="92"/>
        <v>15</v>
      </c>
      <c r="AT237" s="105">
        <v>3</v>
      </c>
      <c r="AU237" s="105">
        <v>2</v>
      </c>
      <c r="BA237" s="134">
        <f t="shared" si="93"/>
        <v>5</v>
      </c>
      <c r="BD237" s="105">
        <v>3</v>
      </c>
      <c r="BL237" s="135">
        <f t="shared" si="94"/>
        <v>3</v>
      </c>
      <c r="BM237" s="136">
        <f t="shared" si="95"/>
        <v>38</v>
      </c>
      <c r="BT237" s="105">
        <v>1</v>
      </c>
      <c r="BW237" s="105">
        <v>2</v>
      </c>
      <c r="BY237" s="105">
        <v>2</v>
      </c>
      <c r="BZ237" s="134">
        <f t="shared" si="96"/>
        <v>5</v>
      </c>
      <c r="CC237" s="135">
        <f t="shared" si="97"/>
        <v>0</v>
      </c>
      <c r="CD237" s="136">
        <f t="shared" si="98"/>
        <v>10</v>
      </c>
      <c r="CE237" s="138">
        <f t="shared" si="99"/>
        <v>91</v>
      </c>
      <c r="CF237" s="139">
        <f t="shared" si="100"/>
        <v>65</v>
      </c>
      <c r="CG237" s="106" t="str">
        <f t="shared" si="101"/>
        <v>пішохідний</v>
      </c>
      <c r="CH237" s="131" t="str">
        <f t="shared" si="102"/>
        <v>ІІ к.с.</v>
      </c>
      <c r="CI237" s="105">
        <f>CE237</f>
        <v>91</v>
      </c>
      <c r="CJ237" s="105">
        <f>CE238</f>
        <v>101</v>
      </c>
      <c r="CK237" s="105">
        <f>CE239</f>
        <v>100</v>
      </c>
      <c r="CN237" s="138"/>
    </row>
    <row r="238" spans="1:92" s="105" customFormat="1" ht="15" customHeight="1">
      <c r="A238" s="131">
        <v>65</v>
      </c>
      <c r="B238" s="96" t="str">
        <f>VLOOKUP(A238,регістрація!B:AB,5,FALSE)</f>
        <v>пішохідний</v>
      </c>
      <c r="C238" s="132" t="str">
        <f>VLOOKUP(A238,регістрація!B:AB,6,FALSE)</f>
        <v>ІІ к.с.</v>
      </c>
      <c r="D238" s="133" t="s">
        <v>363</v>
      </c>
      <c r="E238" s="131">
        <v>2</v>
      </c>
      <c r="G238" s="105">
        <v>1</v>
      </c>
      <c r="M238" s="134">
        <f t="shared" si="86"/>
        <v>1</v>
      </c>
      <c r="U238" s="135">
        <f t="shared" si="87"/>
        <v>0</v>
      </c>
      <c r="V238" s="136">
        <f t="shared" si="88"/>
        <v>14</v>
      </c>
      <c r="AH238" s="134">
        <f t="shared" si="89"/>
        <v>0</v>
      </c>
      <c r="AL238" s="105">
        <v>1</v>
      </c>
      <c r="AM238" s="135">
        <f t="shared" si="90"/>
        <v>1</v>
      </c>
      <c r="AN238" s="136">
        <f t="shared" si="91"/>
        <v>16</v>
      </c>
      <c r="AO238" s="137"/>
      <c r="AS238" s="136">
        <f t="shared" si="92"/>
        <v>15</v>
      </c>
      <c r="BA238" s="134">
        <f t="shared" si="93"/>
        <v>0</v>
      </c>
      <c r="BD238" s="105">
        <v>1</v>
      </c>
      <c r="BL238" s="135">
        <f t="shared" si="94"/>
        <v>1</v>
      </c>
      <c r="BM238" s="136">
        <f t="shared" si="95"/>
        <v>41</v>
      </c>
      <c r="BZ238" s="134">
        <f t="shared" si="96"/>
        <v>0</v>
      </c>
      <c r="CC238" s="135">
        <f t="shared" si="97"/>
        <v>0</v>
      </c>
      <c r="CD238" s="136">
        <f t="shared" si="98"/>
        <v>15</v>
      </c>
      <c r="CE238" s="138">
        <f t="shared" si="99"/>
        <v>101</v>
      </c>
      <c r="CF238" s="139">
        <f t="shared" si="100"/>
        <v>65</v>
      </c>
      <c r="CG238" s="106" t="str">
        <f t="shared" si="101"/>
        <v>пішохідний</v>
      </c>
      <c r="CH238" s="131" t="str">
        <f t="shared" si="102"/>
        <v>ІІ к.с.</v>
      </c>
      <c r="CN238" s="138"/>
    </row>
    <row r="239" spans="1:92" s="105" customFormat="1" ht="15" customHeight="1">
      <c r="A239" s="131">
        <v>65</v>
      </c>
      <c r="B239" s="96" t="str">
        <f>VLOOKUP(A239,регістрація!B:AB,5,FALSE)</f>
        <v>пішохідний</v>
      </c>
      <c r="C239" s="132" t="str">
        <f>VLOOKUP(A239,регістрація!B:AB,6,FALSE)</f>
        <v>ІІ к.с.</v>
      </c>
      <c r="D239" s="133" t="s">
        <v>370</v>
      </c>
      <c r="E239" s="131">
        <v>3</v>
      </c>
      <c r="M239" s="134">
        <f t="shared" si="86"/>
        <v>0</v>
      </c>
      <c r="U239" s="135">
        <f t="shared" si="87"/>
        <v>0</v>
      </c>
      <c r="V239" s="136">
        <f t="shared" si="88"/>
        <v>15</v>
      </c>
      <c r="AH239" s="134">
        <f t="shared" si="89"/>
        <v>0</v>
      </c>
      <c r="AL239" s="105">
        <v>2</v>
      </c>
      <c r="AM239" s="135">
        <f t="shared" si="90"/>
        <v>2</v>
      </c>
      <c r="AN239" s="136">
        <f t="shared" si="91"/>
        <v>17</v>
      </c>
      <c r="AO239" s="137">
        <v>2</v>
      </c>
      <c r="AS239" s="136">
        <f t="shared" si="92"/>
        <v>13</v>
      </c>
      <c r="BA239" s="134">
        <f t="shared" si="93"/>
        <v>0</v>
      </c>
      <c r="BL239" s="135">
        <f t="shared" si="94"/>
        <v>0</v>
      </c>
      <c r="BM239" s="136">
        <f t="shared" si="95"/>
        <v>40</v>
      </c>
      <c r="BZ239" s="134">
        <f t="shared" si="96"/>
        <v>0</v>
      </c>
      <c r="CC239" s="135">
        <f t="shared" si="97"/>
        <v>0</v>
      </c>
      <c r="CD239" s="136">
        <f t="shared" si="98"/>
        <v>15</v>
      </c>
      <c r="CE239" s="138">
        <f t="shared" si="99"/>
        <v>100</v>
      </c>
      <c r="CF239" s="139">
        <f t="shared" si="100"/>
        <v>65</v>
      </c>
      <c r="CG239" s="106" t="str">
        <f t="shared" si="101"/>
        <v>пішохідний</v>
      </c>
      <c r="CH239" s="131" t="str">
        <f t="shared" si="102"/>
        <v>ІІ к.с.</v>
      </c>
      <c r="CN239" s="138"/>
    </row>
    <row r="240" spans="1:94" s="108" customFormat="1" ht="15" customHeight="1">
      <c r="A240" s="131">
        <v>68</v>
      </c>
      <c r="B240" s="96" t="str">
        <f>VLOOKUP(A240,регістрація!B:AB,5,FALSE)</f>
        <v>пішохідний</v>
      </c>
      <c r="C240" s="132" t="str">
        <f>VLOOKUP(A240,регістрація!B:AB,6,FALSE)</f>
        <v>ІІ к.с.</v>
      </c>
      <c r="D240" s="133" t="s">
        <v>346</v>
      </c>
      <c r="E240" s="131">
        <v>1</v>
      </c>
      <c r="F240" s="105">
        <v>2</v>
      </c>
      <c r="G240" s="105"/>
      <c r="H240" s="105"/>
      <c r="I240" s="105"/>
      <c r="J240" s="105">
        <v>1</v>
      </c>
      <c r="K240" s="105"/>
      <c r="L240" s="105"/>
      <c r="M240" s="134">
        <f t="shared" si="86"/>
        <v>3</v>
      </c>
      <c r="N240" s="105"/>
      <c r="O240" s="105"/>
      <c r="P240" s="105">
        <v>1</v>
      </c>
      <c r="Q240" s="105"/>
      <c r="R240" s="105"/>
      <c r="S240" s="105"/>
      <c r="T240" s="105"/>
      <c r="U240" s="135">
        <f t="shared" si="87"/>
        <v>1</v>
      </c>
      <c r="V240" s="136">
        <f t="shared" si="88"/>
        <v>13</v>
      </c>
      <c r="W240" s="105"/>
      <c r="X240" s="105"/>
      <c r="Y240" s="105">
        <v>3</v>
      </c>
      <c r="Z240" s="105"/>
      <c r="AA240" s="105"/>
      <c r="AB240" s="105"/>
      <c r="AC240" s="105">
        <v>2</v>
      </c>
      <c r="AD240" s="105">
        <v>5</v>
      </c>
      <c r="AE240" s="105"/>
      <c r="AF240" s="105"/>
      <c r="AG240" s="105"/>
      <c r="AH240" s="134">
        <f t="shared" si="89"/>
        <v>10</v>
      </c>
      <c r="AI240" s="105"/>
      <c r="AJ240" s="105"/>
      <c r="AK240" s="105"/>
      <c r="AL240" s="105">
        <v>1</v>
      </c>
      <c r="AM240" s="135">
        <f t="shared" si="90"/>
        <v>1</v>
      </c>
      <c r="AN240" s="136">
        <f t="shared" si="91"/>
        <v>6</v>
      </c>
      <c r="AO240" s="137"/>
      <c r="AP240" s="105"/>
      <c r="AQ240" s="105"/>
      <c r="AR240" s="105"/>
      <c r="AS240" s="136">
        <f t="shared" si="92"/>
        <v>15</v>
      </c>
      <c r="AT240" s="105">
        <v>2</v>
      </c>
      <c r="AU240" s="105"/>
      <c r="AV240" s="105"/>
      <c r="AW240" s="105"/>
      <c r="AX240" s="105"/>
      <c r="AY240" s="105"/>
      <c r="AZ240" s="105"/>
      <c r="BA240" s="134">
        <f t="shared" si="93"/>
        <v>2</v>
      </c>
      <c r="BB240" s="105">
        <v>2</v>
      </c>
      <c r="BC240" s="105"/>
      <c r="BD240" s="105">
        <v>3</v>
      </c>
      <c r="BE240" s="105"/>
      <c r="BF240" s="105">
        <v>1</v>
      </c>
      <c r="BG240" s="105"/>
      <c r="BH240" s="105"/>
      <c r="BI240" s="105"/>
      <c r="BJ240" s="105"/>
      <c r="BK240" s="105"/>
      <c r="BL240" s="135">
        <f t="shared" si="94"/>
        <v>6</v>
      </c>
      <c r="BM240" s="136">
        <f t="shared" si="95"/>
        <v>44</v>
      </c>
      <c r="BN240" s="105"/>
      <c r="BO240" s="105"/>
      <c r="BP240" s="105"/>
      <c r="BQ240" s="105"/>
      <c r="BR240" s="105"/>
      <c r="BS240" s="105"/>
      <c r="BT240" s="105">
        <v>2</v>
      </c>
      <c r="BU240" s="105"/>
      <c r="BV240" s="105"/>
      <c r="BW240" s="105"/>
      <c r="BX240" s="105">
        <v>2</v>
      </c>
      <c r="BY240" s="105"/>
      <c r="BZ240" s="134">
        <f t="shared" si="96"/>
        <v>4</v>
      </c>
      <c r="CA240" s="105"/>
      <c r="CB240" s="105"/>
      <c r="CC240" s="135">
        <f t="shared" si="97"/>
        <v>0</v>
      </c>
      <c r="CD240" s="136">
        <f t="shared" si="98"/>
        <v>11</v>
      </c>
      <c r="CE240" s="138">
        <f t="shared" si="99"/>
        <v>89</v>
      </c>
      <c r="CF240" s="139">
        <f t="shared" si="100"/>
        <v>68</v>
      </c>
      <c r="CG240" s="106" t="str">
        <f t="shared" si="101"/>
        <v>пішохідний</v>
      </c>
      <c r="CH240" s="131" t="str">
        <f t="shared" si="102"/>
        <v>ІІ к.с.</v>
      </c>
      <c r="CI240" s="105">
        <f>CE240</f>
        <v>89</v>
      </c>
      <c r="CJ240" s="105">
        <f>CE241</f>
        <v>107</v>
      </c>
      <c r="CK240" s="105">
        <f>CE242</f>
        <v>105</v>
      </c>
      <c r="CL240" s="105"/>
      <c r="CM240" s="105"/>
      <c r="CN240" s="138"/>
      <c r="CO240" s="105"/>
      <c r="CP240" s="105"/>
    </row>
    <row r="241" spans="1:92" s="105" customFormat="1" ht="15" customHeight="1">
      <c r="A241" s="131">
        <v>68</v>
      </c>
      <c r="B241" s="96" t="str">
        <f>VLOOKUP(A241,регістрація!B:AB,5,FALSE)</f>
        <v>пішохідний</v>
      </c>
      <c r="C241" s="132" t="str">
        <f>VLOOKUP(A241,регістрація!B:AB,6,FALSE)</f>
        <v>ІІ к.с.</v>
      </c>
      <c r="D241" s="133" t="s">
        <v>363</v>
      </c>
      <c r="E241" s="131">
        <v>2</v>
      </c>
      <c r="M241" s="134">
        <f t="shared" si="86"/>
        <v>0</v>
      </c>
      <c r="P241" s="105">
        <v>1</v>
      </c>
      <c r="U241" s="135">
        <f t="shared" si="87"/>
        <v>1</v>
      </c>
      <c r="V241" s="136">
        <f t="shared" si="88"/>
        <v>16</v>
      </c>
      <c r="AH241" s="134">
        <f t="shared" si="89"/>
        <v>0</v>
      </c>
      <c r="AL241" s="105">
        <v>1</v>
      </c>
      <c r="AM241" s="135">
        <f t="shared" si="90"/>
        <v>1</v>
      </c>
      <c r="AN241" s="136">
        <f t="shared" si="91"/>
        <v>16</v>
      </c>
      <c r="AO241" s="137"/>
      <c r="AP241" s="105">
        <v>1</v>
      </c>
      <c r="AS241" s="136">
        <f t="shared" si="92"/>
        <v>16</v>
      </c>
      <c r="BA241" s="134">
        <f t="shared" si="93"/>
        <v>0</v>
      </c>
      <c r="BD241" s="105">
        <v>2</v>
      </c>
      <c r="BL241" s="135">
        <f t="shared" si="94"/>
        <v>2</v>
      </c>
      <c r="BM241" s="136">
        <f t="shared" si="95"/>
        <v>42</v>
      </c>
      <c r="BZ241" s="134">
        <f t="shared" si="96"/>
        <v>0</v>
      </c>
      <c r="CA241" s="105">
        <v>2</v>
      </c>
      <c r="CC241" s="135">
        <f t="shared" si="97"/>
        <v>2</v>
      </c>
      <c r="CD241" s="136">
        <f t="shared" si="98"/>
        <v>17</v>
      </c>
      <c r="CE241" s="138">
        <f t="shared" si="99"/>
        <v>107</v>
      </c>
      <c r="CF241" s="139">
        <f t="shared" si="100"/>
        <v>68</v>
      </c>
      <c r="CG241" s="106" t="str">
        <f t="shared" si="101"/>
        <v>пішохідний</v>
      </c>
      <c r="CH241" s="131" t="str">
        <f t="shared" si="102"/>
        <v>ІІ к.с.</v>
      </c>
      <c r="CN241" s="138"/>
    </row>
    <row r="242" spans="1:92" s="105" customFormat="1" ht="15" customHeight="1">
      <c r="A242" s="131">
        <v>68</v>
      </c>
      <c r="B242" s="96" t="str">
        <f>VLOOKUP(A242,регістрація!B:AB,5,FALSE)</f>
        <v>пішохідний</v>
      </c>
      <c r="C242" s="132" t="str">
        <f>VLOOKUP(A242,регістрація!B:AB,6,FALSE)</f>
        <v>ІІ к.с.</v>
      </c>
      <c r="D242" s="133" t="s">
        <v>370</v>
      </c>
      <c r="E242" s="131">
        <v>3</v>
      </c>
      <c r="J242" s="105">
        <v>1</v>
      </c>
      <c r="M242" s="134">
        <f t="shared" si="86"/>
        <v>1</v>
      </c>
      <c r="N242" s="105">
        <v>1</v>
      </c>
      <c r="U242" s="135">
        <f t="shared" si="87"/>
        <v>1</v>
      </c>
      <c r="V242" s="163">
        <f t="shared" si="88"/>
        <v>15</v>
      </c>
      <c r="W242" s="105">
        <v>1</v>
      </c>
      <c r="AH242" s="134">
        <f t="shared" si="89"/>
        <v>1</v>
      </c>
      <c r="AK242" s="105">
        <v>1</v>
      </c>
      <c r="AL242" s="105">
        <v>1</v>
      </c>
      <c r="AM242" s="135">
        <f t="shared" si="90"/>
        <v>2</v>
      </c>
      <c r="AN242" s="136">
        <f t="shared" si="91"/>
        <v>16</v>
      </c>
      <c r="AO242" s="137"/>
      <c r="AS242" s="136">
        <f t="shared" si="92"/>
        <v>15</v>
      </c>
      <c r="AU242" s="105">
        <v>1</v>
      </c>
      <c r="BA242" s="134">
        <f t="shared" si="93"/>
        <v>1</v>
      </c>
      <c r="BB242" s="105">
        <v>1</v>
      </c>
      <c r="BC242" s="105">
        <v>1</v>
      </c>
      <c r="BD242" s="105">
        <v>1</v>
      </c>
      <c r="BK242" s="105">
        <v>1</v>
      </c>
      <c r="BL242" s="135">
        <f t="shared" si="94"/>
        <v>4</v>
      </c>
      <c r="BM242" s="136">
        <f t="shared" si="95"/>
        <v>43</v>
      </c>
      <c r="BZ242" s="134">
        <f t="shared" si="96"/>
        <v>0</v>
      </c>
      <c r="CB242" s="105">
        <v>1</v>
      </c>
      <c r="CC242" s="135">
        <f t="shared" si="97"/>
        <v>1</v>
      </c>
      <c r="CD242" s="136">
        <f t="shared" si="98"/>
        <v>16</v>
      </c>
      <c r="CE242" s="138">
        <f t="shared" si="99"/>
        <v>105</v>
      </c>
      <c r="CF242" s="139">
        <f t="shared" si="100"/>
        <v>68</v>
      </c>
      <c r="CG242" s="106" t="str">
        <f t="shared" si="101"/>
        <v>пішохідний</v>
      </c>
      <c r="CH242" s="131" t="str">
        <f t="shared" si="102"/>
        <v>ІІ к.с.</v>
      </c>
      <c r="CN242" s="138"/>
    </row>
    <row r="243" spans="1:89" s="105" customFormat="1" ht="15" customHeight="1">
      <c r="A243" s="131">
        <v>79</v>
      </c>
      <c r="B243" s="96" t="str">
        <f>VLOOKUP(A243,регістрація!B:AB,5,FALSE)</f>
        <v>пішохідний</v>
      </c>
      <c r="C243" s="132" t="str">
        <f>VLOOKUP(A243,регістрація!B:AB,6,FALSE)</f>
        <v>ІІ к.с.</v>
      </c>
      <c r="D243" s="133" t="s">
        <v>346</v>
      </c>
      <c r="E243" s="131">
        <v>1</v>
      </c>
      <c r="M243" s="134">
        <f t="shared" si="86"/>
        <v>0</v>
      </c>
      <c r="U243" s="135">
        <f t="shared" si="87"/>
        <v>0</v>
      </c>
      <c r="V243" s="136">
        <f t="shared" si="88"/>
        <v>15</v>
      </c>
      <c r="AC243" s="105">
        <v>2</v>
      </c>
      <c r="AE243" s="105">
        <v>3</v>
      </c>
      <c r="AH243" s="134">
        <f t="shared" si="89"/>
        <v>5</v>
      </c>
      <c r="AL243" s="105">
        <v>1</v>
      </c>
      <c r="AM243" s="135">
        <f t="shared" si="90"/>
        <v>1</v>
      </c>
      <c r="AN243" s="136">
        <f t="shared" si="91"/>
        <v>11</v>
      </c>
      <c r="AO243" s="137"/>
      <c r="AS243" s="136">
        <f t="shared" si="92"/>
        <v>15</v>
      </c>
      <c r="AT243" s="105">
        <v>4</v>
      </c>
      <c r="AU243" s="105">
        <v>3</v>
      </c>
      <c r="BA243" s="134">
        <f t="shared" si="93"/>
        <v>7</v>
      </c>
      <c r="BD243" s="105">
        <v>3</v>
      </c>
      <c r="BF243" s="105">
        <v>2</v>
      </c>
      <c r="BH243" s="105">
        <v>2</v>
      </c>
      <c r="BL243" s="135">
        <f t="shared" si="94"/>
        <v>7</v>
      </c>
      <c r="BM243" s="136">
        <f t="shared" si="95"/>
        <v>40</v>
      </c>
      <c r="BT243" s="105">
        <v>2</v>
      </c>
      <c r="BX243" s="105">
        <v>2</v>
      </c>
      <c r="BZ243" s="134">
        <f t="shared" si="96"/>
        <v>4</v>
      </c>
      <c r="CC243" s="135">
        <f t="shared" si="97"/>
        <v>0</v>
      </c>
      <c r="CD243" s="136">
        <f t="shared" si="98"/>
        <v>11</v>
      </c>
      <c r="CE243" s="138">
        <f t="shared" si="99"/>
        <v>92</v>
      </c>
      <c r="CF243" s="139">
        <f t="shared" si="100"/>
        <v>79</v>
      </c>
      <c r="CG243" s="106" t="str">
        <f t="shared" si="101"/>
        <v>пішохідний</v>
      </c>
      <c r="CH243" s="131" t="str">
        <f t="shared" si="102"/>
        <v>ІІ к.с.</v>
      </c>
      <c r="CI243" s="105">
        <f>CE243</f>
        <v>92</v>
      </c>
      <c r="CJ243" s="105">
        <f>CE244</f>
        <v>105</v>
      </c>
      <c r="CK243" s="105">
        <f>CE245</f>
        <v>104</v>
      </c>
    </row>
    <row r="244" spans="1:94" s="122" customFormat="1" ht="15" customHeight="1">
      <c r="A244" s="131">
        <v>79</v>
      </c>
      <c r="B244" s="96" t="str">
        <f>VLOOKUP(A244,регістрація!B:AB,5,FALSE)</f>
        <v>пішохідний</v>
      </c>
      <c r="C244" s="132" t="str">
        <f>VLOOKUP(A244,регістрація!B:AB,6,FALSE)</f>
        <v>ІІ к.с.</v>
      </c>
      <c r="D244" s="133" t="s">
        <v>363</v>
      </c>
      <c r="E244" s="131">
        <v>2</v>
      </c>
      <c r="F244" s="105"/>
      <c r="G244" s="105"/>
      <c r="H244" s="105"/>
      <c r="I244" s="105"/>
      <c r="J244" s="105"/>
      <c r="K244" s="105"/>
      <c r="L244" s="105"/>
      <c r="M244" s="134">
        <f t="shared" si="86"/>
        <v>0</v>
      </c>
      <c r="N244" s="105"/>
      <c r="O244" s="105"/>
      <c r="P244" s="105"/>
      <c r="Q244" s="105"/>
      <c r="R244" s="105"/>
      <c r="S244" s="105"/>
      <c r="T244" s="105"/>
      <c r="U244" s="135">
        <f t="shared" si="87"/>
        <v>0</v>
      </c>
      <c r="V244" s="136">
        <f t="shared" si="88"/>
        <v>15</v>
      </c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34">
        <f t="shared" si="89"/>
        <v>0</v>
      </c>
      <c r="AI244" s="105"/>
      <c r="AJ244" s="105"/>
      <c r="AK244" s="105"/>
      <c r="AL244" s="105">
        <v>1</v>
      </c>
      <c r="AM244" s="135">
        <f t="shared" si="90"/>
        <v>1</v>
      </c>
      <c r="AN244" s="136">
        <f t="shared" si="91"/>
        <v>16</v>
      </c>
      <c r="AO244" s="137"/>
      <c r="AP244" s="105"/>
      <c r="AQ244" s="105"/>
      <c r="AR244" s="105"/>
      <c r="AS244" s="136">
        <f t="shared" si="92"/>
        <v>15</v>
      </c>
      <c r="AT244" s="105"/>
      <c r="AU244" s="105"/>
      <c r="AV244" s="105"/>
      <c r="AW244" s="105"/>
      <c r="AX244" s="105"/>
      <c r="AY244" s="105"/>
      <c r="AZ244" s="105"/>
      <c r="BA244" s="134">
        <f t="shared" si="93"/>
        <v>0</v>
      </c>
      <c r="BB244" s="105"/>
      <c r="BC244" s="105"/>
      <c r="BD244" s="105">
        <v>2</v>
      </c>
      <c r="BE244" s="105"/>
      <c r="BF244" s="105"/>
      <c r="BG244" s="105"/>
      <c r="BH244" s="105"/>
      <c r="BI244" s="105"/>
      <c r="BJ244" s="105"/>
      <c r="BK244" s="105"/>
      <c r="BL244" s="135">
        <f t="shared" si="94"/>
        <v>2</v>
      </c>
      <c r="BM244" s="136">
        <f t="shared" si="95"/>
        <v>42</v>
      </c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34">
        <f t="shared" si="96"/>
        <v>0</v>
      </c>
      <c r="CA244" s="105">
        <v>2</v>
      </c>
      <c r="CB244" s="105"/>
      <c r="CC244" s="135">
        <f t="shared" si="97"/>
        <v>2</v>
      </c>
      <c r="CD244" s="136">
        <f t="shared" si="98"/>
        <v>17</v>
      </c>
      <c r="CE244" s="138">
        <f t="shared" si="99"/>
        <v>105</v>
      </c>
      <c r="CF244" s="139">
        <f t="shared" si="100"/>
        <v>79</v>
      </c>
      <c r="CG244" s="106" t="str">
        <f t="shared" si="101"/>
        <v>пішохідний</v>
      </c>
      <c r="CH244" s="131" t="str">
        <f t="shared" si="102"/>
        <v>ІІ к.с.</v>
      </c>
      <c r="CI244" s="105"/>
      <c r="CJ244" s="105"/>
      <c r="CK244" s="105"/>
      <c r="CL244" s="105"/>
      <c r="CM244" s="105"/>
      <c r="CN244" s="138"/>
      <c r="CO244" s="105"/>
      <c r="CP244" s="105"/>
    </row>
    <row r="245" spans="1:92" s="105" customFormat="1" ht="15" customHeight="1">
      <c r="A245" s="131">
        <v>79</v>
      </c>
      <c r="B245" s="96" t="str">
        <f>VLOOKUP(A245,регістрація!B:AB,5,FALSE)</f>
        <v>пішохідний</v>
      </c>
      <c r="C245" s="132" t="str">
        <f>VLOOKUP(A245,регістрація!B:AB,6,FALSE)</f>
        <v>ІІ к.с.</v>
      </c>
      <c r="D245" s="133" t="s">
        <v>370</v>
      </c>
      <c r="E245" s="131">
        <v>3</v>
      </c>
      <c r="J245" s="105">
        <v>1</v>
      </c>
      <c r="M245" s="134">
        <f t="shared" si="86"/>
        <v>1</v>
      </c>
      <c r="P245" s="105">
        <v>1</v>
      </c>
      <c r="U245" s="135">
        <f t="shared" si="87"/>
        <v>1</v>
      </c>
      <c r="V245" s="136">
        <f t="shared" si="88"/>
        <v>15</v>
      </c>
      <c r="W245" s="105">
        <v>1</v>
      </c>
      <c r="AH245" s="134">
        <f t="shared" si="89"/>
        <v>1</v>
      </c>
      <c r="AL245" s="105">
        <v>1</v>
      </c>
      <c r="AM245" s="135">
        <f t="shared" si="90"/>
        <v>1</v>
      </c>
      <c r="AN245" s="136">
        <f t="shared" si="91"/>
        <v>15</v>
      </c>
      <c r="AO245" s="137"/>
      <c r="AS245" s="136">
        <f t="shared" si="92"/>
        <v>15</v>
      </c>
      <c r="BA245" s="134">
        <f t="shared" si="93"/>
        <v>0</v>
      </c>
      <c r="BB245" s="105">
        <v>1</v>
      </c>
      <c r="BC245" s="105">
        <v>1</v>
      </c>
      <c r="BD245" s="105">
        <v>1</v>
      </c>
      <c r="BL245" s="135">
        <f t="shared" si="94"/>
        <v>3</v>
      </c>
      <c r="BM245" s="136">
        <f t="shared" si="95"/>
        <v>43</v>
      </c>
      <c r="BZ245" s="134">
        <f t="shared" si="96"/>
        <v>0</v>
      </c>
      <c r="CA245" s="105">
        <v>1</v>
      </c>
      <c r="CC245" s="135">
        <f t="shared" si="97"/>
        <v>1</v>
      </c>
      <c r="CD245" s="136">
        <f t="shared" si="98"/>
        <v>16</v>
      </c>
      <c r="CE245" s="138">
        <f t="shared" si="99"/>
        <v>104</v>
      </c>
      <c r="CF245" s="139">
        <f t="shared" si="100"/>
        <v>79</v>
      </c>
      <c r="CG245" s="106" t="str">
        <f t="shared" si="101"/>
        <v>пішохідний</v>
      </c>
      <c r="CH245" s="131" t="str">
        <f t="shared" si="102"/>
        <v>ІІ к.с.</v>
      </c>
      <c r="CN245" s="138"/>
    </row>
    <row r="246" spans="1:92" s="105" customFormat="1" ht="15" customHeight="1">
      <c r="A246" s="131">
        <v>82</v>
      </c>
      <c r="B246" s="96" t="str">
        <f>VLOOKUP(A246,регістрація!B:AB,5,FALSE)</f>
        <v>пішохідний</v>
      </c>
      <c r="C246" s="132" t="str">
        <f>VLOOKUP(A246,регістрація!B:AB,6,FALSE)</f>
        <v>ІІ к.с.</v>
      </c>
      <c r="D246" s="133" t="s">
        <v>346</v>
      </c>
      <c r="E246" s="131">
        <v>1</v>
      </c>
      <c r="M246" s="134">
        <f t="shared" si="86"/>
        <v>0</v>
      </c>
      <c r="P246" s="105">
        <v>1</v>
      </c>
      <c r="U246" s="135">
        <f t="shared" si="87"/>
        <v>1</v>
      </c>
      <c r="V246" s="136">
        <f t="shared" si="88"/>
        <v>16</v>
      </c>
      <c r="AC246" s="105">
        <v>2</v>
      </c>
      <c r="AH246" s="134">
        <f t="shared" si="89"/>
        <v>2</v>
      </c>
      <c r="AL246" s="105">
        <v>1</v>
      </c>
      <c r="AM246" s="135">
        <f t="shared" si="90"/>
        <v>1</v>
      </c>
      <c r="AN246" s="136">
        <f t="shared" si="91"/>
        <v>14</v>
      </c>
      <c r="AO246" s="137"/>
      <c r="AS246" s="136">
        <f t="shared" si="92"/>
        <v>15</v>
      </c>
      <c r="AT246" s="105">
        <v>2</v>
      </c>
      <c r="BA246" s="134">
        <f t="shared" si="93"/>
        <v>2</v>
      </c>
      <c r="BB246" s="105">
        <v>2</v>
      </c>
      <c r="BD246" s="105">
        <v>3</v>
      </c>
      <c r="BF246" s="105">
        <v>2</v>
      </c>
      <c r="BH246" s="105">
        <v>3</v>
      </c>
      <c r="BL246" s="135">
        <f t="shared" si="94"/>
        <v>10</v>
      </c>
      <c r="BM246" s="136">
        <f t="shared" si="95"/>
        <v>48</v>
      </c>
      <c r="BZ246" s="134">
        <f t="shared" si="96"/>
        <v>0</v>
      </c>
      <c r="CC246" s="135">
        <f t="shared" si="97"/>
        <v>0</v>
      </c>
      <c r="CD246" s="136">
        <f t="shared" si="98"/>
        <v>15</v>
      </c>
      <c r="CE246" s="138">
        <f t="shared" si="99"/>
        <v>108</v>
      </c>
      <c r="CF246" s="139">
        <f t="shared" si="100"/>
        <v>82</v>
      </c>
      <c r="CG246" s="106" t="str">
        <f t="shared" si="101"/>
        <v>пішохідний</v>
      </c>
      <c r="CH246" s="131" t="str">
        <f t="shared" si="102"/>
        <v>ІІ к.с.</v>
      </c>
      <c r="CI246" s="105">
        <f>CE246</f>
        <v>108</v>
      </c>
      <c r="CJ246" s="105">
        <f>CE247</f>
        <v>102</v>
      </c>
      <c r="CK246" s="105">
        <f>CE248</f>
        <v>103</v>
      </c>
      <c r="CN246" s="138"/>
    </row>
    <row r="247" spans="1:92" s="105" customFormat="1" ht="15" customHeight="1">
      <c r="A247" s="131">
        <v>82</v>
      </c>
      <c r="B247" s="96" t="str">
        <f>VLOOKUP(A247,регістрація!B:AB,5,FALSE)</f>
        <v>пішохідний</v>
      </c>
      <c r="C247" s="132" t="str">
        <f>VLOOKUP(A247,регістрація!B:AB,6,FALSE)</f>
        <v>ІІ к.с.</v>
      </c>
      <c r="D247" s="133" t="s">
        <v>363</v>
      </c>
      <c r="E247" s="131">
        <v>2</v>
      </c>
      <c r="G247" s="105">
        <v>1</v>
      </c>
      <c r="M247" s="134">
        <f t="shared" si="86"/>
        <v>1</v>
      </c>
      <c r="U247" s="135">
        <f t="shared" si="87"/>
        <v>0</v>
      </c>
      <c r="V247" s="136">
        <f t="shared" si="88"/>
        <v>14</v>
      </c>
      <c r="AH247" s="134">
        <f t="shared" si="89"/>
        <v>0</v>
      </c>
      <c r="AL247" s="105">
        <v>1</v>
      </c>
      <c r="AM247" s="135">
        <f t="shared" si="90"/>
        <v>1</v>
      </c>
      <c r="AN247" s="136">
        <f t="shared" si="91"/>
        <v>16</v>
      </c>
      <c r="AO247" s="137"/>
      <c r="AS247" s="136">
        <f t="shared" si="92"/>
        <v>15</v>
      </c>
      <c r="BA247" s="134">
        <f t="shared" si="93"/>
        <v>0</v>
      </c>
      <c r="BD247" s="105">
        <v>1</v>
      </c>
      <c r="BH247" s="105">
        <v>1</v>
      </c>
      <c r="BL247" s="135">
        <f t="shared" si="94"/>
        <v>2</v>
      </c>
      <c r="BM247" s="136">
        <f t="shared" si="95"/>
        <v>42</v>
      </c>
      <c r="BZ247" s="134">
        <f t="shared" si="96"/>
        <v>0</v>
      </c>
      <c r="CC247" s="135">
        <f t="shared" si="97"/>
        <v>0</v>
      </c>
      <c r="CD247" s="136">
        <f t="shared" si="98"/>
        <v>15</v>
      </c>
      <c r="CE247" s="138">
        <f t="shared" si="99"/>
        <v>102</v>
      </c>
      <c r="CF247" s="139">
        <f t="shared" si="100"/>
        <v>82</v>
      </c>
      <c r="CG247" s="106" t="str">
        <f t="shared" si="101"/>
        <v>пішохідний</v>
      </c>
      <c r="CH247" s="131" t="str">
        <f t="shared" si="102"/>
        <v>ІІ к.с.</v>
      </c>
      <c r="CN247" s="138"/>
    </row>
    <row r="248" spans="1:92" s="105" customFormat="1" ht="15" customHeight="1">
      <c r="A248" s="131">
        <v>82</v>
      </c>
      <c r="B248" s="96" t="str">
        <f>VLOOKUP(A248,регістрація!B:AB,5,FALSE)</f>
        <v>пішохідний</v>
      </c>
      <c r="C248" s="132" t="str">
        <f>VLOOKUP(A248,регістрація!B:AB,6,FALSE)</f>
        <v>ІІ к.с.</v>
      </c>
      <c r="D248" s="133" t="s">
        <v>370</v>
      </c>
      <c r="E248" s="131">
        <v>3</v>
      </c>
      <c r="G248" s="105">
        <v>1</v>
      </c>
      <c r="J248" s="105">
        <v>1</v>
      </c>
      <c r="M248" s="134">
        <f t="shared" si="86"/>
        <v>2</v>
      </c>
      <c r="O248" s="105">
        <v>1</v>
      </c>
      <c r="P248" s="105">
        <v>1</v>
      </c>
      <c r="U248" s="135">
        <f t="shared" si="87"/>
        <v>2</v>
      </c>
      <c r="V248" s="136">
        <f t="shared" si="88"/>
        <v>15</v>
      </c>
      <c r="Y248" s="105">
        <v>1</v>
      </c>
      <c r="AH248" s="134">
        <f t="shared" si="89"/>
        <v>1</v>
      </c>
      <c r="AL248" s="105">
        <v>1</v>
      </c>
      <c r="AM248" s="135">
        <f t="shared" si="90"/>
        <v>1</v>
      </c>
      <c r="AN248" s="136">
        <f t="shared" si="91"/>
        <v>15</v>
      </c>
      <c r="AO248" s="137"/>
      <c r="AS248" s="136">
        <f t="shared" si="92"/>
        <v>15</v>
      </c>
      <c r="BA248" s="134">
        <f t="shared" si="93"/>
        <v>0</v>
      </c>
      <c r="BB248" s="105">
        <v>1</v>
      </c>
      <c r="BD248" s="105">
        <v>1</v>
      </c>
      <c r="BK248" s="105">
        <v>1</v>
      </c>
      <c r="BL248" s="135">
        <f t="shared" si="94"/>
        <v>3</v>
      </c>
      <c r="BM248" s="136">
        <f t="shared" si="95"/>
        <v>43</v>
      </c>
      <c r="BZ248" s="134">
        <f t="shared" si="96"/>
        <v>0</v>
      </c>
      <c r="CC248" s="135">
        <f t="shared" si="97"/>
        <v>0</v>
      </c>
      <c r="CD248" s="136">
        <f t="shared" si="98"/>
        <v>15</v>
      </c>
      <c r="CE248" s="138">
        <f t="shared" si="99"/>
        <v>103</v>
      </c>
      <c r="CF248" s="139">
        <f t="shared" si="100"/>
        <v>82</v>
      </c>
      <c r="CG248" s="106" t="str">
        <f t="shared" si="101"/>
        <v>пішохідний</v>
      </c>
      <c r="CH248" s="131" t="str">
        <f t="shared" si="102"/>
        <v>ІІ к.с.</v>
      </c>
      <c r="CN248" s="138"/>
    </row>
    <row r="249" spans="1:92" s="105" customFormat="1" ht="15" customHeight="1">
      <c r="A249" s="131">
        <v>73</v>
      </c>
      <c r="B249" s="96" t="str">
        <f>VLOOKUP(A249,регістрація!B:AB,5,FALSE)</f>
        <v>спелео</v>
      </c>
      <c r="C249" s="132" t="str">
        <f>VLOOKUP(A249,регістрація!B:AB,6,FALSE)</f>
        <v>3 с.с.</v>
      </c>
      <c r="D249" s="133" t="s">
        <v>373</v>
      </c>
      <c r="E249" s="131">
        <v>1</v>
      </c>
      <c r="F249" s="105">
        <v>2</v>
      </c>
      <c r="M249" s="134">
        <f t="shared" si="86"/>
        <v>2</v>
      </c>
      <c r="P249" s="105">
        <v>1</v>
      </c>
      <c r="U249" s="135">
        <f t="shared" si="87"/>
        <v>1</v>
      </c>
      <c r="V249" s="136">
        <f t="shared" si="88"/>
        <v>14</v>
      </c>
      <c r="AH249" s="134">
        <f t="shared" si="89"/>
        <v>0</v>
      </c>
      <c r="AL249" s="105">
        <v>1</v>
      </c>
      <c r="AM249" s="135">
        <f t="shared" si="90"/>
        <v>1</v>
      </c>
      <c r="AN249" s="136">
        <f t="shared" si="91"/>
        <v>16</v>
      </c>
      <c r="AO249" s="137"/>
      <c r="AS249" s="136">
        <f t="shared" si="92"/>
        <v>15</v>
      </c>
      <c r="AT249" s="105">
        <v>5</v>
      </c>
      <c r="AU249" s="105">
        <v>5</v>
      </c>
      <c r="BA249" s="134">
        <f t="shared" si="93"/>
        <v>10</v>
      </c>
      <c r="BL249" s="135">
        <f t="shared" si="94"/>
        <v>0</v>
      </c>
      <c r="BM249" s="136">
        <f t="shared" si="95"/>
        <v>30</v>
      </c>
      <c r="BR249" s="105">
        <v>2</v>
      </c>
      <c r="BS249" s="105">
        <v>2</v>
      </c>
      <c r="BT249" s="105">
        <v>2</v>
      </c>
      <c r="BZ249" s="134">
        <f t="shared" si="96"/>
        <v>6</v>
      </c>
      <c r="CC249" s="135">
        <f t="shared" si="97"/>
        <v>0</v>
      </c>
      <c r="CD249" s="136">
        <f t="shared" si="98"/>
        <v>9</v>
      </c>
      <c r="CE249" s="138">
        <f t="shared" si="99"/>
        <v>84</v>
      </c>
      <c r="CF249" s="139">
        <f aca="true" t="shared" si="103" ref="CF249:CF254">A249</f>
        <v>73</v>
      </c>
      <c r="CG249" s="106" t="str">
        <f aca="true" t="shared" si="104" ref="CG249:CG254">B249</f>
        <v>спелео</v>
      </c>
      <c r="CH249" s="131" t="str">
        <f aca="true" t="shared" si="105" ref="CH249:CH254">C249</f>
        <v>3 с.с.</v>
      </c>
      <c r="CI249" s="105">
        <f>CE249</f>
        <v>84</v>
      </c>
      <c r="CJ249" s="105">
        <f>CE250</f>
        <v>86</v>
      </c>
      <c r="CK249" s="105">
        <f>CE251</f>
        <v>86</v>
      </c>
      <c r="CN249" s="138"/>
    </row>
    <row r="250" spans="1:92" s="105" customFormat="1" ht="15" customHeight="1">
      <c r="A250" s="131">
        <v>73</v>
      </c>
      <c r="B250" s="96" t="str">
        <f>VLOOKUP(A250,регістрація!B:AB,5,FALSE)</f>
        <v>спелео</v>
      </c>
      <c r="C250" s="132" t="str">
        <f>VLOOKUP(A250,регістрація!B:AB,6,FALSE)</f>
        <v>3 с.с.</v>
      </c>
      <c r="D250" s="133" t="s">
        <v>374</v>
      </c>
      <c r="E250" s="131">
        <v>2</v>
      </c>
      <c r="F250" s="105">
        <v>1</v>
      </c>
      <c r="M250" s="134">
        <f t="shared" si="86"/>
        <v>1</v>
      </c>
      <c r="P250" s="105">
        <v>1</v>
      </c>
      <c r="U250" s="135">
        <f t="shared" si="87"/>
        <v>1</v>
      </c>
      <c r="V250" s="136">
        <f t="shared" si="88"/>
        <v>15</v>
      </c>
      <c r="AH250" s="134">
        <f t="shared" si="89"/>
        <v>0</v>
      </c>
      <c r="AM250" s="135">
        <f t="shared" si="90"/>
        <v>0</v>
      </c>
      <c r="AN250" s="136">
        <f t="shared" si="91"/>
        <v>15</v>
      </c>
      <c r="AO250" s="137"/>
      <c r="AS250" s="136">
        <f t="shared" si="92"/>
        <v>15</v>
      </c>
      <c r="AT250" s="105">
        <v>4</v>
      </c>
      <c r="AU250" s="105">
        <v>5</v>
      </c>
      <c r="BA250" s="134">
        <f t="shared" si="93"/>
        <v>9</v>
      </c>
      <c r="BL250" s="135">
        <f t="shared" si="94"/>
        <v>0</v>
      </c>
      <c r="BM250" s="136">
        <f t="shared" si="95"/>
        <v>31</v>
      </c>
      <c r="BR250" s="105">
        <v>1</v>
      </c>
      <c r="BS250" s="105">
        <v>2</v>
      </c>
      <c r="BT250" s="105">
        <v>2</v>
      </c>
      <c r="BZ250" s="134">
        <f t="shared" si="96"/>
        <v>5</v>
      </c>
      <c r="CC250" s="135">
        <f t="shared" si="97"/>
        <v>0</v>
      </c>
      <c r="CD250" s="136">
        <f t="shared" si="98"/>
        <v>10</v>
      </c>
      <c r="CE250" s="138">
        <f t="shared" si="99"/>
        <v>86</v>
      </c>
      <c r="CF250" s="139">
        <f t="shared" si="103"/>
        <v>73</v>
      </c>
      <c r="CG250" s="106" t="str">
        <f t="shared" si="104"/>
        <v>спелео</v>
      </c>
      <c r="CH250" s="131" t="str">
        <f t="shared" si="105"/>
        <v>3 с.с.</v>
      </c>
      <c r="CN250" s="138"/>
    </row>
    <row r="251" spans="1:92" s="105" customFormat="1" ht="15" customHeight="1">
      <c r="A251" s="131">
        <v>73</v>
      </c>
      <c r="B251" s="96" t="str">
        <f>VLOOKUP(A251,регістрація!B:AB,5,FALSE)</f>
        <v>спелео</v>
      </c>
      <c r="C251" s="132" t="str">
        <f>VLOOKUP(A251,регістрація!B:AB,6,FALSE)</f>
        <v>3 с.с.</v>
      </c>
      <c r="D251" s="133" t="s">
        <v>375</v>
      </c>
      <c r="E251" s="131">
        <v>3</v>
      </c>
      <c r="F251" s="105">
        <v>2</v>
      </c>
      <c r="M251" s="134">
        <f t="shared" si="86"/>
        <v>2</v>
      </c>
      <c r="P251" s="105">
        <v>1</v>
      </c>
      <c r="U251" s="135">
        <f t="shared" si="87"/>
        <v>1</v>
      </c>
      <c r="V251" s="136">
        <f t="shared" si="88"/>
        <v>14</v>
      </c>
      <c r="AH251" s="134">
        <f t="shared" si="89"/>
        <v>0</v>
      </c>
      <c r="AL251" s="105">
        <v>1</v>
      </c>
      <c r="AM251" s="135">
        <f t="shared" si="90"/>
        <v>1</v>
      </c>
      <c r="AN251" s="136">
        <f t="shared" si="91"/>
        <v>16</v>
      </c>
      <c r="AO251" s="137"/>
      <c r="AS251" s="136">
        <f t="shared" si="92"/>
        <v>15</v>
      </c>
      <c r="AT251" s="105">
        <v>5</v>
      </c>
      <c r="AU251" s="105">
        <v>4</v>
      </c>
      <c r="BA251" s="134">
        <f t="shared" si="93"/>
        <v>9</v>
      </c>
      <c r="BL251" s="135">
        <f t="shared" si="94"/>
        <v>0</v>
      </c>
      <c r="BM251" s="136">
        <f t="shared" si="95"/>
        <v>31</v>
      </c>
      <c r="BR251" s="105">
        <v>2</v>
      </c>
      <c r="BS251" s="105">
        <v>2</v>
      </c>
      <c r="BT251" s="105">
        <v>1</v>
      </c>
      <c r="BZ251" s="134">
        <f t="shared" si="96"/>
        <v>5</v>
      </c>
      <c r="CC251" s="135">
        <f t="shared" si="97"/>
        <v>0</v>
      </c>
      <c r="CD251" s="136">
        <f t="shared" si="98"/>
        <v>10</v>
      </c>
      <c r="CE251" s="138">
        <f t="shared" si="99"/>
        <v>86</v>
      </c>
      <c r="CF251" s="139">
        <f t="shared" si="103"/>
        <v>73</v>
      </c>
      <c r="CG251" s="106" t="str">
        <f t="shared" si="104"/>
        <v>спелео</v>
      </c>
      <c r="CH251" s="131" t="str">
        <f t="shared" si="105"/>
        <v>3 с.с.</v>
      </c>
      <c r="CN251" s="138"/>
    </row>
    <row r="252" spans="1:92" s="105" customFormat="1" ht="15" customHeight="1">
      <c r="A252" s="131">
        <v>16</v>
      </c>
      <c r="B252" s="96" t="str">
        <f>VLOOKUP(A252,регістрація!B:AB,5,FALSE)</f>
        <v>спелео</v>
      </c>
      <c r="C252" s="132" t="str">
        <f>VLOOKUP(A252,регістрація!B:AB,6,FALSE)</f>
        <v>3 с.с.</v>
      </c>
      <c r="D252" s="133" t="s">
        <v>373</v>
      </c>
      <c r="E252" s="131">
        <v>1</v>
      </c>
      <c r="M252" s="134">
        <f t="shared" si="86"/>
        <v>0</v>
      </c>
      <c r="N252" s="105">
        <v>2</v>
      </c>
      <c r="O252" s="105">
        <v>2</v>
      </c>
      <c r="P252" s="105">
        <v>1</v>
      </c>
      <c r="T252" s="105">
        <v>2</v>
      </c>
      <c r="U252" s="135">
        <f t="shared" si="87"/>
        <v>7</v>
      </c>
      <c r="V252" s="136">
        <f t="shared" si="88"/>
        <v>22</v>
      </c>
      <c r="AH252" s="134">
        <f t="shared" si="89"/>
        <v>0</v>
      </c>
      <c r="AL252" s="105">
        <v>3</v>
      </c>
      <c r="AM252" s="135">
        <f t="shared" si="90"/>
        <v>3</v>
      </c>
      <c r="AN252" s="136">
        <f t="shared" si="91"/>
        <v>18</v>
      </c>
      <c r="AO252" s="137"/>
      <c r="AS252" s="136">
        <f t="shared" si="92"/>
        <v>15</v>
      </c>
      <c r="BA252" s="134">
        <f t="shared" si="93"/>
        <v>0</v>
      </c>
      <c r="BB252" s="105">
        <v>3</v>
      </c>
      <c r="BH252" s="105">
        <v>5</v>
      </c>
      <c r="BI252" s="105">
        <v>4</v>
      </c>
      <c r="BK252" s="105">
        <v>3</v>
      </c>
      <c r="BL252" s="135">
        <f t="shared" si="94"/>
        <v>15</v>
      </c>
      <c r="BM252" s="136">
        <f t="shared" si="95"/>
        <v>55</v>
      </c>
      <c r="BZ252" s="134">
        <f t="shared" si="96"/>
        <v>0</v>
      </c>
      <c r="CA252" s="105">
        <v>4</v>
      </c>
      <c r="CB252" s="105">
        <v>3</v>
      </c>
      <c r="CC252" s="135">
        <f t="shared" si="97"/>
        <v>7</v>
      </c>
      <c r="CD252" s="136">
        <f t="shared" si="98"/>
        <v>22</v>
      </c>
      <c r="CE252" s="138">
        <f t="shared" si="99"/>
        <v>132</v>
      </c>
      <c r="CF252" s="139">
        <f t="shared" si="103"/>
        <v>16</v>
      </c>
      <c r="CG252" s="106" t="str">
        <f t="shared" si="104"/>
        <v>спелео</v>
      </c>
      <c r="CH252" s="131" t="str">
        <f t="shared" si="105"/>
        <v>3 с.с.</v>
      </c>
      <c r="CI252" s="105">
        <f>CE252</f>
        <v>132</v>
      </c>
      <c r="CJ252" s="105">
        <f>CE253</f>
        <v>130</v>
      </c>
      <c r="CK252" s="105">
        <f>CE254</f>
        <v>130</v>
      </c>
      <c r="CN252" s="138"/>
    </row>
    <row r="253" spans="1:92" s="105" customFormat="1" ht="15" customHeight="1">
      <c r="A253" s="131">
        <v>16</v>
      </c>
      <c r="B253" s="96" t="str">
        <f>VLOOKUP(A253,регістрація!B:AB,5,FALSE)</f>
        <v>спелео</v>
      </c>
      <c r="C253" s="132" t="str">
        <f>VLOOKUP(A253,регістрація!B:AB,6,FALSE)</f>
        <v>3 с.с.</v>
      </c>
      <c r="D253" s="133" t="s">
        <v>374</v>
      </c>
      <c r="E253" s="131">
        <v>2</v>
      </c>
      <c r="M253" s="134">
        <f t="shared" si="86"/>
        <v>0</v>
      </c>
      <c r="N253" s="105">
        <v>1</v>
      </c>
      <c r="O253" s="105">
        <v>2</v>
      </c>
      <c r="P253" s="105">
        <v>1</v>
      </c>
      <c r="T253" s="105">
        <v>2</v>
      </c>
      <c r="U253" s="135">
        <f t="shared" si="87"/>
        <v>6</v>
      </c>
      <c r="V253" s="136">
        <f t="shared" si="88"/>
        <v>21</v>
      </c>
      <c r="AH253" s="134">
        <f t="shared" si="89"/>
        <v>0</v>
      </c>
      <c r="AK253" s="105">
        <v>1</v>
      </c>
      <c r="AL253" s="105">
        <v>2</v>
      </c>
      <c r="AM253" s="135">
        <f t="shared" si="90"/>
        <v>3</v>
      </c>
      <c r="AN253" s="136">
        <f t="shared" si="91"/>
        <v>18</v>
      </c>
      <c r="AO253" s="137"/>
      <c r="AS253" s="136">
        <f t="shared" si="92"/>
        <v>15</v>
      </c>
      <c r="BA253" s="134">
        <f t="shared" si="93"/>
        <v>0</v>
      </c>
      <c r="BB253" s="105">
        <v>2</v>
      </c>
      <c r="BF253" s="105">
        <v>1</v>
      </c>
      <c r="BH253" s="105">
        <v>4</v>
      </c>
      <c r="BI253" s="105">
        <v>4</v>
      </c>
      <c r="BK253" s="105">
        <v>3</v>
      </c>
      <c r="BL253" s="135">
        <f t="shared" si="94"/>
        <v>14</v>
      </c>
      <c r="BM253" s="136">
        <f t="shared" si="95"/>
        <v>54</v>
      </c>
      <c r="BZ253" s="134">
        <f t="shared" si="96"/>
        <v>0</v>
      </c>
      <c r="CA253" s="105">
        <v>4</v>
      </c>
      <c r="CB253" s="105">
        <v>3</v>
      </c>
      <c r="CC253" s="135">
        <f t="shared" si="97"/>
        <v>7</v>
      </c>
      <c r="CD253" s="136">
        <f t="shared" si="98"/>
        <v>22</v>
      </c>
      <c r="CE253" s="138">
        <f t="shared" si="99"/>
        <v>130</v>
      </c>
      <c r="CF253" s="139">
        <f t="shared" si="103"/>
        <v>16</v>
      </c>
      <c r="CG253" s="106" t="str">
        <f t="shared" si="104"/>
        <v>спелео</v>
      </c>
      <c r="CH253" s="131" t="str">
        <f t="shared" si="105"/>
        <v>3 с.с.</v>
      </c>
      <c r="CN253" s="138"/>
    </row>
    <row r="254" spans="1:86" s="105" customFormat="1" ht="15.75">
      <c r="A254" s="131">
        <v>16</v>
      </c>
      <c r="B254" s="96" t="str">
        <f>VLOOKUP(A254,регістрація!B:AB,5,FALSE)</f>
        <v>спелео</v>
      </c>
      <c r="C254" s="132" t="str">
        <f>VLOOKUP(A254,регістрація!B:AB,6,FALSE)</f>
        <v>3 с.с.</v>
      </c>
      <c r="D254" s="133" t="s">
        <v>375</v>
      </c>
      <c r="E254" s="131">
        <v>3</v>
      </c>
      <c r="M254" s="134">
        <f t="shared" si="86"/>
        <v>0</v>
      </c>
      <c r="N254" s="105">
        <v>2</v>
      </c>
      <c r="O254" s="105">
        <v>2</v>
      </c>
      <c r="P254" s="105">
        <v>1</v>
      </c>
      <c r="T254" s="105">
        <v>1</v>
      </c>
      <c r="U254" s="135">
        <f t="shared" si="87"/>
        <v>6</v>
      </c>
      <c r="V254" s="136">
        <f t="shared" si="88"/>
        <v>21</v>
      </c>
      <c r="AH254" s="134">
        <f t="shared" si="89"/>
        <v>0</v>
      </c>
      <c r="AJ254" s="105">
        <v>1</v>
      </c>
      <c r="AL254" s="105">
        <v>3</v>
      </c>
      <c r="AM254" s="135">
        <f t="shared" si="90"/>
        <v>4</v>
      </c>
      <c r="AN254" s="136">
        <f t="shared" si="91"/>
        <v>19</v>
      </c>
      <c r="AO254" s="137"/>
      <c r="AS254" s="136">
        <f t="shared" si="92"/>
        <v>15</v>
      </c>
      <c r="BA254" s="134">
        <f t="shared" si="93"/>
        <v>0</v>
      </c>
      <c r="BB254" s="105">
        <v>3</v>
      </c>
      <c r="BF254" s="105">
        <v>1</v>
      </c>
      <c r="BH254" s="105">
        <v>5</v>
      </c>
      <c r="BI254" s="105">
        <v>3</v>
      </c>
      <c r="BK254" s="105">
        <v>2</v>
      </c>
      <c r="BL254" s="135">
        <f t="shared" si="94"/>
        <v>14</v>
      </c>
      <c r="BM254" s="136">
        <f t="shared" si="95"/>
        <v>54</v>
      </c>
      <c r="BZ254" s="134">
        <f t="shared" si="96"/>
        <v>0</v>
      </c>
      <c r="CA254" s="105">
        <v>4</v>
      </c>
      <c r="CB254" s="105">
        <v>2</v>
      </c>
      <c r="CC254" s="135">
        <f t="shared" si="97"/>
        <v>6</v>
      </c>
      <c r="CD254" s="136">
        <f t="shared" si="98"/>
        <v>21</v>
      </c>
      <c r="CE254" s="138">
        <f t="shared" si="99"/>
        <v>130</v>
      </c>
      <c r="CF254" s="139">
        <f t="shared" si="103"/>
        <v>16</v>
      </c>
      <c r="CG254" s="106" t="str">
        <f t="shared" si="104"/>
        <v>спелео</v>
      </c>
      <c r="CH254" s="131" t="str">
        <f t="shared" si="105"/>
        <v>3 с.с.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12"/>
  <sheetViews>
    <sheetView zoomScale="90" zoomScaleNormal="90" zoomScalePageLayoutView="0" workbookViewId="0" topLeftCell="C28">
      <selection activeCell="L29" sqref="L29"/>
    </sheetView>
  </sheetViews>
  <sheetFormatPr defaultColWidth="9.140625" defaultRowHeight="15"/>
  <cols>
    <col min="1" max="1" width="4.57421875" style="0" customWidth="1"/>
    <col min="2" max="2" width="16.140625" style="0" customWidth="1"/>
    <col min="3" max="3" width="28.421875" style="0" customWidth="1"/>
    <col min="4" max="4" width="24.140625" style="165" customWidth="1"/>
    <col min="5" max="5" width="12.140625" style="165" customWidth="1"/>
    <col min="6" max="6" width="17.28125" style="165" customWidth="1"/>
    <col min="7" max="11" width="4.00390625" style="0" customWidth="1"/>
    <col min="12" max="12" width="5.421875" style="0" customWidth="1"/>
    <col min="13" max="14" width="4.421875" style="0" customWidth="1"/>
    <col min="15" max="15" width="5.421875" style="0" customWidth="1"/>
    <col min="16" max="16" width="6.00390625" style="0" hidden="1" customWidth="1"/>
    <col min="17" max="17" width="10.8515625" style="0" hidden="1" customWidth="1"/>
    <col min="18" max="19" width="6.00390625" style="0" customWidth="1"/>
  </cols>
  <sheetData>
    <row r="1" spans="1:21" ht="18.75">
      <c r="A1" s="256" t="s">
        <v>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33"/>
      <c r="U1" s="33"/>
    </row>
    <row r="2" spans="1:21" ht="18.75">
      <c r="A2" s="257" t="s">
        <v>390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55"/>
      <c r="U2" s="55"/>
    </row>
    <row r="3" spans="1:21" ht="18.75">
      <c r="A3" s="257" t="s">
        <v>115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55"/>
      <c r="U3" s="55"/>
    </row>
    <row r="4" spans="1:21" ht="19.5" thickBot="1">
      <c r="A4" s="57"/>
      <c r="B4" s="258" t="s">
        <v>301</v>
      </c>
      <c r="C4" s="258"/>
      <c r="D4" s="57"/>
      <c r="E4" s="57"/>
      <c r="F4" s="57"/>
      <c r="G4" s="57"/>
      <c r="H4" s="57" t="s">
        <v>98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6"/>
      <c r="U4" s="56"/>
    </row>
    <row r="5" spans="1:21" ht="81.75" customHeight="1" thickBot="1">
      <c r="A5" s="210" t="s">
        <v>116</v>
      </c>
      <c r="B5" s="191" t="s">
        <v>0</v>
      </c>
      <c r="C5" s="188" t="s">
        <v>1</v>
      </c>
      <c r="D5" s="188" t="s">
        <v>2</v>
      </c>
      <c r="E5" s="188" t="s">
        <v>3</v>
      </c>
      <c r="F5" s="188" t="s">
        <v>100</v>
      </c>
      <c r="G5" s="245" t="s">
        <v>117</v>
      </c>
      <c r="H5" s="245" t="s">
        <v>101</v>
      </c>
      <c r="I5" s="245" t="s">
        <v>102</v>
      </c>
      <c r="J5" s="245" t="s">
        <v>103</v>
      </c>
      <c r="K5" s="245" t="s">
        <v>118</v>
      </c>
      <c r="L5" s="245" t="s">
        <v>7</v>
      </c>
      <c r="M5" s="247" t="s">
        <v>8</v>
      </c>
      <c r="N5" s="247" t="s">
        <v>9</v>
      </c>
      <c r="O5" s="245" t="s">
        <v>10</v>
      </c>
      <c r="P5" s="245" t="s">
        <v>119</v>
      </c>
      <c r="Q5" s="191"/>
      <c r="R5" s="247" t="s">
        <v>155</v>
      </c>
      <c r="S5" s="248" t="s">
        <v>120</v>
      </c>
      <c r="T5" s="42"/>
      <c r="U5" s="45"/>
    </row>
    <row r="6" spans="1:21" ht="19.5" thickBot="1">
      <c r="A6" s="63" t="s">
        <v>377</v>
      </c>
      <c r="B6" s="42"/>
      <c r="C6" s="42"/>
      <c r="D6" s="41"/>
      <c r="E6" s="41"/>
      <c r="F6" s="41"/>
      <c r="G6" s="194">
        <f>SUM(G7:G22)</f>
        <v>204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195"/>
      <c r="T6" s="54"/>
      <c r="U6" s="56"/>
    </row>
    <row r="7" spans="1:21" ht="38.25" customHeight="1">
      <c r="A7" s="196">
        <v>26</v>
      </c>
      <c r="B7" s="197" t="str">
        <f>VLOOKUP($A7,регістрація!$B:$W,2,FALSE)</f>
        <v>Чернівецька</v>
      </c>
      <c r="C7" s="197" t="str">
        <f>VLOOKUP($A7,регістрація!$B:$W,3,FALSE)</f>
        <v>Глибоцький центр туризму,  краєзнавства, спорту та екскурсій учнівської молоді</v>
      </c>
      <c r="D7" s="168" t="str">
        <f>VLOOKUP($A7,регістрація!$B:$W,4,FALSE)</f>
        <v>Меленко Оксана Василівна </v>
      </c>
      <c r="E7" s="168" t="str">
        <f>VLOOKUP($A7,регістрація!$B:$W,5,FALSE)</f>
        <v>пішохідний</v>
      </c>
      <c r="F7" s="168" t="str">
        <f>VLOOKUP($A7,регістрація!$B:$W,7,FALSE)</f>
        <v>Карпати</v>
      </c>
      <c r="G7" s="168">
        <f>VLOOKUP($A7,регістрація!$B:$W,8,FALSE)</f>
        <v>16</v>
      </c>
      <c r="H7" s="168">
        <f>VLOOKUP($A7,'розг. оцінка'!$CF:$CO,4,FALSE)</f>
        <v>119</v>
      </c>
      <c r="I7" s="168">
        <f>VLOOKUP($A7,'розг. оцінка'!$CF:$CO,5,FALSE)</f>
        <v>119</v>
      </c>
      <c r="J7" s="168">
        <f>VLOOKUP($A7,'розг. оцінка'!$CF:$CO,6,FALSE)</f>
        <v>119</v>
      </c>
      <c r="K7" s="168">
        <f>VLOOKUP($A7,'розг. оцінка'!$CF:$CO,7,FALSE)</f>
        <v>0</v>
      </c>
      <c r="L7" s="198">
        <f aca="true" t="shared" si="0" ref="L7:L21">SUM(H7:J7)/3</f>
        <v>119</v>
      </c>
      <c r="M7" s="168">
        <f>VLOOKUP(A7,регістрація!B:X,10,FALSE)</f>
        <v>3</v>
      </c>
      <c r="N7" s="168">
        <v>0.8</v>
      </c>
      <c r="O7" s="199">
        <f aca="true" t="shared" si="1" ref="O7:O21">(L7+M7)*N7</f>
        <v>97.60000000000001</v>
      </c>
      <c r="P7" s="171">
        <f>IF(B7="Кіровоградська",9,IF(B7="Житомирська",4,IF(B7="Дніпропетровська",3,IF(B7="Полтавська",14,IF(B7="Харківська",17,IF(B7="Чернівецька",21,IF(B7="Сумська",16,IF(B7="Волинська",2))))))))</f>
        <v>21</v>
      </c>
      <c r="Q7" s="198">
        <f aca="true" t="shared" si="2" ref="Q7:Q22">O7</f>
        <v>97.60000000000001</v>
      </c>
      <c r="R7" s="198">
        <f aca="true" t="shared" si="3" ref="R7:R21">L7+M7</f>
        <v>122</v>
      </c>
      <c r="S7" s="200" t="s">
        <v>121</v>
      </c>
      <c r="T7" s="54"/>
      <c r="U7" s="56"/>
    </row>
    <row r="8" spans="1:21" ht="38.25" customHeight="1">
      <c r="A8" s="201">
        <v>80</v>
      </c>
      <c r="B8" s="58" t="str">
        <f>VLOOKUP($A8,регістрація!$B:$W,2,FALSE)</f>
        <v>Івано-Франківська</v>
      </c>
      <c r="C8" s="58" t="str">
        <f>VLOOKUP($A8,регістрація!$B:$W,3,FALSE)</f>
        <v>Вигодська загальноосвітня школа І-Ш ступенів</v>
      </c>
      <c r="D8" s="26" t="str">
        <f>VLOOKUP($A8,регістрація!$B:$W,4,FALSE)</f>
        <v>Мороз Ростислав Михайлович</v>
      </c>
      <c r="E8" s="26" t="str">
        <f>VLOOKUP($A8,регістрація!$B:$W,5,FALSE)</f>
        <v>пішохідний</v>
      </c>
      <c r="F8" s="26" t="str">
        <f>VLOOKUP($A8,регістрація!$B:$W,7,FALSE)</f>
        <v>Карпати</v>
      </c>
      <c r="G8" s="26">
        <f>VLOOKUP($A8,регістрація!$B:$W,8,FALSE)</f>
        <v>8</v>
      </c>
      <c r="H8" s="26">
        <f>VLOOKUP($A8,'розг. оцінка'!$CF:$CO,4,FALSE)</f>
        <v>113</v>
      </c>
      <c r="I8" s="26">
        <f>VLOOKUP($A8,'розг. оцінка'!$CF:$CO,5,FALSE)</f>
        <v>122</v>
      </c>
      <c r="J8" s="26">
        <f>VLOOKUP($A8,'розг. оцінка'!$CF:$CO,6,FALSE)</f>
        <v>113</v>
      </c>
      <c r="K8" s="26">
        <f>VLOOKUP($A8,'розг. оцінка'!$CF:$CO,7,FALSE)</f>
        <v>0</v>
      </c>
      <c r="L8" s="16">
        <f t="shared" si="0"/>
        <v>116</v>
      </c>
      <c r="M8" s="26">
        <f>VLOOKUP(A8,регістрація!B:X,10,FALSE)</f>
        <v>3</v>
      </c>
      <c r="N8" s="26">
        <v>0.8</v>
      </c>
      <c r="O8" s="59">
        <f t="shared" si="1"/>
        <v>95.2</v>
      </c>
      <c r="P8" s="5">
        <v>7</v>
      </c>
      <c r="Q8" s="16">
        <f t="shared" si="2"/>
        <v>95.2</v>
      </c>
      <c r="R8" s="16">
        <f t="shared" si="3"/>
        <v>119</v>
      </c>
      <c r="S8" s="202" t="s">
        <v>122</v>
      </c>
      <c r="T8" s="60"/>
      <c r="U8" s="56"/>
    </row>
    <row r="9" spans="1:21" ht="38.25" customHeight="1">
      <c r="A9" s="201">
        <v>18</v>
      </c>
      <c r="B9" s="58" t="str">
        <f>VLOOKUP($A9,регістрація!$B:$W,2,FALSE)</f>
        <v>Полтавська</v>
      </c>
      <c r="C9" s="58" t="str">
        <f>VLOOKUP($A9,регістрація!$B:$W,3,FALSE)</f>
        <v>Лубенський міський дитячо-юнацький клуб спортивного орієнтування і туризму "Валтекс"</v>
      </c>
      <c r="D9" s="26" t="str">
        <f>VLOOKUP($A9,регістрація!$B:$W,4,FALSE)</f>
        <v>Полонський Микола</v>
      </c>
      <c r="E9" s="26" t="str">
        <f>VLOOKUP($A9,регістрація!$B:$W,5,FALSE)</f>
        <v>пішохідний</v>
      </c>
      <c r="F9" s="26" t="str">
        <f>VLOOKUP($A9,регістрація!$B:$W,7,FALSE)</f>
        <v>Карпати</v>
      </c>
      <c r="G9" s="26">
        <f>VLOOKUP($A9,регістрація!$B:$W,8,FALSE)</f>
        <v>10</v>
      </c>
      <c r="H9" s="26">
        <f>VLOOKUP($A9,'розг. оцінка'!$CF:$CO,4,FALSE)</f>
        <v>116</v>
      </c>
      <c r="I9" s="26">
        <f>VLOOKUP($A9,'розг. оцінка'!$CF:$CO,5,FALSE)</f>
        <v>116</v>
      </c>
      <c r="J9" s="26">
        <f>VLOOKUP($A9,'розг. оцінка'!$CF:$CO,6,FALSE)</f>
        <v>114</v>
      </c>
      <c r="K9" s="26">
        <f>VLOOKUP($A9,'розг. оцінка'!$CF:$CO,7,FALSE)</f>
        <v>0</v>
      </c>
      <c r="L9" s="16">
        <f t="shared" si="0"/>
        <v>115.33333333333333</v>
      </c>
      <c r="M9" s="26">
        <f>VLOOKUP(A9,регістрація!B:X,10,FALSE)</f>
        <v>3</v>
      </c>
      <c r="N9" s="26">
        <v>0.8</v>
      </c>
      <c r="O9" s="59">
        <f t="shared" si="1"/>
        <v>94.66666666666667</v>
      </c>
      <c r="P9" s="5">
        <f>IF(B9="Кіровоградська",9,IF(B9="Житомирська",4,IF(B9="Дніпропетровська",3,IF(B9="Полтавська",14,IF(B9="Харківська",17,IF(B9="Чернівецька",21,IF(B9="Сумська",16,IF(B9="Волинська",2))))))))</f>
        <v>14</v>
      </c>
      <c r="Q9" s="16">
        <f t="shared" si="2"/>
        <v>94.66666666666667</v>
      </c>
      <c r="R9" s="16">
        <f t="shared" si="3"/>
        <v>118.33333333333333</v>
      </c>
      <c r="S9" s="202" t="s">
        <v>123</v>
      </c>
      <c r="T9" s="54"/>
      <c r="U9" s="56"/>
    </row>
    <row r="10" spans="1:21" ht="38.25" customHeight="1">
      <c r="A10" s="201">
        <v>52</v>
      </c>
      <c r="B10" s="58" t="str">
        <f>VLOOKUP($A10,регістрація!$B:$W,2,FALSE)</f>
        <v>Миколаївська</v>
      </c>
      <c r="C10" s="58" t="str">
        <f>VLOOKUP($A10,регістрація!$B:$W,3,FALSE)</f>
        <v>Лупарівська загальоосвітня школа І-Ш ступенів</v>
      </c>
      <c r="D10" s="26" t="str">
        <f>VLOOKUP($A10,регістрація!$B:$W,4,FALSE)</f>
        <v>Мезінов Олег Анатолійович</v>
      </c>
      <c r="E10" s="26" t="str">
        <f>VLOOKUP($A10,регістрація!$B:$W,5,FALSE)</f>
        <v>пішохідний</v>
      </c>
      <c r="F10" s="26" t="str">
        <f>VLOOKUP($A10,регістрація!$B:$W,7,FALSE)</f>
        <v>Карпати</v>
      </c>
      <c r="G10" s="26">
        <f>VLOOKUP($A10,регістрація!$B:$W,8,FALSE)</f>
        <v>12</v>
      </c>
      <c r="H10" s="26">
        <f>VLOOKUP($A10,'розг. оцінка'!$CF:$CO,4,FALSE)</f>
        <v>110</v>
      </c>
      <c r="I10" s="26">
        <f>VLOOKUP($A10,'розг. оцінка'!$CF:$CO,5,FALSE)</f>
        <v>108</v>
      </c>
      <c r="J10" s="26">
        <f>VLOOKUP($A10,'розг. оцінка'!$CF:$CO,6,FALSE)</f>
        <v>107</v>
      </c>
      <c r="K10" s="26">
        <f>VLOOKUP($A10,'розг. оцінка'!$CF:$CO,7,FALSE)</f>
        <v>0</v>
      </c>
      <c r="L10" s="16">
        <f t="shared" si="0"/>
        <v>108.33333333333333</v>
      </c>
      <c r="M10" s="26">
        <f>VLOOKUP(A10,регістрація!B:X,10,FALSE)</f>
        <v>3</v>
      </c>
      <c r="N10" s="26">
        <v>0.8</v>
      </c>
      <c r="O10" s="59">
        <f t="shared" si="1"/>
        <v>89.06666666666666</v>
      </c>
      <c r="P10" s="5">
        <v>12</v>
      </c>
      <c r="Q10" s="16">
        <f t="shared" si="2"/>
        <v>89.06666666666666</v>
      </c>
      <c r="R10" s="16">
        <f t="shared" si="3"/>
        <v>111.33333333333333</v>
      </c>
      <c r="S10" s="202">
        <v>4</v>
      </c>
      <c r="T10" s="54"/>
      <c r="U10" s="56"/>
    </row>
    <row r="11" spans="1:21" ht="38.25" customHeight="1">
      <c r="A11" s="201">
        <v>49</v>
      </c>
      <c r="B11" s="58" t="str">
        <f>VLOOKUP($A11,регістрація!$B:$W,2,FALSE)</f>
        <v>Хмельницька</v>
      </c>
      <c r="C11" s="58" t="str">
        <f>VLOOKUP($A11,регістрація!$B:$W,3,FALSE)</f>
        <v>Загальноосвітня школа І-Ш ступенів № 1 м.Славута</v>
      </c>
      <c r="D11" s="26" t="str">
        <f>VLOOKUP($A11,регістрація!$B:$W,4,FALSE)</f>
        <v>Слівіна Алла Олександрівна</v>
      </c>
      <c r="E11" s="26" t="str">
        <f>VLOOKUP($A11,регістрація!$B:$W,5,FALSE)</f>
        <v>пішохідний</v>
      </c>
      <c r="F11" s="26" t="str">
        <f>VLOOKUP($A11,регістрація!$B:$W,7,FALSE)</f>
        <v>Карпати</v>
      </c>
      <c r="G11" s="26">
        <f>VLOOKUP($A11,регістрація!$B:$W,8,FALSE)</f>
        <v>9</v>
      </c>
      <c r="H11" s="26">
        <f>VLOOKUP($A11,'розг. оцінка'!$CF:$CO,4,FALSE)</f>
        <v>111</v>
      </c>
      <c r="I11" s="26">
        <f>VLOOKUP($A11,'розг. оцінка'!$CF:$CO,5,FALSE)</f>
        <v>91</v>
      </c>
      <c r="J11" s="26">
        <f>VLOOKUP($A11,'розг. оцінка'!$CF:$CO,6,FALSE)</f>
        <v>117</v>
      </c>
      <c r="K11" s="26">
        <f>VLOOKUP($A11,'розг. оцінка'!$CF:$CO,7,FALSE)</f>
        <v>0</v>
      </c>
      <c r="L11" s="16">
        <f t="shared" si="0"/>
        <v>106.33333333333333</v>
      </c>
      <c r="M11" s="26">
        <f>VLOOKUP(A11,регістрація!B:X,10,FALSE)</f>
        <v>3</v>
      </c>
      <c r="N11" s="26">
        <v>0.8</v>
      </c>
      <c r="O11" s="59">
        <f t="shared" si="1"/>
        <v>87.46666666666667</v>
      </c>
      <c r="P11" s="5">
        <v>19</v>
      </c>
      <c r="Q11" s="16">
        <f t="shared" si="2"/>
        <v>87.46666666666667</v>
      </c>
      <c r="R11" s="16">
        <f t="shared" si="3"/>
        <v>109.33333333333333</v>
      </c>
      <c r="S11" s="202">
        <v>5</v>
      </c>
      <c r="T11" s="54"/>
      <c r="U11" s="56"/>
    </row>
    <row r="12" spans="1:21" ht="38.25" customHeight="1">
      <c r="A12" s="201">
        <v>43</v>
      </c>
      <c r="B12" s="58" t="str">
        <f>VLOOKUP($A12,регістрація!$B:$W,2,FALSE)</f>
        <v>Волинська</v>
      </c>
      <c r="C12" s="58" t="str">
        <f>VLOOKUP($A12,регістрація!$B:$W,3,FALSE)</f>
        <v>КЗ "Луцький навчально-виховний комплекс " Гімназія  №14  імені Василя Сухомлиньського </v>
      </c>
      <c r="D12" s="26" t="str">
        <f>VLOOKUP($A12,регістрація!$B:$W,4,FALSE)</f>
        <v>Бортник Віктор В'ячеславович</v>
      </c>
      <c r="E12" s="26" t="str">
        <f>VLOOKUP($A12,регістрація!$B:$W,5,FALSE)</f>
        <v>пішохідний</v>
      </c>
      <c r="F12" s="26" t="str">
        <f>VLOOKUP($A12,регістрація!$B:$W,7,FALSE)</f>
        <v>Карпати</v>
      </c>
      <c r="G12" s="26">
        <f>VLOOKUP($A12,регістрація!$B:$W,8,FALSE)</f>
        <v>9</v>
      </c>
      <c r="H12" s="26">
        <f>VLOOKUP($A12,'розг. оцінка'!$CF:$CO,4,FALSE)</f>
        <v>108</v>
      </c>
      <c r="I12" s="26">
        <f>VLOOKUP($A12,'розг. оцінка'!$CF:$CO,5,FALSE)</f>
        <v>100</v>
      </c>
      <c r="J12" s="26">
        <f>VLOOKUP($A12,'розг. оцінка'!$CF:$CO,6,FALSE)</f>
        <v>109</v>
      </c>
      <c r="K12" s="26">
        <f>VLOOKUP($A12,'розг. оцінка'!$CF:$CO,7,FALSE)</f>
        <v>0</v>
      </c>
      <c r="L12" s="16">
        <f t="shared" si="0"/>
        <v>105.66666666666667</v>
      </c>
      <c r="M12" s="26">
        <f>VLOOKUP(A12,регістрація!B:X,10,FALSE)</f>
        <v>3</v>
      </c>
      <c r="N12" s="26">
        <v>0.8</v>
      </c>
      <c r="O12" s="59">
        <f t="shared" si="1"/>
        <v>86.93333333333334</v>
      </c>
      <c r="P12" s="5">
        <f>IF(B12="Кіровоградська",9,IF(B12="Житомирська",4,IF(B12="Дніпропетровська",3,IF(B12="Полтавська",14,IF(B12="Харківська",17,IF(B12="Чернівецька",21,IF(B12="Сумська",16,IF(B12="Волинська",2))))))))</f>
        <v>2</v>
      </c>
      <c r="Q12" s="16">
        <f t="shared" si="2"/>
        <v>86.93333333333334</v>
      </c>
      <c r="R12" s="16">
        <f t="shared" si="3"/>
        <v>108.66666666666667</v>
      </c>
      <c r="S12" s="202">
        <v>6</v>
      </c>
      <c r="T12" s="54"/>
      <c r="U12" s="56"/>
    </row>
    <row r="13" spans="1:21" ht="38.25" customHeight="1">
      <c r="A13" s="201">
        <v>8</v>
      </c>
      <c r="B13" s="58" t="str">
        <f>VLOOKUP($A13,регістрація!$B:$W,2,FALSE)</f>
        <v>Житомирська</v>
      </c>
      <c r="C13" s="58" t="str">
        <f>VLOOKUP($A13,регістрація!$B:$W,3,FALSE)</f>
        <v>Житомирський обласний центр туризму,краєзнавства,спорту та екскурсій учнівської молоді</v>
      </c>
      <c r="D13" s="26" t="str">
        <f>VLOOKUP($A13,регістрація!$B:$W,4,FALSE)</f>
        <v>Садурський Павло Володимирович</v>
      </c>
      <c r="E13" s="26" t="str">
        <f>VLOOKUP($A13,регістрація!$B:$W,5,FALSE)</f>
        <v>пішохідний</v>
      </c>
      <c r="F13" s="26" t="str">
        <f>VLOOKUP($A13,регістрація!$B:$W,7,FALSE)</f>
        <v>Карпати</v>
      </c>
      <c r="G13" s="26">
        <f>VLOOKUP($A13,регістрація!$B:$W,8,FALSE)</f>
        <v>21</v>
      </c>
      <c r="H13" s="26">
        <f>VLOOKUP($A13,'розг. оцінка'!$CF:$CO,4,FALSE)</f>
        <v>103</v>
      </c>
      <c r="I13" s="26">
        <f>VLOOKUP($A13,'розг. оцінка'!$CF:$CO,5,FALSE)</f>
        <v>109</v>
      </c>
      <c r="J13" s="26">
        <f>VLOOKUP($A13,'розг. оцінка'!$CF:$CO,6,FALSE)</f>
        <v>105</v>
      </c>
      <c r="K13" s="26">
        <f>VLOOKUP($A13,'розг. оцінка'!$CF:$CO,7,FALSE)</f>
        <v>0</v>
      </c>
      <c r="L13" s="16">
        <f t="shared" si="0"/>
        <v>105.66666666666667</v>
      </c>
      <c r="M13" s="26">
        <f>VLOOKUP(A13,регістрація!B:X,10,FALSE)</f>
        <v>3</v>
      </c>
      <c r="N13" s="26">
        <v>0.8</v>
      </c>
      <c r="O13" s="59">
        <f t="shared" si="1"/>
        <v>86.93333333333334</v>
      </c>
      <c r="P13" s="5">
        <f>IF(B13="Кіровоградська",9,IF(B13="Житомирська",4,IF(B13="Дніпропетровська",3,IF(B13="Полтавська",14,IF(B13="Харківська",17,IF(B13="Чернівецька",21,IF(B13="Сумська",16,IF(B13="Волинська",2))))))))</f>
        <v>4</v>
      </c>
      <c r="Q13" s="16">
        <f t="shared" si="2"/>
        <v>86.93333333333334</v>
      </c>
      <c r="R13" s="16">
        <f t="shared" si="3"/>
        <v>108.66666666666667</v>
      </c>
      <c r="S13" s="202">
        <v>6</v>
      </c>
      <c r="T13" s="54"/>
      <c r="U13" s="56"/>
    </row>
    <row r="14" spans="1:21" ht="38.25" customHeight="1">
      <c r="A14" s="201">
        <v>50</v>
      </c>
      <c r="B14" s="58" t="str">
        <f>VLOOKUP($A14,регістрація!$B:$W,2,FALSE)</f>
        <v>Черкаська</v>
      </c>
      <c r="C14" s="58" t="str">
        <f>VLOOKUP($A14,регістрація!$B:$W,3,FALSE)</f>
        <v>Станція юних туристів м.Умань</v>
      </c>
      <c r="D14" s="26" t="str">
        <f>VLOOKUP($A14,регістрація!$B:$W,4,FALSE)</f>
        <v>Дегтярьов Євген Володимирович</v>
      </c>
      <c r="E14" s="26" t="str">
        <f>VLOOKUP($A14,регістрація!$B:$W,5,FALSE)</f>
        <v>пішохідний</v>
      </c>
      <c r="F14" s="26" t="str">
        <f>VLOOKUP($A14,регістрація!$B:$W,7,FALSE)</f>
        <v>Черкаська обл.</v>
      </c>
      <c r="G14" s="26">
        <f>VLOOKUP($A14,регістрація!$B:$W,8,FALSE)</f>
        <v>8</v>
      </c>
      <c r="H14" s="26">
        <f>VLOOKUP($A14,'розг. оцінка'!$CF:$CO,4,FALSE)</f>
        <v>105</v>
      </c>
      <c r="I14" s="26">
        <f>VLOOKUP($A14,'розг. оцінка'!$CF:$CO,5,FALSE)</f>
        <v>97</v>
      </c>
      <c r="J14" s="26">
        <f>VLOOKUP($A14,'розг. оцінка'!$CF:$CO,6,FALSE)</f>
        <v>103</v>
      </c>
      <c r="K14" s="26">
        <f>VLOOKUP($A14,'розг. оцінка'!$CF:$CO,7,FALSE)</f>
        <v>0</v>
      </c>
      <c r="L14" s="16">
        <f t="shared" si="0"/>
        <v>101.66666666666667</v>
      </c>
      <c r="M14" s="26">
        <f>VLOOKUP(A14,регістрація!B:X,10,FALSE)</f>
        <v>3</v>
      </c>
      <c r="N14" s="26">
        <v>0.8</v>
      </c>
      <c r="O14" s="59">
        <f t="shared" si="1"/>
        <v>83.73333333333335</v>
      </c>
      <c r="P14" s="5">
        <f>IF(B14="Черкаська",20,IF(B14="",4,IF(B14="Дніпропетровська",3,IF(B14="Полтавська",14,IF(B14="Харківська",17,IF(B14="Чернівецька",21,IF(B14="Сумська",16,IF(B14="Волинська",2))))))))</f>
        <v>20</v>
      </c>
      <c r="Q14" s="16">
        <f t="shared" si="2"/>
        <v>83.73333333333335</v>
      </c>
      <c r="R14" s="16">
        <f t="shared" si="3"/>
        <v>104.66666666666667</v>
      </c>
      <c r="S14" s="202">
        <v>8</v>
      </c>
      <c r="T14" s="54"/>
      <c r="U14" s="56"/>
    </row>
    <row r="15" spans="1:21" ht="38.25" customHeight="1">
      <c r="A15" s="201">
        <v>66</v>
      </c>
      <c r="B15" s="58" t="str">
        <f>VLOOKUP($A15,регістрація!$B:$W,2,FALSE)</f>
        <v>Херсонська</v>
      </c>
      <c r="C15" s="58" t="str">
        <f>VLOOKUP($A15,регістрація!$B:$W,3,FALSE)</f>
        <v>Херсонський Центр позашкільної роботи</v>
      </c>
      <c r="D15" s="26" t="str">
        <f>VLOOKUP($A15,регістрація!$B:$W,4,FALSE)</f>
        <v>Волков Олександр Леонідович </v>
      </c>
      <c r="E15" s="26" t="str">
        <f>VLOOKUP($A15,регістрація!$B:$W,5,FALSE)</f>
        <v>пішохідний</v>
      </c>
      <c r="F15" s="26" t="str">
        <f>VLOOKUP($A15,регістрація!$B:$W,7,FALSE)</f>
        <v>Херсонська обл., Миколаївська обл.</v>
      </c>
      <c r="G15" s="26">
        <f>VLOOKUP($A15,регістрація!$B:$W,8,FALSE)</f>
        <v>10</v>
      </c>
      <c r="H15" s="26">
        <f>VLOOKUP($A15,'розг. оцінка'!$CF:$CO,4,FALSE)</f>
        <v>108</v>
      </c>
      <c r="I15" s="26">
        <f>VLOOKUP($A15,'розг. оцінка'!$CF:$CO,5,FALSE)</f>
        <v>88</v>
      </c>
      <c r="J15" s="26">
        <f>VLOOKUP($A15,'розг. оцінка'!$CF:$CO,6,FALSE)</f>
        <v>107</v>
      </c>
      <c r="K15" s="26">
        <f>VLOOKUP($A15,'розг. оцінка'!$CF:$CO,7,FALSE)</f>
        <v>0</v>
      </c>
      <c r="L15" s="16">
        <f t="shared" si="0"/>
        <v>101</v>
      </c>
      <c r="M15" s="26">
        <f>VLOOKUP(A15,регістрація!B:X,10,FALSE)</f>
        <v>3</v>
      </c>
      <c r="N15" s="26">
        <v>0.8</v>
      </c>
      <c r="O15" s="59">
        <f t="shared" si="1"/>
        <v>83.2</v>
      </c>
      <c r="P15" s="5">
        <v>18</v>
      </c>
      <c r="Q15" s="16">
        <f t="shared" si="2"/>
        <v>83.2</v>
      </c>
      <c r="R15" s="16">
        <f t="shared" si="3"/>
        <v>104</v>
      </c>
      <c r="S15" s="202">
        <v>9</v>
      </c>
      <c r="T15" s="54"/>
      <c r="U15" s="56"/>
    </row>
    <row r="16" spans="1:21" ht="38.25" customHeight="1">
      <c r="A16" s="201">
        <v>72</v>
      </c>
      <c r="B16" s="58" t="str">
        <f>VLOOKUP($A16,регістрація!$B:$W,2,FALSE)</f>
        <v>Запорізька</v>
      </c>
      <c r="C16" s="58" t="str">
        <f>VLOOKUP($A16,регістрація!$B:$W,3,FALSE)</f>
        <v>КЗ "Запорізький обласний центр туризму і краєзнавства, спорту та екскурсій учнівської молоді"</v>
      </c>
      <c r="D16" s="26" t="str">
        <f>VLOOKUP($A16,регістрація!$B:$W,4,FALSE)</f>
        <v>Бебешко Світлана Яківна</v>
      </c>
      <c r="E16" s="26" t="str">
        <f>VLOOKUP($A16,регістрація!$B:$W,5,FALSE)</f>
        <v>пішохідний</v>
      </c>
      <c r="F16" s="26" t="str">
        <f>VLOOKUP($A16,регістрація!$B:$W,7,FALSE)</f>
        <v>Карпати</v>
      </c>
      <c r="G16" s="26">
        <f>VLOOKUP($A16,регістрація!$B:$W,8,FALSE)</f>
        <v>9</v>
      </c>
      <c r="H16" s="26">
        <f>VLOOKUP($A16,'розг. оцінка'!$CF:$CO,4,FALSE)</f>
        <v>101</v>
      </c>
      <c r="I16" s="26">
        <f>VLOOKUP($A16,'розг. оцінка'!$CF:$CO,5,FALSE)</f>
        <v>91</v>
      </c>
      <c r="J16" s="26">
        <f>VLOOKUP($A16,'розг. оцінка'!$CF:$CO,6,FALSE)</f>
        <v>110</v>
      </c>
      <c r="K16" s="26">
        <f>VLOOKUP($A16,'розг. оцінка'!$CF:$CO,7,FALSE)</f>
        <v>0</v>
      </c>
      <c r="L16" s="16">
        <f t="shared" si="0"/>
        <v>100.66666666666667</v>
      </c>
      <c r="M16" s="26">
        <f>VLOOKUP(A16,регістрація!B:X,10,FALSE)</f>
        <v>3</v>
      </c>
      <c r="N16" s="26">
        <v>0.8</v>
      </c>
      <c r="O16" s="59">
        <f t="shared" si="1"/>
        <v>82.93333333333334</v>
      </c>
      <c r="P16" s="5">
        <v>6</v>
      </c>
      <c r="Q16" s="16">
        <f t="shared" si="2"/>
        <v>82.93333333333334</v>
      </c>
      <c r="R16" s="16">
        <f t="shared" si="3"/>
        <v>103.66666666666667</v>
      </c>
      <c r="S16" s="202">
        <v>10</v>
      </c>
      <c r="T16" s="54"/>
      <c r="U16" s="56"/>
    </row>
    <row r="17" spans="1:21" ht="38.25" customHeight="1">
      <c r="A17" s="201">
        <v>34</v>
      </c>
      <c r="B17" s="58" t="str">
        <f>VLOOKUP($A17,регістрація!$B:$W,2,FALSE)</f>
        <v>Сумська</v>
      </c>
      <c r="C17" s="58" t="str">
        <f>VLOOKUP($A17,регістрація!$B:$W,3,FALSE)</f>
        <v>Кролевецька районна станція юних туристів</v>
      </c>
      <c r="D17" s="26" t="str">
        <f>VLOOKUP($A17,регістрація!$B:$W,4,FALSE)</f>
        <v>Лебедь Олекандр Васильович</v>
      </c>
      <c r="E17" s="26" t="str">
        <f>VLOOKUP($A17,регістрація!$B:$W,5,FALSE)</f>
        <v>пішохідний</v>
      </c>
      <c r="F17" s="26" t="str">
        <f>VLOOKUP($A17,регістрація!$B:$W,7,FALSE)</f>
        <v>Чернігівська обл., Сумська обл.</v>
      </c>
      <c r="G17" s="26">
        <f>VLOOKUP($A17,регістрація!$B:$W,8,FALSE)</f>
        <v>19</v>
      </c>
      <c r="H17" s="26">
        <f>VLOOKUP($A17,'розг. оцінка'!$CF:$CO,4,FALSE)</f>
        <v>97</v>
      </c>
      <c r="I17" s="26">
        <f>VLOOKUP($A17,'розг. оцінка'!$CF:$CO,5,FALSE)</f>
        <v>96</v>
      </c>
      <c r="J17" s="26">
        <f>VLOOKUP($A17,'розг. оцінка'!$CF:$CO,6,FALSE)</f>
        <v>103</v>
      </c>
      <c r="K17" s="26">
        <f>VLOOKUP($A17,'розг. оцінка'!$CF:$CO,7,FALSE)</f>
        <v>0</v>
      </c>
      <c r="L17" s="16">
        <f t="shared" si="0"/>
        <v>98.66666666666667</v>
      </c>
      <c r="M17" s="26">
        <f>VLOOKUP(A17,регістрація!B:X,10,FALSE)</f>
        <v>3</v>
      </c>
      <c r="N17" s="26">
        <v>0.8</v>
      </c>
      <c r="O17" s="59">
        <f t="shared" si="1"/>
        <v>81.33333333333334</v>
      </c>
      <c r="P17" s="5">
        <f>IF(B17="Кіровоградська",9,IF(B17="Житомирська",4,IF(B17="Дніпропетровська",3,IF(B17="Полтавська",14,IF(B17="Харківська",17,IF(B17="Чернівецька",21,IF(B17="Сумська",16,IF(B17="Волинська",2))))))))</f>
        <v>16</v>
      </c>
      <c r="Q17" s="16">
        <f t="shared" si="2"/>
        <v>81.33333333333334</v>
      </c>
      <c r="R17" s="16">
        <f t="shared" si="3"/>
        <v>101.66666666666667</v>
      </c>
      <c r="S17" s="202">
        <v>11</v>
      </c>
      <c r="T17" s="54"/>
      <c r="U17" s="56"/>
    </row>
    <row r="18" spans="1:21" ht="38.25" customHeight="1">
      <c r="A18" s="201">
        <v>63</v>
      </c>
      <c r="B18" s="58" t="str">
        <f>VLOOKUP($A18,регістрація!$B:$W,2,FALSE)</f>
        <v>Луганська</v>
      </c>
      <c r="C18" s="58" t="str">
        <f>VLOOKUP($A18,регістрація!$B:$W,3,FALSE)</f>
        <v>Старобельський районний Будинок творчості дітей та юнацтва</v>
      </c>
      <c r="D18" s="26" t="str">
        <f>VLOOKUP($A18,регістрація!$B:$W,4,FALSE)</f>
        <v>Нещерет Андрій Анатолійович</v>
      </c>
      <c r="E18" s="26" t="str">
        <f>VLOOKUP($A18,регістрація!$B:$W,5,FALSE)</f>
        <v>пішохідний</v>
      </c>
      <c r="F18" s="26" t="str">
        <f>VLOOKUP($A18,регістрація!$B:$W,7,FALSE)</f>
        <v>Харківська обл.</v>
      </c>
      <c r="G18" s="26">
        <f>VLOOKUP($A18,регістрація!$B:$W,8,FALSE)</f>
        <v>13</v>
      </c>
      <c r="H18" s="26">
        <f>VLOOKUP($A18,'розг. оцінка'!$CF:$CO,4,FALSE)</f>
        <v>97</v>
      </c>
      <c r="I18" s="26">
        <f>VLOOKUP($A18,'розг. оцінка'!$CF:$CO,5,FALSE)</f>
        <v>87</v>
      </c>
      <c r="J18" s="26">
        <f>VLOOKUP($A18,'розг. оцінка'!$CF:$CO,6,FALSE)</f>
        <v>102</v>
      </c>
      <c r="K18" s="26">
        <f>VLOOKUP($A18,'розг. оцінка'!$CF:$CO,7,FALSE)</f>
        <v>0</v>
      </c>
      <c r="L18" s="16">
        <f t="shared" si="0"/>
        <v>95.33333333333333</v>
      </c>
      <c r="M18" s="26">
        <f>VLOOKUP(A18,регістрація!B:X,10,FALSE)</f>
        <v>3</v>
      </c>
      <c r="N18" s="26">
        <v>0.8</v>
      </c>
      <c r="O18" s="59">
        <f t="shared" si="1"/>
        <v>78.66666666666667</v>
      </c>
      <c r="P18" s="5">
        <v>10</v>
      </c>
      <c r="Q18" s="16">
        <f t="shared" si="2"/>
        <v>78.66666666666667</v>
      </c>
      <c r="R18" s="16">
        <f t="shared" si="3"/>
        <v>98.33333333333333</v>
      </c>
      <c r="S18" s="202">
        <v>12</v>
      </c>
      <c r="T18" s="54"/>
      <c r="U18" s="56"/>
    </row>
    <row r="19" spans="1:21" ht="38.25" customHeight="1">
      <c r="A19" s="201">
        <v>25</v>
      </c>
      <c r="B19" s="58" t="str">
        <f>VLOOKUP($A19,регістрація!$B:$W,2,FALSE)</f>
        <v>Харківська</v>
      </c>
      <c r="C19" s="58" t="str">
        <f>VLOOKUP($A19,регістрація!$B:$W,3,FALSE)</f>
        <v>Балаклійський центр дитячої та юнацької творчості</v>
      </c>
      <c r="D19" s="26" t="str">
        <f>VLOOKUP($A19,регістрація!$B:$W,4,FALSE)</f>
        <v>Черненко Віктор Володимирович</v>
      </c>
      <c r="E19" s="26" t="str">
        <f>VLOOKUP($A19,регістрація!$B:$W,5,FALSE)</f>
        <v>пішохідний</v>
      </c>
      <c r="F19" s="26" t="str">
        <f>VLOOKUP($A19,регістрація!$B:$W,7,FALSE)</f>
        <v>Карпати</v>
      </c>
      <c r="G19" s="26">
        <f>VLOOKUP($A19,регістрація!$B:$W,8,FALSE)</f>
        <v>22</v>
      </c>
      <c r="H19" s="26">
        <f>VLOOKUP($A19,'розг. оцінка'!$CF:$CO,4,FALSE)</f>
        <v>78</v>
      </c>
      <c r="I19" s="26">
        <f>VLOOKUP($A19,'розг. оцінка'!$CF:$CO,5,FALSE)</f>
        <v>91</v>
      </c>
      <c r="J19" s="26">
        <f>VLOOKUP($A19,'розг. оцінка'!$CF:$CO,6,FALSE)</f>
        <v>92</v>
      </c>
      <c r="K19" s="26">
        <f>VLOOKUP($A19,'розг. оцінка'!$CF:$CO,7,FALSE)</f>
        <v>0</v>
      </c>
      <c r="L19" s="16">
        <f t="shared" si="0"/>
        <v>87</v>
      </c>
      <c r="M19" s="26">
        <f>VLOOKUP(A19,регістрація!B:X,10,FALSE)</f>
        <v>3</v>
      </c>
      <c r="N19" s="26">
        <v>0.8</v>
      </c>
      <c r="O19" s="59">
        <f t="shared" si="1"/>
        <v>72</v>
      </c>
      <c r="P19" s="5">
        <f>IF(B19="Кіровоградська",9,IF(B19="Житомирська",4,IF(B19="Дніпропетровська",3,IF(B19="Полтавська",14,IF(B19="Харківська",17,IF(B19="Чернівецька",21,IF(B19="Сумська",16,IF(B19="Волинська",2))))))))</f>
        <v>17</v>
      </c>
      <c r="Q19" s="16">
        <f t="shared" si="2"/>
        <v>72</v>
      </c>
      <c r="R19" s="16">
        <f t="shared" si="3"/>
        <v>90</v>
      </c>
      <c r="S19" s="202">
        <v>13</v>
      </c>
      <c r="T19" s="56"/>
      <c r="U19" s="56"/>
    </row>
    <row r="20" spans="1:21" ht="38.25" customHeight="1">
      <c r="A20" s="201">
        <v>1</v>
      </c>
      <c r="B20" s="58" t="str">
        <f>VLOOKUP($A20,регістрація!$B:$W,2,FALSE)</f>
        <v>Кіровоградська</v>
      </c>
      <c r="C20" s="58" t="str">
        <f>VLOOKUP($A20,регістрація!$B:$W,3,FALSE)</f>
        <v>Будинок дитячої та юнацької творчості Олександрійської міської ради</v>
      </c>
      <c r="D20" s="26" t="str">
        <f>VLOOKUP($A20,регістрація!$B:$W,4,FALSE)</f>
        <v>Ізмайлов Сергій Петрович</v>
      </c>
      <c r="E20" s="26" t="str">
        <f>VLOOKUP($A20,регістрація!$B:$W,5,FALSE)</f>
        <v>пішохідний</v>
      </c>
      <c r="F20" s="26" t="str">
        <f>VLOOKUP($A20,регістрація!$B:$W,7,FALSE)</f>
        <v>Карпати</v>
      </c>
      <c r="G20" s="26">
        <f>VLOOKUP($A20,регістрація!$B:$W,8,FALSE)</f>
        <v>22</v>
      </c>
      <c r="H20" s="26">
        <f>VLOOKUP($A20,'розг. оцінка'!$CF:$CO,4,FALSE)</f>
        <v>75</v>
      </c>
      <c r="I20" s="26">
        <f>VLOOKUP($A20,'розг. оцінка'!$CF:$CO,5,FALSE)</f>
        <v>83</v>
      </c>
      <c r="J20" s="26">
        <f>VLOOKUP($A20,'розг. оцінка'!$CF:$CO,6,FALSE)</f>
        <v>98</v>
      </c>
      <c r="K20" s="26">
        <f>VLOOKUP($A20,'розг. оцінка'!$CF:$CO,7,FALSE)</f>
        <v>0</v>
      </c>
      <c r="L20" s="16">
        <f t="shared" si="0"/>
        <v>85.33333333333333</v>
      </c>
      <c r="M20" s="26">
        <f>VLOOKUP(A20,регістрація!B:X,10,FALSE)</f>
        <v>3</v>
      </c>
      <c r="N20" s="26">
        <v>0.8</v>
      </c>
      <c r="O20" s="59">
        <f t="shared" si="1"/>
        <v>70.66666666666667</v>
      </c>
      <c r="P20" s="5">
        <f>IF(B20="Кіровоградська",9,IF(B20="Житомирська",4,IF(B20="Дніпропетровська",3,IF(B20="Полтавська",14,IF(B20="Харківська",17,IF(B20="Чернівецька",21,IF(B20="Сумська",16,IF(B20="Волинська",2))))))))</f>
        <v>9</v>
      </c>
      <c r="Q20" s="16">
        <f t="shared" si="2"/>
        <v>70.66666666666667</v>
      </c>
      <c r="R20" s="16">
        <f t="shared" si="3"/>
        <v>88.33333333333333</v>
      </c>
      <c r="S20" s="202">
        <v>14</v>
      </c>
      <c r="T20" s="56"/>
      <c r="U20" s="56"/>
    </row>
    <row r="21" spans="1:21" ht="38.25" customHeight="1">
      <c r="A21" s="201">
        <v>87</v>
      </c>
      <c r="B21" s="58" t="str">
        <f>VLOOKUP($A21,регістрація!$B:$W,2,FALSE)</f>
        <v>Львівська</v>
      </c>
      <c r="C21" s="58" t="str">
        <f>VLOOKUP($A21,регістрація!$B:$W,3,FALSE)</f>
        <v>Будинок учнівської творчості Трускавецької міської ради</v>
      </c>
      <c r="D21" s="26" t="str">
        <f>VLOOKUP($A21,регістрація!$B:$W,4,FALSE)</f>
        <v>Бляхарський Олександр Іванович</v>
      </c>
      <c r="E21" s="26" t="str">
        <f>VLOOKUP($A21,регістрація!$B:$W,5,FALSE)</f>
        <v>пішохідний</v>
      </c>
      <c r="F21" s="26" t="str">
        <f>VLOOKUP($A21,регістрація!$B:$W,7,FALSE)</f>
        <v>Карпати</v>
      </c>
      <c r="G21" s="26">
        <f>VLOOKUP($A21,регістрація!$B:$W,8,FALSE)</f>
        <v>8</v>
      </c>
      <c r="H21" s="26">
        <f>VLOOKUP($A21,'розг. оцінка'!$CF:$CO,4,FALSE)</f>
        <v>84</v>
      </c>
      <c r="I21" s="26">
        <f>VLOOKUP($A21,'розг. оцінка'!$CF:$CO,5,FALSE)</f>
        <v>78</v>
      </c>
      <c r="J21" s="26">
        <f>VLOOKUP($A21,'розг. оцінка'!$CF:$CO,6,FALSE)</f>
        <v>100</v>
      </c>
      <c r="K21" s="26">
        <f>VLOOKUP($A21,'розг. оцінка'!$CF:$CO,7,FALSE)</f>
        <v>0</v>
      </c>
      <c r="L21" s="16">
        <f t="shared" si="0"/>
        <v>87.33333333333333</v>
      </c>
      <c r="M21" s="26">
        <f>VLOOKUP(A21,регістрація!B:X,10,FALSE)</f>
        <v>0</v>
      </c>
      <c r="N21" s="26">
        <v>0.8</v>
      </c>
      <c r="O21" s="59">
        <f t="shared" si="1"/>
        <v>69.86666666666666</v>
      </c>
      <c r="P21" s="5">
        <v>13</v>
      </c>
      <c r="Q21" s="16">
        <f t="shared" si="2"/>
        <v>69.86666666666666</v>
      </c>
      <c r="R21" s="16">
        <f t="shared" si="3"/>
        <v>87.33333333333333</v>
      </c>
      <c r="S21" s="202">
        <v>15</v>
      </c>
      <c r="T21" s="56"/>
      <c r="U21" s="56"/>
    </row>
    <row r="22" spans="1:21" ht="38.25" customHeight="1" thickBot="1">
      <c r="A22" s="203">
        <v>14</v>
      </c>
      <c r="B22" s="204" t="str">
        <f>VLOOKUP($A22,регістрація!$B:$W,2,FALSE)</f>
        <v>Дніпропетровська</v>
      </c>
      <c r="C22" s="204" t="str">
        <f>VLOOKUP($A22,регістрація!$B:$W,3,FALSE)</f>
        <v>КЗ "Нікопольська середня загальноосвітня школа І-Ш ступенів № 13" м.Нікополь</v>
      </c>
      <c r="D22" s="177" t="str">
        <f>VLOOKUP($A22,регістрація!$B:$W,4,FALSE)</f>
        <v>Бондаренко Сергій Анатолійович</v>
      </c>
      <c r="E22" s="177" t="str">
        <f>VLOOKUP($A22,регістрація!$B:$W,5,FALSE)</f>
        <v>пішохідний</v>
      </c>
      <c r="F22" s="177" t="str">
        <f>VLOOKUP($A22,регістрація!$B:$W,7,FALSE)</f>
        <v>Карпати</v>
      </c>
      <c r="G22" s="177">
        <f>VLOOKUP($A22,регістрація!$B:$W,8,FALSE)</f>
        <v>8</v>
      </c>
      <c r="H22" s="177" t="str">
        <f>VLOOKUP($A22,'розг. оцінка'!$CF:$CO,4,FALSE)</f>
        <v>зн</v>
      </c>
      <c r="I22" s="177" t="str">
        <f>VLOOKUP($A22,'розг. оцінка'!$CF:$CO,5,FALSE)</f>
        <v>зн</v>
      </c>
      <c r="J22" s="177" t="str">
        <f>VLOOKUP($A22,'розг. оцінка'!$CF:$CO,6,FALSE)</f>
        <v>зн</v>
      </c>
      <c r="K22" s="177"/>
      <c r="L22" s="205"/>
      <c r="M22" s="177"/>
      <c r="N22" s="177"/>
      <c r="O22" s="206"/>
      <c r="P22" s="180">
        <f>IF(B22="Кіровоградська",9,IF(B22="Житомирська",4,IF(B22="Дніпропетровська",3,IF(B22="Полтавська",14,IF(B22="Харківська",17,IF(B22="Чернівецька",21,IF(B22="Сумська",16,IF(B22="Волинська",2))))))))</f>
        <v>3</v>
      </c>
      <c r="Q22" s="205">
        <f t="shared" si="2"/>
        <v>0</v>
      </c>
      <c r="R22" s="205" t="s">
        <v>143</v>
      </c>
      <c r="S22" s="207"/>
      <c r="T22" s="56"/>
      <c r="U22" s="56"/>
    </row>
    <row r="23" spans="1:21" ht="38.25" customHeight="1" thickBot="1">
      <c r="A23" s="61" t="s">
        <v>378</v>
      </c>
      <c r="B23" s="208"/>
      <c r="C23" s="209"/>
      <c r="D23" s="46"/>
      <c r="E23" s="46"/>
      <c r="F23" s="46"/>
      <c r="G23" s="194">
        <f>SUM(G24:G36)</f>
        <v>133</v>
      </c>
      <c r="H23" s="46"/>
      <c r="I23" s="46"/>
      <c r="J23" s="46"/>
      <c r="K23" s="46"/>
      <c r="L23" s="48"/>
      <c r="M23" s="46"/>
      <c r="N23" s="46"/>
      <c r="O23" s="65"/>
      <c r="P23" s="41"/>
      <c r="Q23" s="48"/>
      <c r="R23" s="48"/>
      <c r="S23" s="62" t="s">
        <v>120</v>
      </c>
      <c r="T23" s="56"/>
      <c r="U23" s="56"/>
    </row>
    <row r="24" spans="1:21" ht="38.25" customHeight="1">
      <c r="A24" s="196">
        <v>27</v>
      </c>
      <c r="B24" s="197" t="str">
        <f>VLOOKUP($A24,регістрація!$B:$W,2,FALSE)</f>
        <v>Чернівецька</v>
      </c>
      <c r="C24" s="197" t="str">
        <f>VLOOKUP($A24,регістрація!$B:$W,3,FALSE)</f>
        <v>Глибоцький центр туризму, краєзнавства, спорту та екскурсій учнівської молоді</v>
      </c>
      <c r="D24" s="168" t="str">
        <f>VLOOKUP($A24,регістрація!$B:$W,4,FALSE)</f>
        <v>Шепелюк Наталія Василівна</v>
      </c>
      <c r="E24" s="168" t="str">
        <f>VLOOKUP($A24,регістрація!$B:$W,5,FALSE)</f>
        <v>пішохідний</v>
      </c>
      <c r="F24" s="168" t="str">
        <f>VLOOKUP($A24,регістрація!$B:$W,7,FALSE)</f>
        <v>Карпати</v>
      </c>
      <c r="G24" s="168">
        <f>VLOOKUP($A24,регістрація!$B:$W,8,FALSE)</f>
        <v>10</v>
      </c>
      <c r="H24" s="168">
        <f>VLOOKUP($A24,'розг. оцінка'!$CF:$CO,4,FALSE)</f>
        <v>114</v>
      </c>
      <c r="I24" s="168">
        <f>VLOOKUP($A24,'розг. оцінка'!$CF:$CO,5,FALSE)</f>
        <v>107</v>
      </c>
      <c r="J24" s="168">
        <f>VLOOKUP($A24,'розг. оцінка'!$CF:$CO,6,FALSE)</f>
        <v>107</v>
      </c>
      <c r="K24" s="168">
        <f>VLOOKUP($A24,'розг. оцінка'!$CF:$CO,7,FALSE)</f>
        <v>112</v>
      </c>
      <c r="L24" s="198">
        <f aca="true" t="shared" si="4" ref="L24:L35">SUM(H24:K24)/4</f>
        <v>110</v>
      </c>
      <c r="M24" s="168">
        <f>VLOOKUP(A24,регістрація!B:X,10,FALSE)</f>
        <v>3</v>
      </c>
      <c r="N24" s="168">
        <v>1</v>
      </c>
      <c r="O24" s="199">
        <f aca="true" t="shared" si="5" ref="O24:O35">(L24+M24)*N24</f>
        <v>113</v>
      </c>
      <c r="P24" s="171">
        <f>IF(B24="Кіровоградська",9,IF(B24="Житомирська",4,IF(B24="Дніпропетровська",3,IF(B24="Полтавська",14,IF(B24="Харківська",17,IF(B24="Чернівецька",21,IF(B24="Сумська",16,IF(B24="Волинська",2))))))))</f>
        <v>21</v>
      </c>
      <c r="Q24" s="198">
        <f aca="true" t="shared" si="6" ref="Q24:Q36">O24</f>
        <v>113</v>
      </c>
      <c r="R24" s="198">
        <f aca="true" t="shared" si="7" ref="R24:R35">L24+M24</f>
        <v>113</v>
      </c>
      <c r="S24" s="200" t="s">
        <v>121</v>
      </c>
      <c r="T24" s="54"/>
      <c r="U24" s="56"/>
    </row>
    <row r="25" spans="1:21" ht="38.25" customHeight="1">
      <c r="A25" s="201">
        <v>67</v>
      </c>
      <c r="B25" s="58" t="str">
        <f>VLOOKUP($A25,регістрація!$B:$W,2,FALSE)</f>
        <v>Херсонська</v>
      </c>
      <c r="C25" s="58" t="str">
        <f>VLOOKUP($A25,регістрація!$B:$W,3,FALSE)</f>
        <v>КЗ "Генічеський районний Палац творчості дітей та юнацтва" </v>
      </c>
      <c r="D25" s="26" t="str">
        <f>VLOOKUP($A25,регістрація!$B:$W,4,FALSE)</f>
        <v>Козачук Михайло Іванович</v>
      </c>
      <c r="E25" s="26" t="str">
        <f>VLOOKUP($A25,регістрація!$B:$W,5,FALSE)</f>
        <v>пішохідний</v>
      </c>
      <c r="F25" s="26" t="str">
        <f>VLOOKUP($A25,регістрація!$B:$W,7,FALSE)</f>
        <v>Карпати</v>
      </c>
      <c r="G25" s="26">
        <f>VLOOKUP($A25,регістрація!$B:$W,8,FALSE)</f>
        <v>13</v>
      </c>
      <c r="H25" s="26">
        <f>VLOOKUP($A25,'розг. оцінка'!$CF:$CO,4,FALSE)</f>
        <v>108</v>
      </c>
      <c r="I25" s="26">
        <f>VLOOKUP($A25,'розг. оцінка'!$CF:$CO,5,FALSE)</f>
        <v>105</v>
      </c>
      <c r="J25" s="26">
        <f>VLOOKUP($A25,'розг. оцінка'!$CF:$CO,6,FALSE)</f>
        <v>116</v>
      </c>
      <c r="K25" s="26">
        <f>VLOOKUP($A25,'розг. оцінка'!$CF:$CO,7,FALSE)</f>
        <v>100</v>
      </c>
      <c r="L25" s="16">
        <f t="shared" si="4"/>
        <v>107.25</v>
      </c>
      <c r="M25" s="26">
        <f>VLOOKUP(A25,регістрація!B:X,10,FALSE)</f>
        <v>3</v>
      </c>
      <c r="N25" s="26">
        <v>1</v>
      </c>
      <c r="O25" s="59">
        <f t="shared" si="5"/>
        <v>110.25</v>
      </c>
      <c r="P25" s="5">
        <v>18</v>
      </c>
      <c r="Q25" s="16">
        <f t="shared" si="6"/>
        <v>110.25</v>
      </c>
      <c r="R25" s="16">
        <f t="shared" si="7"/>
        <v>110.25</v>
      </c>
      <c r="S25" s="202" t="s">
        <v>122</v>
      </c>
      <c r="T25" s="54"/>
      <c r="U25" s="56"/>
    </row>
    <row r="26" spans="1:21" ht="38.25" customHeight="1">
      <c r="A26" s="201">
        <v>53</v>
      </c>
      <c r="B26" s="58" t="str">
        <f>VLOOKUP($A26,регістрація!$B:$W,2,FALSE)</f>
        <v>Миколаївська</v>
      </c>
      <c r="C26" s="58" t="str">
        <f>VLOOKUP($A26,регістрація!$B:$W,3,FALSE)</f>
        <v>Лиманівська загальноосвітня школа І-Ш ступенів</v>
      </c>
      <c r="D26" s="26" t="str">
        <f>VLOOKUP($A26,регістрація!$B:$W,4,FALSE)</f>
        <v>Безпалий Микола Андрійович</v>
      </c>
      <c r="E26" s="26" t="str">
        <f>VLOOKUP($A26,регістрація!$B:$W,5,FALSE)</f>
        <v>пішохідний</v>
      </c>
      <c r="F26" s="26" t="str">
        <f>VLOOKUP($A26,регістрація!$B:$W,7,FALSE)</f>
        <v>Карпати</v>
      </c>
      <c r="G26" s="26">
        <f>VLOOKUP($A26,регістрація!$B:$W,8,FALSE)</f>
        <v>8</v>
      </c>
      <c r="H26" s="26">
        <f>VLOOKUP($A26,'розг. оцінка'!$CF:$CO,4,FALSE)</f>
        <v>100</v>
      </c>
      <c r="I26" s="26">
        <f>VLOOKUP($A26,'розг. оцінка'!$CF:$CO,5,FALSE)</f>
        <v>100</v>
      </c>
      <c r="J26" s="26">
        <f>VLOOKUP($A26,'розг. оцінка'!$CF:$CO,6,FALSE)</f>
        <v>102</v>
      </c>
      <c r="K26" s="26">
        <f>VLOOKUP($A26,'розг. оцінка'!$CF:$CO,7,FALSE)</f>
        <v>114</v>
      </c>
      <c r="L26" s="16">
        <f t="shared" si="4"/>
        <v>104</v>
      </c>
      <c r="M26" s="26">
        <f>VLOOKUP(A26,регістрація!B:X,10,FALSE)</f>
        <v>3</v>
      </c>
      <c r="N26" s="26">
        <v>1</v>
      </c>
      <c r="O26" s="59">
        <f t="shared" si="5"/>
        <v>107</v>
      </c>
      <c r="P26" s="5">
        <v>12</v>
      </c>
      <c r="Q26" s="16">
        <f t="shared" si="6"/>
        <v>107</v>
      </c>
      <c r="R26" s="16">
        <f t="shared" si="7"/>
        <v>107</v>
      </c>
      <c r="S26" s="202" t="s">
        <v>123</v>
      </c>
      <c r="T26" s="54"/>
      <c r="U26" s="56"/>
    </row>
    <row r="27" spans="1:21" ht="38.25" customHeight="1">
      <c r="A27" s="201">
        <v>17</v>
      </c>
      <c r="B27" s="58" t="str">
        <f>VLOOKUP($A27,регістрація!$B:$W,2,FALSE)</f>
        <v>Полтавська</v>
      </c>
      <c r="C27" s="58" t="str">
        <f>VLOOKUP($A27,регістрація!$B:$W,3,FALSE)</f>
        <v>Полтавський міський центр позашкільної освіти </v>
      </c>
      <c r="D27" s="26" t="str">
        <f>VLOOKUP($A27,регістрація!$B:$W,4,FALSE)</f>
        <v>Макуха Анатолій Васильович</v>
      </c>
      <c r="E27" s="26" t="str">
        <f>VLOOKUP($A27,регістрація!$B:$W,5,FALSE)</f>
        <v>пішохідний</v>
      </c>
      <c r="F27" s="26" t="str">
        <f>VLOOKUP($A27,регістрація!$B:$W,7,FALSE)</f>
        <v>Карпати</v>
      </c>
      <c r="G27" s="26">
        <f>VLOOKUP($A27,регістрація!$B:$W,8,FALSE)</f>
        <v>9</v>
      </c>
      <c r="H27" s="26">
        <f>VLOOKUP($A27,'розг. оцінка'!$CF:$CO,4,FALSE)</f>
        <v>96</v>
      </c>
      <c r="I27" s="26">
        <f>VLOOKUP($A27,'розг. оцінка'!$CF:$CO,5,FALSE)</f>
        <v>107</v>
      </c>
      <c r="J27" s="26">
        <f>VLOOKUP($A27,'розг. оцінка'!$CF:$CO,6,FALSE)</f>
        <v>110</v>
      </c>
      <c r="K27" s="26">
        <f>VLOOKUP($A27,'розг. оцінка'!$CF:$CO,7,FALSE)</f>
        <v>99</v>
      </c>
      <c r="L27" s="16">
        <f t="shared" si="4"/>
        <v>103</v>
      </c>
      <c r="M27" s="26">
        <f>VLOOKUP(A27,регістрація!B:X,10,FALSE)</f>
        <v>3</v>
      </c>
      <c r="N27" s="26">
        <v>1</v>
      </c>
      <c r="O27" s="59">
        <f t="shared" si="5"/>
        <v>106</v>
      </c>
      <c r="P27" s="5">
        <v>14</v>
      </c>
      <c r="Q27" s="16">
        <f t="shared" si="6"/>
        <v>106</v>
      </c>
      <c r="R27" s="16">
        <f t="shared" si="7"/>
        <v>106</v>
      </c>
      <c r="S27" s="202">
        <v>4</v>
      </c>
      <c r="T27" s="54"/>
      <c r="U27" s="56"/>
    </row>
    <row r="28" spans="1:21" ht="38.25" customHeight="1">
      <c r="A28" s="201">
        <v>81</v>
      </c>
      <c r="B28" s="58" t="str">
        <f>VLOOKUP($A28,регістрація!$B:$W,2,FALSE)</f>
        <v>Івано-Франківська</v>
      </c>
      <c r="C28" s="58" t="str">
        <f>VLOOKUP($A28,регістрація!$B:$W,3,FALSE)</f>
        <v>Івано-Франківський обласний державний центр туризму і краєзнавства учнівської молоді,  Галицька філія</v>
      </c>
      <c r="D28" s="26" t="str">
        <f>VLOOKUP($A28,регістрація!$B:$W,4,FALSE)</f>
        <v>Хом'як Олег Любомирович</v>
      </c>
      <c r="E28" s="26" t="str">
        <f>VLOOKUP($A28,регістрація!$B:$W,5,FALSE)</f>
        <v>пішохідний</v>
      </c>
      <c r="F28" s="26" t="str">
        <f>VLOOKUP($A28,регістрація!$B:$W,7,FALSE)</f>
        <v>Карпати</v>
      </c>
      <c r="G28" s="26">
        <f>VLOOKUP($A28,регістрація!$B:$W,8,FALSE)</f>
        <v>9</v>
      </c>
      <c r="H28" s="26">
        <f>VLOOKUP($A28,'розг. оцінка'!$CF:$CO,4,FALSE)</f>
        <v>104</v>
      </c>
      <c r="I28" s="26">
        <f>VLOOKUP($A28,'розг. оцінка'!$CF:$CO,5,FALSE)</f>
        <v>100</v>
      </c>
      <c r="J28" s="26">
        <f>VLOOKUP($A28,'розг. оцінка'!$CF:$CO,6,FALSE)</f>
        <v>101</v>
      </c>
      <c r="K28" s="26">
        <f>VLOOKUP($A28,'розг. оцінка'!$CF:$CO,7,FALSE)</f>
        <v>105</v>
      </c>
      <c r="L28" s="16">
        <f t="shared" si="4"/>
        <v>102.5</v>
      </c>
      <c r="M28" s="26">
        <f>VLOOKUP(A28,регістрація!B:X,10,FALSE)</f>
        <v>3</v>
      </c>
      <c r="N28" s="26">
        <v>1</v>
      </c>
      <c r="O28" s="59">
        <f t="shared" si="5"/>
        <v>105.5</v>
      </c>
      <c r="P28" s="5">
        <v>7</v>
      </c>
      <c r="Q28" s="16">
        <f t="shared" si="6"/>
        <v>105.5</v>
      </c>
      <c r="R28" s="16">
        <f t="shared" si="7"/>
        <v>105.5</v>
      </c>
      <c r="S28" s="202">
        <v>5</v>
      </c>
      <c r="T28" s="54"/>
      <c r="U28" s="56"/>
    </row>
    <row r="29" spans="1:21" ht="38.25" customHeight="1">
      <c r="A29" s="201">
        <v>76</v>
      </c>
      <c r="B29" s="58" t="str">
        <f>VLOOKUP($A29,регістрація!$B:$W,2,FALSE)</f>
        <v>Запорізька</v>
      </c>
      <c r="C29" s="58" t="str">
        <f>VLOOKUP($A29,регістрація!$B:$W,3,FALSE)</f>
        <v>Вільнянська гімназія "Світоч"</v>
      </c>
      <c r="D29" s="26" t="str">
        <f>VLOOKUP($A29,регістрація!$B:$W,4,FALSE)</f>
        <v>Рогатіна Яна Олександрівна</v>
      </c>
      <c r="E29" s="26" t="str">
        <f>VLOOKUP($A29,регістрація!$B:$W,5,FALSE)</f>
        <v>пішохідний</v>
      </c>
      <c r="F29" s="26" t="str">
        <f>VLOOKUP($A29,регістрація!$B:$W,7,FALSE)</f>
        <v>Карпати</v>
      </c>
      <c r="G29" s="26">
        <f>VLOOKUP($A29,регістрація!$B:$W,8,FALSE)</f>
        <v>11</v>
      </c>
      <c r="H29" s="26">
        <f>VLOOKUP($A29,'розг. оцінка'!$CF:$CO,4,FALSE)</f>
        <v>97</v>
      </c>
      <c r="I29" s="26">
        <f>VLOOKUP($A29,'розг. оцінка'!$CF:$CO,5,FALSE)</f>
        <v>112</v>
      </c>
      <c r="J29" s="26">
        <f>VLOOKUP($A29,'розг. оцінка'!$CF:$CO,6,FALSE)</f>
        <v>102</v>
      </c>
      <c r="K29" s="26">
        <f>VLOOKUP($A29,'розг. оцінка'!$CF:$CO,7,FALSE)</f>
        <v>91</v>
      </c>
      <c r="L29" s="16">
        <f t="shared" si="4"/>
        <v>100.5</v>
      </c>
      <c r="M29" s="26">
        <f>VLOOKUP(A29,регістрація!B:X,10,FALSE)</f>
        <v>3</v>
      </c>
      <c r="N29" s="26">
        <v>1</v>
      </c>
      <c r="O29" s="59">
        <f t="shared" si="5"/>
        <v>103.5</v>
      </c>
      <c r="P29" s="5">
        <v>6</v>
      </c>
      <c r="Q29" s="16">
        <f t="shared" si="6"/>
        <v>103.5</v>
      </c>
      <c r="R29" s="16">
        <f t="shared" si="7"/>
        <v>103.5</v>
      </c>
      <c r="S29" s="202">
        <v>5</v>
      </c>
      <c r="T29" s="54"/>
      <c r="U29" s="56"/>
    </row>
    <row r="30" spans="1:21" ht="38.25" customHeight="1">
      <c r="A30" s="201">
        <v>51</v>
      </c>
      <c r="B30" s="58" t="str">
        <f>VLOOKUP($A30,регістрація!$B:$W,2,FALSE)</f>
        <v>Черкаська</v>
      </c>
      <c r="C30" s="58" t="str">
        <f>VLOOKUP($A30,регістрація!$B:$W,3,FALSE)</f>
        <v>Станція юних туристів м.Умань</v>
      </c>
      <c r="D30" s="26" t="str">
        <f>VLOOKUP($A30,регістрація!$B:$W,4,FALSE)</f>
        <v>Дегтярьов Євген Володимирович</v>
      </c>
      <c r="E30" s="26" t="str">
        <f>VLOOKUP($A30,регістрація!$B:$W,5,FALSE)</f>
        <v>пішохідний</v>
      </c>
      <c r="F30" s="26" t="str">
        <f>VLOOKUP($A30,регістрація!$B:$W,7,FALSE)</f>
        <v>Карпати</v>
      </c>
      <c r="G30" s="26">
        <f>VLOOKUP($A30,регістрація!$B:$W,8,FALSE)</f>
        <v>8</v>
      </c>
      <c r="H30" s="26">
        <f>VLOOKUP($A30,'розг. оцінка'!$CF:$CO,4,FALSE)</f>
        <v>95</v>
      </c>
      <c r="I30" s="26">
        <f>VLOOKUP($A30,'розг. оцінка'!$CF:$CO,5,FALSE)</f>
        <v>98</v>
      </c>
      <c r="J30" s="26">
        <f>VLOOKUP($A30,'розг. оцінка'!$CF:$CO,6,FALSE)</f>
        <v>97</v>
      </c>
      <c r="K30" s="26">
        <f>VLOOKUP($A30,'розг. оцінка'!$CF:$CO,7,FALSE)</f>
        <v>109</v>
      </c>
      <c r="L30" s="16">
        <f t="shared" si="4"/>
        <v>99.75</v>
      </c>
      <c r="M30" s="26">
        <f>VLOOKUP(A30,регістрація!B:X,10,FALSE)</f>
        <v>3</v>
      </c>
      <c r="N30" s="26">
        <v>1</v>
      </c>
      <c r="O30" s="59">
        <f t="shared" si="5"/>
        <v>102.75</v>
      </c>
      <c r="P30" s="5">
        <v>20</v>
      </c>
      <c r="Q30" s="16">
        <f t="shared" si="6"/>
        <v>102.75</v>
      </c>
      <c r="R30" s="16">
        <f t="shared" si="7"/>
        <v>102.75</v>
      </c>
      <c r="S30" s="202">
        <v>7</v>
      </c>
      <c r="T30" s="54"/>
      <c r="U30" s="56"/>
    </row>
    <row r="31" spans="1:21" ht="38.25" customHeight="1">
      <c r="A31" s="201">
        <v>47</v>
      </c>
      <c r="B31" s="58" t="str">
        <f>VLOOKUP($A31,регістрація!$B:$W,2,FALSE)</f>
        <v>Хмельницька</v>
      </c>
      <c r="C31" s="58" t="str">
        <f>VLOOKUP($A31,регістрація!$B:$W,3,FALSE)</f>
        <v>Хмельницький міський центр туризму, краєзнавтва та екскурсій учнівської молоді</v>
      </c>
      <c r="D31" s="26" t="str">
        <f>VLOOKUP($A31,регістрація!$B:$W,4,FALSE)</f>
        <v>Храпач Андрій Віталійович</v>
      </c>
      <c r="E31" s="26" t="str">
        <f>VLOOKUP($A31,регістрація!$B:$W,5,FALSE)</f>
        <v>пішохідний</v>
      </c>
      <c r="F31" s="26" t="str">
        <f>VLOOKUP($A31,регістрація!$B:$W,7,FALSE)</f>
        <v>Карпати</v>
      </c>
      <c r="G31" s="26">
        <f>VLOOKUP($A31,регістрація!$B:$W,8,FALSE)</f>
        <v>11</v>
      </c>
      <c r="H31" s="26">
        <f>VLOOKUP($A31,'розг. оцінка'!$CF:$CO,4,FALSE)</f>
        <v>100</v>
      </c>
      <c r="I31" s="26">
        <f>VLOOKUP($A31,'розг. оцінка'!$CF:$CO,5,FALSE)</f>
        <v>107</v>
      </c>
      <c r="J31" s="26">
        <f>VLOOKUP($A31,'розг. оцінка'!$CF:$CO,6,FALSE)</f>
        <v>101</v>
      </c>
      <c r="K31" s="26">
        <f>VLOOKUP($A31,'розг. оцінка'!$CF:$CO,7,FALSE)</f>
        <v>81</v>
      </c>
      <c r="L31" s="16">
        <f t="shared" si="4"/>
        <v>97.25</v>
      </c>
      <c r="M31" s="26">
        <f>VLOOKUP(A31,регістрація!B:X,10,FALSE)</f>
        <v>3</v>
      </c>
      <c r="N31" s="26">
        <v>1</v>
      </c>
      <c r="O31" s="59">
        <f t="shared" si="5"/>
        <v>100.25</v>
      </c>
      <c r="P31" s="5">
        <v>19</v>
      </c>
      <c r="Q31" s="16">
        <f t="shared" si="6"/>
        <v>100.25</v>
      </c>
      <c r="R31" s="16">
        <f t="shared" si="7"/>
        <v>100.25</v>
      </c>
      <c r="S31" s="202">
        <v>8</v>
      </c>
      <c r="T31" s="54"/>
      <c r="U31" s="56"/>
    </row>
    <row r="32" spans="1:21" ht="38.25" customHeight="1">
      <c r="A32" s="201">
        <v>35</v>
      </c>
      <c r="B32" s="58" t="str">
        <f>VLOOKUP($A32,регістрація!$B:$W,2,FALSE)</f>
        <v>Сумська</v>
      </c>
      <c r="C32" s="58" t="str">
        <f>VLOOKUP($A32,регістрація!$B:$W,3,FALSE)</f>
        <v>Роменський районний центр дитячої та юнацької творчості</v>
      </c>
      <c r="D32" s="26" t="str">
        <f>VLOOKUP($A32,регістрація!$B:$W,4,FALSE)</f>
        <v>Гаценко Вадим Григорович</v>
      </c>
      <c r="E32" s="26" t="str">
        <f>VLOOKUP($A32,регістрація!$B:$W,5,FALSE)</f>
        <v>пішохідний</v>
      </c>
      <c r="F32" s="26" t="str">
        <f>VLOOKUP($A32,регістрація!$B:$W,7,FALSE)</f>
        <v>Полтавська обл., Черкаська обл.</v>
      </c>
      <c r="G32" s="26">
        <f>VLOOKUP($A32,регістрація!$B:$W,8,FALSE)</f>
        <v>9</v>
      </c>
      <c r="H32" s="26">
        <f>VLOOKUP($A32,'розг. оцінка'!$CF:$CO,4,FALSE)</f>
        <v>93</v>
      </c>
      <c r="I32" s="26">
        <f>VLOOKUP($A32,'розг. оцінка'!$CF:$CO,5,FALSE)</f>
        <v>94</v>
      </c>
      <c r="J32" s="26">
        <f>VLOOKUP($A32,'розг. оцінка'!$CF:$CO,6,FALSE)</f>
        <v>85</v>
      </c>
      <c r="K32" s="26">
        <f>VLOOKUP($A32,'розг. оцінка'!$CF:$CO,7,FALSE)</f>
        <v>100</v>
      </c>
      <c r="L32" s="16">
        <f t="shared" si="4"/>
        <v>93</v>
      </c>
      <c r="M32" s="26">
        <f>VLOOKUP(A32,регістрація!B:X,10,FALSE)</f>
        <v>3</v>
      </c>
      <c r="N32" s="26">
        <v>1</v>
      </c>
      <c r="O32" s="59">
        <f t="shared" si="5"/>
        <v>96</v>
      </c>
      <c r="P32" s="5">
        <f>IF(B32="Кіровоградська",9,IF(B32="Житомирська",4,IF(B32="Дніпропетровська",3,IF(B32="Полтавська",14,IF(B32="Харківська",17,IF(B32="Чернівецька",21,IF(B32="Сумська",16,IF(B32="Волинська",2))))))))</f>
        <v>16</v>
      </c>
      <c r="Q32" s="16">
        <f t="shared" si="6"/>
        <v>96</v>
      </c>
      <c r="R32" s="16">
        <f t="shared" si="7"/>
        <v>96</v>
      </c>
      <c r="S32" s="202">
        <v>9</v>
      </c>
      <c r="T32" s="54"/>
      <c r="U32" s="56"/>
    </row>
    <row r="33" spans="1:21" ht="38.25" customHeight="1">
      <c r="A33" s="201">
        <v>5</v>
      </c>
      <c r="B33" s="58" t="str">
        <f>VLOOKUP($A33,регістрація!$B:$W,2,FALSE)</f>
        <v>м.Київ</v>
      </c>
      <c r="C33" s="58" t="str">
        <f>VLOOKUP($A33,регістрація!$B:$W,3,FALSE)</f>
        <v>Центр позашкільної роботи Святошинського району м.Києва</v>
      </c>
      <c r="D33" s="26" t="str">
        <f>VLOOKUP($A33,регістрація!$B:$W,4,FALSE)</f>
        <v>Доценко Людмила Валеріївна</v>
      </c>
      <c r="E33" s="26" t="str">
        <f>VLOOKUP($A33,регістрація!$B:$W,5,FALSE)</f>
        <v>пішохідний</v>
      </c>
      <c r="F33" s="26" t="str">
        <f>VLOOKUP($A33,регістрація!$B:$W,7,FALSE)</f>
        <v>Карпати</v>
      </c>
      <c r="G33" s="26">
        <f>VLOOKUP($A33,регістрація!$B:$W,8,FALSE)</f>
        <v>13</v>
      </c>
      <c r="H33" s="26">
        <f>VLOOKUP($A33,'розг. оцінка'!$CF:$CO,4,FALSE)</f>
        <v>84</v>
      </c>
      <c r="I33" s="26">
        <f>VLOOKUP($A33,'розг. оцінка'!$CF:$CO,5,FALSE)</f>
        <v>96</v>
      </c>
      <c r="J33" s="26">
        <f>VLOOKUP($A33,'розг. оцінка'!$CF:$CO,6,FALSE)</f>
        <v>89</v>
      </c>
      <c r="K33" s="26">
        <f>VLOOKUP($A33,'розг. оцінка'!$CF:$CO,7,FALSE)</f>
        <v>89</v>
      </c>
      <c r="L33" s="16">
        <f t="shared" si="4"/>
        <v>89.5</v>
      </c>
      <c r="M33" s="26">
        <f>VLOOKUP(A33,регістрація!B:X,10,FALSE)</f>
        <v>3</v>
      </c>
      <c r="N33" s="26">
        <v>1</v>
      </c>
      <c r="O33" s="59">
        <f t="shared" si="5"/>
        <v>92.5</v>
      </c>
      <c r="P33" s="5">
        <v>23</v>
      </c>
      <c r="Q33" s="16">
        <f t="shared" si="6"/>
        <v>92.5</v>
      </c>
      <c r="R33" s="16">
        <f t="shared" si="7"/>
        <v>92.5</v>
      </c>
      <c r="S33" s="202">
        <v>10</v>
      </c>
      <c r="T33" s="54"/>
      <c r="U33" s="56"/>
    </row>
    <row r="34" spans="1:21" ht="38.25" customHeight="1">
      <c r="A34" s="201">
        <v>62</v>
      </c>
      <c r="B34" s="58" t="str">
        <f>VLOOKUP($A34,регістрація!$B:$W,2,FALSE)</f>
        <v>Луганська</v>
      </c>
      <c r="C34" s="58" t="str">
        <f>VLOOKUP($A34,регістрація!$B:$W,3,FALSE)</f>
        <v>Старобельський районний Будинок творчості дітей та юнацтва</v>
      </c>
      <c r="D34" s="26" t="str">
        <f>VLOOKUP($A34,регістрація!$B:$W,4,FALSE)</f>
        <v>Нещерет Андрій Анатолійович</v>
      </c>
      <c r="E34" s="26" t="str">
        <f>VLOOKUP($A34,регістрація!$B:$W,5,FALSE)</f>
        <v>пішохідний</v>
      </c>
      <c r="F34" s="26" t="str">
        <f>VLOOKUP($A34,регістрація!$B:$W,7,FALSE)</f>
        <v>Волинська обл.</v>
      </c>
      <c r="G34" s="26">
        <f>VLOOKUP($A34,регістрація!$B:$W,8,FALSE)</f>
        <v>13</v>
      </c>
      <c r="H34" s="26">
        <f>VLOOKUP($A34,'розг. оцінка'!$CF:$CO,4,FALSE)</f>
        <v>82</v>
      </c>
      <c r="I34" s="26">
        <f>VLOOKUP($A34,'розг. оцінка'!$CF:$CO,5,FALSE)</f>
        <v>98</v>
      </c>
      <c r="J34" s="26">
        <f>VLOOKUP($A34,'розг. оцінка'!$CF:$CO,6,FALSE)</f>
        <v>74</v>
      </c>
      <c r="K34" s="26">
        <f>VLOOKUP($A34,'розг. оцінка'!$CF:$CO,7,FALSE)</f>
        <v>100</v>
      </c>
      <c r="L34" s="16">
        <f t="shared" si="4"/>
        <v>88.5</v>
      </c>
      <c r="M34" s="26">
        <f>VLOOKUP(A34,регістрація!B:X,10,FALSE)</f>
        <v>3</v>
      </c>
      <c r="N34" s="26">
        <v>1</v>
      </c>
      <c r="O34" s="59">
        <f t="shared" si="5"/>
        <v>91.5</v>
      </c>
      <c r="P34" s="5">
        <v>10</v>
      </c>
      <c r="Q34" s="16">
        <f t="shared" si="6"/>
        <v>91.5</v>
      </c>
      <c r="R34" s="16">
        <f t="shared" si="7"/>
        <v>91.5</v>
      </c>
      <c r="S34" s="202">
        <v>11</v>
      </c>
      <c r="T34" s="54"/>
      <c r="U34" s="56"/>
    </row>
    <row r="35" spans="1:21" ht="38.25" customHeight="1">
      <c r="A35" s="201">
        <v>9</v>
      </c>
      <c r="B35" s="58" t="str">
        <f>VLOOKUP($A35,регістрація!$B:$W,2,FALSE)</f>
        <v>Тернопільська</v>
      </c>
      <c r="C35" s="58" t="str">
        <f>VLOOKUP($A35,регістрація!$B:$W,3,FALSE)</f>
        <v>Заліщицька державна гімназія</v>
      </c>
      <c r="D35" s="26" t="str">
        <f>VLOOKUP($A35,регістрація!$B:$W,4,FALSE)</f>
        <v>Горин Наталія Петрівна</v>
      </c>
      <c r="E35" s="26" t="str">
        <f>VLOOKUP($A35,регістрація!$B:$W,5,FALSE)</f>
        <v>пішохідний</v>
      </c>
      <c r="F35" s="26" t="str">
        <f>VLOOKUP($A35,регістрація!$B:$W,7,FALSE)</f>
        <v>Карпати</v>
      </c>
      <c r="G35" s="26">
        <f>VLOOKUP($A35,регістрація!$B:$W,8,FALSE)</f>
        <v>9</v>
      </c>
      <c r="H35" s="26">
        <f>VLOOKUP($A35,'розг. оцінка'!$CF:$CO,4,FALSE)</f>
        <v>83</v>
      </c>
      <c r="I35" s="26">
        <f>VLOOKUP($A35,'розг. оцінка'!$CF:$CO,5,FALSE)</f>
        <v>89</v>
      </c>
      <c r="J35" s="26">
        <f>VLOOKUP($A35,'розг. оцінка'!$CF:$CO,6,FALSE)</f>
        <v>80</v>
      </c>
      <c r="K35" s="26">
        <f>VLOOKUP($A35,'розг. оцінка'!$CF:$CO,7,FALSE)</f>
        <v>84</v>
      </c>
      <c r="L35" s="16">
        <f t="shared" si="4"/>
        <v>84</v>
      </c>
      <c r="M35" s="26">
        <f>VLOOKUP(A35,регістрація!B:X,10,FALSE)</f>
        <v>3</v>
      </c>
      <c r="N35" s="26">
        <v>1</v>
      </c>
      <c r="O35" s="59">
        <f t="shared" si="5"/>
        <v>87</v>
      </c>
      <c r="P35" s="5">
        <v>11</v>
      </c>
      <c r="Q35" s="16">
        <f t="shared" si="6"/>
        <v>87</v>
      </c>
      <c r="R35" s="16">
        <f t="shared" si="7"/>
        <v>87</v>
      </c>
      <c r="S35" s="202">
        <v>12</v>
      </c>
      <c r="T35" s="54"/>
      <c r="U35" s="56"/>
    </row>
    <row r="36" spans="1:21" ht="38.25" customHeight="1" thickBot="1">
      <c r="A36" s="203">
        <v>12</v>
      </c>
      <c r="B36" s="204" t="str">
        <f>VLOOKUP($A36,регістрація!$B:$W,2,FALSE)</f>
        <v>Дніпропетровська</v>
      </c>
      <c r="C36" s="204" t="str">
        <f>VLOOKUP($A36,регістрація!$B:$W,3,FALSE)</f>
        <v>КПНЗ "Центр туризму, краєзнавства та екскурсій учнівської молоді "Меридіан" Тернівського району м.Кривий Ріг</v>
      </c>
      <c r="D36" s="177" t="str">
        <f>VLOOKUP($A36,регістрація!$B:$W,4,FALSE)</f>
        <v>Гапонов Олексій Григорович </v>
      </c>
      <c r="E36" s="177" t="str">
        <f>VLOOKUP($A36,регістрація!$B:$W,5,FALSE)</f>
        <v>пішохідний</v>
      </c>
      <c r="F36" s="177" t="str">
        <f>VLOOKUP($A36,регістрація!$B:$W,7,FALSE)</f>
        <v>Карпати</v>
      </c>
      <c r="G36" s="177">
        <f>VLOOKUP($A36,регістрація!$B:$W,8,FALSE)</f>
        <v>10</v>
      </c>
      <c r="H36" s="177" t="str">
        <f>VLOOKUP($A36,'розг. оцінка'!$CF:$CO,4,FALSE)</f>
        <v>нд</v>
      </c>
      <c r="I36" s="177" t="str">
        <f>VLOOKUP($A36,'розг. оцінка'!$CF:$CO,5,FALSE)</f>
        <v>нд</v>
      </c>
      <c r="J36" s="177" t="str">
        <f>VLOOKUP($A36,'розг. оцінка'!$CF:$CO,6,FALSE)</f>
        <v>нд</v>
      </c>
      <c r="K36" s="177" t="str">
        <f>VLOOKUP($A36,'розг. оцінка'!$CF:$CO,7,FALSE)</f>
        <v>нд</v>
      </c>
      <c r="L36" s="205"/>
      <c r="M36" s="177"/>
      <c r="N36" s="177"/>
      <c r="O36" s="206"/>
      <c r="P36" s="180">
        <v>12</v>
      </c>
      <c r="Q36" s="205">
        <f t="shared" si="6"/>
        <v>0</v>
      </c>
      <c r="R36" s="205" t="s">
        <v>424</v>
      </c>
      <c r="S36" s="207"/>
      <c r="T36" s="54"/>
      <c r="U36" s="56"/>
    </row>
    <row r="37" spans="1:21" ht="38.25" customHeight="1" thickBot="1">
      <c r="A37" s="61" t="s">
        <v>379</v>
      </c>
      <c r="B37" s="208"/>
      <c r="C37" s="209"/>
      <c r="D37" s="46"/>
      <c r="E37" s="46"/>
      <c r="F37" s="46"/>
      <c r="G37" s="194">
        <f>SUM(G38:G45)</f>
        <v>77</v>
      </c>
      <c r="H37" s="46"/>
      <c r="I37" s="46"/>
      <c r="J37" s="46"/>
      <c r="K37" s="46"/>
      <c r="L37" s="48"/>
      <c r="M37" s="46"/>
      <c r="N37" s="46"/>
      <c r="O37" s="65"/>
      <c r="P37" s="41"/>
      <c r="Q37" s="48"/>
      <c r="R37" s="48"/>
      <c r="S37" s="62" t="s">
        <v>120</v>
      </c>
      <c r="T37" s="54"/>
      <c r="U37" s="56"/>
    </row>
    <row r="38" spans="1:21" ht="38.25" customHeight="1">
      <c r="A38" s="196">
        <v>15</v>
      </c>
      <c r="B38" s="197" t="str">
        <f>VLOOKUP($A38,регістрація!$B:$W,2,FALSE)</f>
        <v>Полтавська</v>
      </c>
      <c r="C38" s="197" t="str">
        <f>VLOOKUP($A38,регістрація!$B:$W,3,FALSE)</f>
        <v>Полтавський обласний центр туризму і краєзнавства учнівської молоді</v>
      </c>
      <c r="D38" s="168" t="str">
        <f>VLOOKUP($A38,регістрація!$B:$W,4,FALSE)</f>
        <v>Криворучко Анатолій Вікторович</v>
      </c>
      <c r="E38" s="168" t="str">
        <f>VLOOKUP($A38,регістрація!$B:$W,5,FALSE)</f>
        <v>пішохідний</v>
      </c>
      <c r="F38" s="168" t="str">
        <f>VLOOKUP($A38,регістрація!$B:$W,7,FALSE)</f>
        <v>Карпати</v>
      </c>
      <c r="G38" s="168">
        <f>VLOOKUP($A38,регістрація!$B:$W,8,FALSE)</f>
        <v>9</v>
      </c>
      <c r="H38" s="168">
        <f>VLOOKUP($A38,'розг. оцінка'!$CF:$CO,4,FALSE)</f>
        <v>113</v>
      </c>
      <c r="I38" s="168">
        <f>VLOOKUP($A38,'розг. оцінка'!$CF:$CO,5,FALSE)</f>
        <v>109</v>
      </c>
      <c r="J38" s="168">
        <f>VLOOKUP($A38,'розг. оцінка'!$CF:$CO,6,FALSE)</f>
        <v>113</v>
      </c>
      <c r="K38" s="168">
        <f>VLOOKUP($A38,'розг. оцінка'!$CF:$CO,7,FALSE)</f>
        <v>0</v>
      </c>
      <c r="L38" s="198">
        <f aca="true" t="shared" si="8" ref="L38:L45">SUM(H38:J38)/3</f>
        <v>111.66666666666667</v>
      </c>
      <c r="M38" s="168">
        <f>VLOOKUP(A38,регістрація!B:X,10,FALSE)</f>
        <v>3</v>
      </c>
      <c r="N38" s="168">
        <v>1.2</v>
      </c>
      <c r="O38" s="199">
        <f aca="true" t="shared" si="9" ref="O38:O45">(L38+M38)*N38</f>
        <v>137.6</v>
      </c>
      <c r="P38" s="171">
        <v>14</v>
      </c>
      <c r="Q38" s="198">
        <f aca="true" t="shared" si="10" ref="Q38:Q45">O38</f>
        <v>137.6</v>
      </c>
      <c r="R38" s="198">
        <f aca="true" t="shared" si="11" ref="R38:R45">L38+M38</f>
        <v>114.66666666666667</v>
      </c>
      <c r="S38" s="200" t="s">
        <v>121</v>
      </c>
      <c r="T38" s="54"/>
      <c r="U38" s="56"/>
    </row>
    <row r="39" spans="1:21" ht="38.25" customHeight="1">
      <c r="A39" s="201">
        <v>54</v>
      </c>
      <c r="B39" s="58" t="str">
        <f>VLOOKUP($A39,регістрація!$B:$W,2,FALSE)</f>
        <v>Миколаївська</v>
      </c>
      <c r="C39" s="58" t="str">
        <f>VLOOKUP($A39,регістрація!$B:$W,3,FALSE)</f>
        <v>Центр туризму, краєзнавства та екскурсій учнівської молоді</v>
      </c>
      <c r="D39" s="26" t="str">
        <f>VLOOKUP($A39,регістрація!$B:$W,4,FALSE)</f>
        <v>Мартинов Сергій Володимирович</v>
      </c>
      <c r="E39" s="26" t="str">
        <f>VLOOKUP($A39,регістрація!$B:$W,5,FALSE)</f>
        <v>пішохідний</v>
      </c>
      <c r="F39" s="26" t="str">
        <f>VLOOKUP($A39,регістрація!$B:$W,7,FALSE)</f>
        <v>Карпати</v>
      </c>
      <c r="G39" s="26">
        <f>VLOOKUP($A39,регістрація!$B:$W,8,FALSE)</f>
        <v>11</v>
      </c>
      <c r="H39" s="26">
        <f>VLOOKUP($A39,'розг. оцінка'!$CF:$CO,4,FALSE)</f>
        <v>112</v>
      </c>
      <c r="I39" s="26">
        <f>VLOOKUP($A39,'розг. оцінка'!$CF:$CO,5,FALSE)</f>
        <v>110</v>
      </c>
      <c r="J39" s="26">
        <f>VLOOKUP($A39,'розг. оцінка'!$CF:$CO,6,FALSE)</f>
        <v>107</v>
      </c>
      <c r="K39" s="26">
        <f>VLOOKUP($A39,'розг. оцінка'!$CF:$CO,7,FALSE)</f>
        <v>0</v>
      </c>
      <c r="L39" s="16">
        <f t="shared" si="8"/>
        <v>109.66666666666667</v>
      </c>
      <c r="M39" s="26">
        <f>VLOOKUP(A39,регістрація!B:X,10,FALSE)</f>
        <v>3</v>
      </c>
      <c r="N39" s="26">
        <v>1.2</v>
      </c>
      <c r="O39" s="59">
        <f t="shared" si="9"/>
        <v>135.2</v>
      </c>
      <c r="P39" s="5">
        <v>12</v>
      </c>
      <c r="Q39" s="16">
        <f t="shared" si="10"/>
        <v>135.2</v>
      </c>
      <c r="R39" s="16">
        <f t="shared" si="11"/>
        <v>112.66666666666667</v>
      </c>
      <c r="S39" s="202" t="s">
        <v>122</v>
      </c>
      <c r="T39" s="54"/>
      <c r="U39" s="56"/>
    </row>
    <row r="40" spans="1:21" ht="38.25" customHeight="1">
      <c r="A40" s="201">
        <v>82</v>
      </c>
      <c r="B40" s="58" t="str">
        <f>VLOOKUP($A40,регістрація!$B:$W,2,FALSE)</f>
        <v>Івано-Франківська</v>
      </c>
      <c r="C40" s="58" t="str">
        <f>VLOOKUP($A40,регістрація!$B:$W,3,FALSE)</f>
        <v>Коломийська станція юних туристів</v>
      </c>
      <c r="D40" s="26" t="str">
        <f>VLOOKUP($A40,регістрація!$B:$W,4,FALSE)</f>
        <v>Шалаєнко Андрій Миколайович</v>
      </c>
      <c r="E40" s="26" t="str">
        <f>VLOOKUP($A40,регістрація!$B:$W,5,FALSE)</f>
        <v>пішохідний</v>
      </c>
      <c r="F40" s="26" t="str">
        <f>VLOOKUP($A40,регістрація!$B:$W,7,FALSE)</f>
        <v>Карпати</v>
      </c>
      <c r="G40" s="26">
        <f>VLOOKUP($A40,регістрація!$B:$W,8,FALSE)</f>
        <v>10</v>
      </c>
      <c r="H40" s="26">
        <f>VLOOKUP($A40,'розг. оцінка'!$CF:$CO,4,FALSE)</f>
        <v>108</v>
      </c>
      <c r="I40" s="26">
        <f>VLOOKUP($A40,'розг. оцінка'!$CF:$CO,5,FALSE)</f>
        <v>102</v>
      </c>
      <c r="J40" s="26">
        <f>VLOOKUP($A40,'розг. оцінка'!$CF:$CO,6,FALSE)</f>
        <v>103</v>
      </c>
      <c r="K40" s="26">
        <f>VLOOKUP($A40,'розг. оцінка'!$CF:$CO,7,FALSE)</f>
        <v>0</v>
      </c>
      <c r="L40" s="16">
        <f t="shared" si="8"/>
        <v>104.33333333333333</v>
      </c>
      <c r="M40" s="26">
        <f>VLOOKUP(A40,регістрація!B:X,10,FALSE)</f>
        <v>3</v>
      </c>
      <c r="N40" s="26">
        <v>1.2</v>
      </c>
      <c r="O40" s="59">
        <f t="shared" si="9"/>
        <v>128.79999999999998</v>
      </c>
      <c r="P40" s="5">
        <v>7</v>
      </c>
      <c r="Q40" s="16">
        <f t="shared" si="10"/>
        <v>128.79999999999998</v>
      </c>
      <c r="R40" s="16">
        <f t="shared" si="11"/>
        <v>107.33333333333333</v>
      </c>
      <c r="S40" s="202" t="s">
        <v>123</v>
      </c>
      <c r="T40" s="54"/>
      <c r="U40" s="56"/>
    </row>
    <row r="41" spans="1:21" ht="38.25" customHeight="1">
      <c r="A41" s="201">
        <v>36</v>
      </c>
      <c r="B41" s="58" t="str">
        <f>VLOOKUP($A41,регістрація!$B:$W,2,FALSE)</f>
        <v>Сумська</v>
      </c>
      <c r="C41" s="58" t="str">
        <f>VLOOKUP($A41,регістрація!$B:$W,3,FALSE)</f>
        <v>КЗ "Сумський Палац піонерів та юнацтва"</v>
      </c>
      <c r="D41" s="26" t="str">
        <f>VLOOKUP($A41,регістрація!$B:$W,4,FALSE)</f>
        <v>Андросова Валентина Іванівна</v>
      </c>
      <c r="E41" s="26" t="str">
        <f>VLOOKUP($A41,регістрація!$B:$W,5,FALSE)</f>
        <v>пішохідний</v>
      </c>
      <c r="F41" s="26" t="str">
        <f>VLOOKUP($A41,регістрація!$B:$W,7,FALSE)</f>
        <v>Карпати</v>
      </c>
      <c r="G41" s="26">
        <f>VLOOKUP($A41,регістрація!$B:$W,8,FALSE)</f>
        <v>9</v>
      </c>
      <c r="H41" s="26">
        <f>VLOOKUP($A41,'розг. оцінка'!$CF:$CO,4,FALSE)</f>
        <v>105</v>
      </c>
      <c r="I41" s="26">
        <f>VLOOKUP($A41,'розг. оцінка'!$CF:$CO,5,FALSE)</f>
        <v>101</v>
      </c>
      <c r="J41" s="26">
        <f>VLOOKUP($A41,'розг. оцінка'!$CF:$CO,6,FALSE)</f>
        <v>104</v>
      </c>
      <c r="K41" s="26">
        <f>VLOOKUP($A41,'розг. оцінка'!$CF:$CO,7,FALSE)</f>
        <v>0</v>
      </c>
      <c r="L41" s="16">
        <f t="shared" si="8"/>
        <v>103.33333333333333</v>
      </c>
      <c r="M41" s="26">
        <f>VLOOKUP(A41,регістрація!B:X,10,FALSE)</f>
        <v>2</v>
      </c>
      <c r="N41" s="26">
        <v>1.2</v>
      </c>
      <c r="O41" s="59">
        <f t="shared" si="9"/>
        <v>126.39999999999999</v>
      </c>
      <c r="P41" s="5">
        <v>16</v>
      </c>
      <c r="Q41" s="16">
        <f t="shared" si="10"/>
        <v>126.39999999999999</v>
      </c>
      <c r="R41" s="16">
        <f t="shared" si="11"/>
        <v>105.33333333333333</v>
      </c>
      <c r="S41" s="202">
        <v>4</v>
      </c>
      <c r="T41" s="54"/>
      <c r="U41" s="56"/>
    </row>
    <row r="42" spans="1:21" ht="38.25" customHeight="1">
      <c r="A42" s="201">
        <v>68</v>
      </c>
      <c r="B42" s="58" t="str">
        <f>VLOOKUP($A42,регістрація!$B:$W,2,FALSE)</f>
        <v>Херсонська</v>
      </c>
      <c r="C42" s="58" t="str">
        <f>VLOOKUP($A42,регістрація!$B:$W,3,FALSE)</f>
        <v>КЗ "Центр туристсько-краєзнавчої творчості учнівської молоді"</v>
      </c>
      <c r="D42" s="26" t="str">
        <f>VLOOKUP($A42,регістрація!$B:$W,4,FALSE)</f>
        <v>Грабовський Юрій Антонович</v>
      </c>
      <c r="E42" s="26" t="str">
        <f>VLOOKUP($A42,регістрація!$B:$W,5,FALSE)</f>
        <v>пішохідний</v>
      </c>
      <c r="F42" s="26" t="str">
        <f>VLOOKUP($A42,регістрація!$B:$W,7,FALSE)</f>
        <v>Карпати</v>
      </c>
      <c r="G42" s="26">
        <f>VLOOKUP($A42,регістрація!$B:$W,8,FALSE)</f>
        <v>8</v>
      </c>
      <c r="H42" s="26">
        <f>VLOOKUP($A42,'розг. оцінка'!$CF:$CO,4,FALSE)</f>
        <v>89</v>
      </c>
      <c r="I42" s="26">
        <f>VLOOKUP($A42,'розг. оцінка'!$CF:$CO,5,FALSE)</f>
        <v>107</v>
      </c>
      <c r="J42" s="26">
        <f>VLOOKUP($A42,'розг. оцінка'!$CF:$CO,6,FALSE)</f>
        <v>105</v>
      </c>
      <c r="K42" s="26">
        <f>VLOOKUP($A42,'розг. оцінка'!$CF:$CO,7,FALSE)</f>
        <v>0</v>
      </c>
      <c r="L42" s="16">
        <f t="shared" si="8"/>
        <v>100.33333333333333</v>
      </c>
      <c r="M42" s="26">
        <f>VLOOKUP(A42,регістрація!B:X,10,FALSE)</f>
        <v>3</v>
      </c>
      <c r="N42" s="26">
        <v>1.2</v>
      </c>
      <c r="O42" s="59">
        <f t="shared" si="9"/>
        <v>123.99999999999999</v>
      </c>
      <c r="P42" s="5">
        <v>18</v>
      </c>
      <c r="Q42" s="16">
        <f t="shared" si="10"/>
        <v>123.99999999999999</v>
      </c>
      <c r="R42" s="16">
        <f t="shared" si="11"/>
        <v>103.33333333333333</v>
      </c>
      <c r="S42" s="202">
        <v>5</v>
      </c>
      <c r="T42" s="54"/>
      <c r="U42" s="56"/>
    </row>
    <row r="43" spans="1:21" ht="38.25" customHeight="1">
      <c r="A43" s="201">
        <v>79</v>
      </c>
      <c r="B43" s="58" t="str">
        <f>VLOOKUP($A43,регістрація!$B:$W,2,FALSE)</f>
        <v>Запорізька</v>
      </c>
      <c r="C43" s="58" t="str">
        <f>VLOOKUP($A43,регістрація!$B:$W,3,FALSE)</f>
        <v>КЗ "Центр туризму" ЗОР</v>
      </c>
      <c r="D43" s="26" t="str">
        <f>VLOOKUP($A43,регістрація!$B:$W,4,FALSE)</f>
        <v>Попов Микола Анатолійович </v>
      </c>
      <c r="E43" s="26" t="str">
        <f>VLOOKUP($A43,регістрація!$B:$W,5,FALSE)</f>
        <v>пішохідний</v>
      </c>
      <c r="F43" s="26" t="str">
        <f>VLOOKUP($A43,регістрація!$B:$W,7,FALSE)</f>
        <v>Карпати</v>
      </c>
      <c r="G43" s="26">
        <f>VLOOKUP($A43,регістрація!$B:$W,8,FALSE)</f>
        <v>13</v>
      </c>
      <c r="H43" s="26">
        <f>VLOOKUP($A43,'розг. оцінка'!$CF:$CO,4,FALSE)</f>
        <v>92</v>
      </c>
      <c r="I43" s="26">
        <f>VLOOKUP($A43,'розг. оцінка'!$CF:$CO,5,FALSE)</f>
        <v>105</v>
      </c>
      <c r="J43" s="26">
        <f>VLOOKUP($A43,'розг. оцінка'!$CF:$CO,6,FALSE)</f>
        <v>104</v>
      </c>
      <c r="K43" s="26">
        <f>VLOOKUP($A43,'розг. оцінка'!$CF:$CO,7,FALSE)</f>
        <v>0</v>
      </c>
      <c r="L43" s="16">
        <f t="shared" si="8"/>
        <v>100.33333333333333</v>
      </c>
      <c r="M43" s="26">
        <f>VLOOKUP(A43,регістрація!B:X,10,FALSE)</f>
        <v>3</v>
      </c>
      <c r="N43" s="26">
        <v>1.2</v>
      </c>
      <c r="O43" s="59">
        <f t="shared" si="9"/>
        <v>123.99999999999999</v>
      </c>
      <c r="P43" s="5">
        <v>6</v>
      </c>
      <c r="Q43" s="16">
        <f t="shared" si="10"/>
        <v>123.99999999999999</v>
      </c>
      <c r="R43" s="16">
        <f t="shared" si="11"/>
        <v>103.33333333333333</v>
      </c>
      <c r="S43" s="202">
        <v>5</v>
      </c>
      <c r="T43" s="54"/>
      <c r="U43" s="56"/>
    </row>
    <row r="44" spans="1:21" ht="38.25" customHeight="1">
      <c r="A44" s="201">
        <v>65</v>
      </c>
      <c r="B44" s="58" t="str">
        <f>VLOOKUP($A44,регістрація!$B:$W,2,FALSE)</f>
        <v>Закарпатська</v>
      </c>
      <c r="C44" s="58" t="str">
        <f>VLOOKUP($A44,регістрація!$B:$W,3,FALSE)</f>
        <v>Закарпатський центр туризму, краєзнавства, екскурсій і спорту учнівської молоді</v>
      </c>
      <c r="D44" s="26" t="str">
        <f>VLOOKUP($A44,регістрація!$B:$W,4,FALSE)</f>
        <v>Фечо Георгій Юрійович</v>
      </c>
      <c r="E44" s="26" t="str">
        <f>VLOOKUP($A44,регістрація!$B:$W,5,FALSE)</f>
        <v>пішохідний</v>
      </c>
      <c r="F44" s="26" t="str">
        <f>VLOOKUP($A44,регістрація!$B:$W,7,FALSE)</f>
        <v>Карпати</v>
      </c>
      <c r="G44" s="26">
        <f>VLOOKUP($A44,регістрація!$B:$W,8,FALSE)</f>
        <v>8</v>
      </c>
      <c r="H44" s="26">
        <f>VLOOKUP($A44,'розг. оцінка'!$CF:$CO,4,FALSE)</f>
        <v>91</v>
      </c>
      <c r="I44" s="26">
        <f>VLOOKUP($A44,'розг. оцінка'!$CF:$CO,5,FALSE)</f>
        <v>101</v>
      </c>
      <c r="J44" s="26">
        <f>VLOOKUP($A44,'розг. оцінка'!$CF:$CO,6,FALSE)</f>
        <v>100</v>
      </c>
      <c r="K44" s="26">
        <f>VLOOKUP($A44,'розг. оцінка'!$CF:$CO,7,FALSE)</f>
        <v>0</v>
      </c>
      <c r="L44" s="16">
        <f t="shared" si="8"/>
        <v>97.33333333333333</v>
      </c>
      <c r="M44" s="26">
        <f>VLOOKUP(A44,регістрація!B:X,10,FALSE)</f>
        <v>3</v>
      </c>
      <c r="N44" s="26">
        <v>1.2</v>
      </c>
      <c r="O44" s="59">
        <f t="shared" si="9"/>
        <v>120.39999999999999</v>
      </c>
      <c r="P44" s="5">
        <v>5</v>
      </c>
      <c r="Q44" s="16">
        <f t="shared" si="10"/>
        <v>120.39999999999999</v>
      </c>
      <c r="R44" s="16">
        <f t="shared" si="11"/>
        <v>100.33333333333333</v>
      </c>
      <c r="S44" s="202">
        <v>7</v>
      </c>
      <c r="T44" s="54"/>
      <c r="U44" s="56"/>
    </row>
    <row r="45" spans="1:21" ht="38.25" customHeight="1" thickBot="1">
      <c r="A45" s="203">
        <v>61</v>
      </c>
      <c r="B45" s="204" t="str">
        <f>VLOOKUP($A45,регістрація!$B:$W,2,FALSE)</f>
        <v>Луганська</v>
      </c>
      <c r="C45" s="204" t="str">
        <f>VLOOKUP($A45,регістрація!$B:$W,3,FALSE)</f>
        <v>КЗПО "Центр туризму, краєзнавства та екскурсій учнівської молоді"</v>
      </c>
      <c r="D45" s="177" t="str">
        <f>VLOOKUP($A45,регістрація!$B:$W,4,FALSE)</f>
        <v>Губанов Борис Олексійович</v>
      </c>
      <c r="E45" s="177" t="str">
        <f>VLOOKUP($A45,регістрація!$B:$W,5,FALSE)</f>
        <v>пішохідний</v>
      </c>
      <c r="F45" s="177" t="str">
        <f>VLOOKUP($A45,регістрація!$B:$W,7,FALSE)</f>
        <v>Карпати</v>
      </c>
      <c r="G45" s="177">
        <f>VLOOKUP($A45,регістрація!$B:$W,8,FALSE)</f>
        <v>9</v>
      </c>
      <c r="H45" s="177">
        <f>VLOOKUP($A45,'розг. оцінка'!$CF:$CO,4,FALSE)</f>
        <v>87</v>
      </c>
      <c r="I45" s="177">
        <f>VLOOKUP($A45,'розг. оцінка'!$CF:$CO,5,FALSE)</f>
        <v>93</v>
      </c>
      <c r="J45" s="177">
        <f>VLOOKUP($A45,'розг. оцінка'!$CF:$CO,6,FALSE)</f>
        <v>103</v>
      </c>
      <c r="K45" s="177">
        <f>VLOOKUP($A45,'розг. оцінка'!$CF:$CO,7,FALSE)</f>
        <v>0</v>
      </c>
      <c r="L45" s="205">
        <f t="shared" si="8"/>
        <v>94.33333333333333</v>
      </c>
      <c r="M45" s="177">
        <f>VLOOKUP(A45,регістрація!B:X,10,FALSE)</f>
        <v>3</v>
      </c>
      <c r="N45" s="177">
        <v>1.2</v>
      </c>
      <c r="O45" s="206">
        <f t="shared" si="9"/>
        <v>116.79999999999998</v>
      </c>
      <c r="P45" s="180">
        <v>10</v>
      </c>
      <c r="Q45" s="205">
        <f t="shared" si="10"/>
        <v>116.79999999999998</v>
      </c>
      <c r="R45" s="205">
        <f t="shared" si="11"/>
        <v>97.33333333333333</v>
      </c>
      <c r="S45" s="207">
        <v>8</v>
      </c>
      <c r="T45" s="54"/>
      <c r="U45" s="56"/>
    </row>
    <row r="46" spans="1:21" ht="38.25" customHeight="1" thickBot="1">
      <c r="A46" s="61" t="s">
        <v>406</v>
      </c>
      <c r="B46" s="208"/>
      <c r="C46" s="209"/>
      <c r="D46" s="46"/>
      <c r="E46" s="46"/>
      <c r="F46" s="46"/>
      <c r="G46" s="194">
        <f>SUM(G47:G47)</f>
        <v>13</v>
      </c>
      <c r="H46" s="46"/>
      <c r="I46" s="46"/>
      <c r="J46" s="46"/>
      <c r="K46" s="46"/>
      <c r="L46" s="48"/>
      <c r="M46" s="46"/>
      <c r="N46" s="46"/>
      <c r="O46" s="65"/>
      <c r="P46" s="41"/>
      <c r="Q46" s="48"/>
      <c r="R46" s="48"/>
      <c r="S46" s="62" t="s">
        <v>120</v>
      </c>
      <c r="T46" s="54"/>
      <c r="U46" s="56"/>
    </row>
    <row r="47" spans="1:21" ht="38.25" customHeight="1" thickBot="1">
      <c r="A47" s="210">
        <v>28</v>
      </c>
      <c r="B47" s="211" t="str">
        <f>VLOOKUP($A47,регістрація!$B:$W,2,FALSE)</f>
        <v>Чернівецька</v>
      </c>
      <c r="C47" s="211" t="str">
        <f>VLOOKUP($A47,регістрація!$B:$W,3,FALSE)</f>
        <v>Глибоцький центр туризму, краєзнавства, спорту та екскурсій учнівської молоді</v>
      </c>
      <c r="D47" s="188" t="str">
        <f>VLOOKUP($A47,регістрація!$B:$W,4,FALSE)</f>
        <v>Чоботар Олексардр Васильович</v>
      </c>
      <c r="E47" s="188" t="str">
        <f>VLOOKUP($A47,регістрація!$B:$W,5,FALSE)</f>
        <v>пішохідний</v>
      </c>
      <c r="F47" s="188" t="str">
        <f>VLOOKUP($A47,регістрація!$B:$W,7,FALSE)</f>
        <v>Карпати</v>
      </c>
      <c r="G47" s="188">
        <f>VLOOKUP($A47,регістрація!$B:$W,8,FALSE)</f>
        <v>13</v>
      </c>
      <c r="H47" s="188">
        <f>VLOOKUP($A47,'розг. оцінка'!$CF:$CO,4,FALSE)</f>
        <v>102</v>
      </c>
      <c r="I47" s="188">
        <f>VLOOKUP($A47,'розг. оцінка'!$CF:$CO,5,FALSE)</f>
        <v>106</v>
      </c>
      <c r="J47" s="188">
        <f>VLOOKUP($A47,'розг. оцінка'!$CF:$CO,6,FALSE)</f>
        <v>114</v>
      </c>
      <c r="K47" s="188">
        <f>VLOOKUP($A47,'розг. оцінка'!$CF:$CO,7,FALSE)</f>
        <v>0</v>
      </c>
      <c r="L47" s="212">
        <f>SUM(H47:J47)/3</f>
        <v>107.33333333333333</v>
      </c>
      <c r="M47" s="188">
        <f>VLOOKUP(A47,регістрація!B:X,10,FALSE)</f>
        <v>3</v>
      </c>
      <c r="N47" s="188">
        <v>1.4</v>
      </c>
      <c r="O47" s="213">
        <f>(L47+M47)*N47</f>
        <v>154.46666666666664</v>
      </c>
      <c r="P47" s="191">
        <v>21</v>
      </c>
      <c r="Q47" s="212">
        <f>O47</f>
        <v>154.46666666666664</v>
      </c>
      <c r="R47" s="212">
        <f>L47+M47</f>
        <v>110.33333333333333</v>
      </c>
      <c r="S47" s="214" t="s">
        <v>121</v>
      </c>
      <c r="T47" s="54"/>
      <c r="U47" s="56"/>
    </row>
    <row r="48" spans="1:21" ht="81" customHeight="1">
      <c r="A48" s="41"/>
      <c r="B48" s="45"/>
      <c r="C48" s="45"/>
      <c r="D48" s="46"/>
      <c r="E48" s="46"/>
      <c r="F48" s="46"/>
      <c r="G48" s="46"/>
      <c r="H48" s="46"/>
      <c r="I48" s="46"/>
      <c r="J48" s="46"/>
      <c r="K48" s="46"/>
      <c r="L48" s="48"/>
      <c r="M48" s="46"/>
      <c r="N48" s="46"/>
      <c r="O48" s="65"/>
      <c r="P48" s="41"/>
      <c r="Q48" s="48"/>
      <c r="R48" s="48"/>
      <c r="S48" s="62"/>
      <c r="T48" s="54"/>
      <c r="U48" s="56"/>
    </row>
    <row r="49" spans="1:21" ht="38.25" customHeight="1" thickBot="1">
      <c r="A49" s="61" t="s">
        <v>380</v>
      </c>
      <c r="B49" s="208"/>
      <c r="C49" s="209"/>
      <c r="D49" s="46"/>
      <c r="E49" s="46"/>
      <c r="F49" s="46"/>
      <c r="G49" s="194">
        <f>SUM(G50:G57)</f>
        <v>80</v>
      </c>
      <c r="H49" s="46"/>
      <c r="I49" s="46"/>
      <c r="J49" s="46"/>
      <c r="K49" s="46"/>
      <c r="L49" s="48"/>
      <c r="M49" s="46"/>
      <c r="N49" s="46"/>
      <c r="O49" s="65"/>
      <c r="P49" s="41"/>
      <c r="Q49" s="48"/>
      <c r="R49" s="48"/>
      <c r="S49" s="62" t="s">
        <v>120</v>
      </c>
      <c r="T49" s="54"/>
      <c r="U49" s="56"/>
    </row>
    <row r="50" spans="1:21" ht="38.25" customHeight="1">
      <c r="A50" s="196">
        <v>6</v>
      </c>
      <c r="B50" s="197" t="str">
        <f>VLOOKUP($A50,регістрація!$B:$W,2,FALSE)</f>
        <v>м.Київ</v>
      </c>
      <c r="C50" s="197" t="str">
        <f>VLOOKUP($A50,регістрація!$B:$W,3,FALSE)</f>
        <v>Середня загальоосвітня школа І-Ш ступерів № 128 м.Києва</v>
      </c>
      <c r="D50" s="168" t="str">
        <f>VLOOKUP($A50,регістрація!$B:$W,4,FALSE)</f>
        <v>Вєдєнєєва Оксана Євгеніївна</v>
      </c>
      <c r="E50" s="168" t="str">
        <f>VLOOKUP($A50,регістрація!$B:$W,5,FALSE)</f>
        <v>водний </v>
      </c>
      <c r="F50" s="168" t="str">
        <f>VLOOKUP($A50,регістрація!$B:$W,7,FALSE)</f>
        <v>р.Горинь</v>
      </c>
      <c r="G50" s="168">
        <f>VLOOKUP($A50,регістрація!$B:$W,8,FALSE)</f>
        <v>13</v>
      </c>
      <c r="H50" s="168">
        <f>VLOOKUP($A50,'розг. оцінка'!$CF:$CO,4,FALSE)</f>
        <v>113</v>
      </c>
      <c r="I50" s="168">
        <f>VLOOKUP($A50,'розг. оцінка'!$CF:$CO,5,FALSE)</f>
        <v>128</v>
      </c>
      <c r="J50" s="168">
        <f>VLOOKUP($A50,'розг. оцінка'!$CF:$CO,6,FALSE)</f>
        <v>108</v>
      </c>
      <c r="K50" s="168">
        <f>VLOOKUP($A50,'розг. оцінка'!$CF:$CO,7,FALSE)</f>
        <v>0</v>
      </c>
      <c r="L50" s="198">
        <f aca="true" t="shared" si="12" ref="L50:L57">SUM(H50:J50)/3</f>
        <v>116.33333333333333</v>
      </c>
      <c r="M50" s="168">
        <f>VLOOKUP(A50,регістрація!B:X,10,FALSE)</f>
        <v>3</v>
      </c>
      <c r="N50" s="168">
        <v>0.8</v>
      </c>
      <c r="O50" s="199">
        <f aca="true" t="shared" si="13" ref="O50:O57">(L50+M50)*N50</f>
        <v>95.46666666666667</v>
      </c>
      <c r="P50" s="171">
        <v>23</v>
      </c>
      <c r="Q50" s="198">
        <f aca="true" t="shared" si="14" ref="Q50:Q57">O50</f>
        <v>95.46666666666667</v>
      </c>
      <c r="R50" s="198">
        <f aca="true" t="shared" si="15" ref="R50:R57">L50+M50</f>
        <v>119.33333333333333</v>
      </c>
      <c r="S50" s="200" t="s">
        <v>121</v>
      </c>
      <c r="T50" s="54"/>
      <c r="U50" s="56"/>
    </row>
    <row r="51" spans="1:21" ht="38.25" customHeight="1">
      <c r="A51" s="201">
        <v>37</v>
      </c>
      <c r="B51" s="58" t="str">
        <f>VLOOKUP($A51,регістрація!$B:$W,2,FALSE)</f>
        <v>Сумська</v>
      </c>
      <c r="C51" s="58" t="str">
        <f>VLOOKUP($A51,регістрація!$B:$W,3,FALSE)</f>
        <v>КЗ "Обласний центр позашкільної освіти та роботи з талановитою молоддю"</v>
      </c>
      <c r="D51" s="26" t="str">
        <f>VLOOKUP($A51,регістрація!$B:$W,4,FALSE)</f>
        <v>Кондратенко Дмитро Євгенович </v>
      </c>
      <c r="E51" s="26" t="str">
        <f>VLOOKUP($A51,регістрація!$B:$W,5,FALSE)</f>
        <v>водний </v>
      </c>
      <c r="F51" s="26" t="str">
        <f>VLOOKUP($A51,регістрація!$B:$W,7,FALSE)</f>
        <v>р.Ворскла</v>
      </c>
      <c r="G51" s="26">
        <f>VLOOKUP($A51,регістрація!$B:$W,8,FALSE)</f>
        <v>8</v>
      </c>
      <c r="H51" s="26">
        <f>VLOOKUP($A51,'розг. оцінка'!$CF:$CO,4,FALSE)</f>
        <v>111</v>
      </c>
      <c r="I51" s="26">
        <f>VLOOKUP($A51,'розг. оцінка'!$CF:$CO,5,FALSE)</f>
        <v>116</v>
      </c>
      <c r="J51" s="26">
        <f>VLOOKUP($A51,'розг. оцінка'!$CF:$CO,6,FALSE)</f>
        <v>106</v>
      </c>
      <c r="K51" s="26">
        <f>VLOOKUP($A51,'розг. оцінка'!$CF:$CO,7,FALSE)</f>
        <v>0</v>
      </c>
      <c r="L51" s="16">
        <f t="shared" si="12"/>
        <v>111</v>
      </c>
      <c r="M51" s="26">
        <f>VLOOKUP(A51,регістрація!B:X,10,FALSE)</f>
        <v>2</v>
      </c>
      <c r="N51" s="26">
        <v>0.8</v>
      </c>
      <c r="O51" s="59">
        <f t="shared" si="13"/>
        <v>90.4</v>
      </c>
      <c r="P51" s="5">
        <v>16</v>
      </c>
      <c r="Q51" s="16">
        <f t="shared" si="14"/>
        <v>90.4</v>
      </c>
      <c r="R51" s="16">
        <f t="shared" si="15"/>
        <v>113</v>
      </c>
      <c r="S51" s="202" t="s">
        <v>122</v>
      </c>
      <c r="T51" s="54"/>
      <c r="U51" s="56"/>
    </row>
    <row r="52" spans="1:21" ht="38.25" customHeight="1">
      <c r="A52" s="201">
        <v>29</v>
      </c>
      <c r="B52" s="58" t="str">
        <f>VLOOKUP($A52,регістрація!$B:$W,2,FALSE)</f>
        <v>Чернівецька</v>
      </c>
      <c r="C52" s="58" t="str">
        <f>VLOOKUP($A52,регістрація!$B:$W,3,FALSE)</f>
        <v>Центр дитячої юнацької творчості м.Чернівці</v>
      </c>
      <c r="D52" s="26" t="str">
        <f>VLOOKUP($A52,регістрація!$B:$W,4,FALSE)</f>
        <v>Ткачук Павло Дмитрович</v>
      </c>
      <c r="E52" s="26" t="str">
        <f>VLOOKUP($A52,регістрація!$B:$W,5,FALSE)</f>
        <v>водний </v>
      </c>
      <c r="F52" s="26" t="str">
        <f>VLOOKUP($A52,регістрація!$B:$W,7,FALSE)</f>
        <v>р.Дністер</v>
      </c>
      <c r="G52" s="26">
        <f>VLOOKUP($A52,регістрація!$B:$W,8,FALSE)</f>
        <v>11</v>
      </c>
      <c r="H52" s="26">
        <f>VLOOKUP($A52,'розг. оцінка'!$CF:$CO,4,FALSE)</f>
        <v>101</v>
      </c>
      <c r="I52" s="26">
        <f>VLOOKUP($A52,'розг. оцінка'!$CF:$CO,5,FALSE)</f>
        <v>101</v>
      </c>
      <c r="J52" s="26">
        <f>VLOOKUP($A52,'розг. оцінка'!$CF:$CO,6,FALSE)</f>
        <v>102</v>
      </c>
      <c r="K52" s="26">
        <f>VLOOKUP($A52,'розг. оцінка'!$CF:$CO,7,FALSE)</f>
        <v>0</v>
      </c>
      <c r="L52" s="16">
        <f t="shared" si="12"/>
        <v>101.33333333333333</v>
      </c>
      <c r="M52" s="26">
        <f>VLOOKUP(A52,регістрація!B:X,10,FALSE)</f>
        <v>3</v>
      </c>
      <c r="N52" s="26">
        <v>0.8</v>
      </c>
      <c r="O52" s="59">
        <f t="shared" si="13"/>
        <v>83.46666666666667</v>
      </c>
      <c r="P52" s="5">
        <v>21</v>
      </c>
      <c r="Q52" s="16">
        <f t="shared" si="14"/>
        <v>83.46666666666667</v>
      </c>
      <c r="R52" s="16">
        <f t="shared" si="15"/>
        <v>104.33333333333333</v>
      </c>
      <c r="S52" s="202" t="s">
        <v>123</v>
      </c>
      <c r="T52" s="54"/>
      <c r="U52" s="56"/>
    </row>
    <row r="53" spans="1:21" ht="38.25" customHeight="1">
      <c r="A53" s="201">
        <v>75</v>
      </c>
      <c r="B53" s="58" t="str">
        <f>VLOOKUP($A53,регістрація!$B:$W,2,FALSE)</f>
        <v>Запорізька</v>
      </c>
      <c r="C53" s="58" t="str">
        <f>VLOOKUP($A53,регістрація!$B:$W,3,FALSE)</f>
        <v>КЗ "Запорізький обласний центр туризму і краєзнавства, спорту та екскурсій учнівської молоді"</v>
      </c>
      <c r="D53" s="26" t="str">
        <f>VLOOKUP($A53,регістрація!$B:$W,4,FALSE)</f>
        <v>Ніколаєв Олексій Сергійович</v>
      </c>
      <c r="E53" s="26" t="str">
        <f>VLOOKUP($A53,регістрація!$B:$W,5,FALSE)</f>
        <v>водний </v>
      </c>
      <c r="F53" s="26" t="str">
        <f>VLOOKUP($A53,регістрація!$B:$W,7,FALSE)</f>
        <v>р.Дніпро</v>
      </c>
      <c r="G53" s="26">
        <f>VLOOKUP($A53,регістрація!$B:$W,8,FALSE)</f>
        <v>8</v>
      </c>
      <c r="H53" s="26">
        <f>VLOOKUP($A53,'розг. оцінка'!$CF:$CO,4,FALSE)</f>
        <v>96</v>
      </c>
      <c r="I53" s="26">
        <f>VLOOKUP($A53,'розг. оцінка'!$CF:$CO,5,FALSE)</f>
        <v>102</v>
      </c>
      <c r="J53" s="26">
        <f>VLOOKUP($A53,'розг. оцінка'!$CF:$CO,6,FALSE)</f>
        <v>95</v>
      </c>
      <c r="K53" s="26">
        <f>VLOOKUP($A53,'розг. оцінка'!$CF:$CO,7,FALSE)</f>
        <v>0</v>
      </c>
      <c r="L53" s="16">
        <f t="shared" si="12"/>
        <v>97.66666666666667</v>
      </c>
      <c r="M53" s="26">
        <f>VLOOKUP(A53,регістрація!B:X,10,FALSE)</f>
        <v>3</v>
      </c>
      <c r="N53" s="26">
        <v>0.8</v>
      </c>
      <c r="O53" s="59">
        <f t="shared" si="13"/>
        <v>80.53333333333335</v>
      </c>
      <c r="P53" s="5">
        <v>6</v>
      </c>
      <c r="Q53" s="16">
        <f t="shared" si="14"/>
        <v>80.53333333333335</v>
      </c>
      <c r="R53" s="16">
        <f t="shared" si="15"/>
        <v>100.66666666666667</v>
      </c>
      <c r="S53" s="202">
        <v>4</v>
      </c>
      <c r="T53" s="54"/>
      <c r="U53" s="56"/>
    </row>
    <row r="54" spans="1:21" ht="38.25" customHeight="1">
      <c r="A54" s="201">
        <v>11</v>
      </c>
      <c r="B54" s="58" t="str">
        <f>VLOOKUP($A54,регістрація!$B:$W,2,FALSE)</f>
        <v>Дніпропетровська</v>
      </c>
      <c r="C54" s="58" t="str">
        <f>VLOOKUP($A54,регістрація!$B:$W,3,FALSE)</f>
        <v>КПНЗ "Центр туризму, краєзнавства та екскурсій учнівської молоді Інгулецького району" м.Кривий Ріг</v>
      </c>
      <c r="D54" s="26" t="str">
        <f>VLOOKUP($A54,регістрація!$B:$W,4,FALSE)</f>
        <v>Галіченко Геннадій Григорович</v>
      </c>
      <c r="E54" s="26" t="str">
        <f>VLOOKUP($A54,регістрація!$B:$W,5,FALSE)</f>
        <v>водний </v>
      </c>
      <c r="F54" s="26" t="str">
        <f>VLOOKUP($A54,регістрація!$B:$W,7,FALSE)</f>
        <v>р.Інгулець </v>
      </c>
      <c r="G54" s="26">
        <f>VLOOKUP($A54,регістрація!$B:$W,8,FALSE)</f>
        <v>8</v>
      </c>
      <c r="H54" s="26">
        <f>VLOOKUP($A54,'розг. оцінка'!$CF:$CO,4,FALSE)</f>
        <v>83</v>
      </c>
      <c r="I54" s="26">
        <f>VLOOKUP($A54,'розг. оцінка'!$CF:$CO,5,FALSE)</f>
        <v>95</v>
      </c>
      <c r="J54" s="26">
        <f>VLOOKUP($A54,'розг. оцінка'!$CF:$CO,6,FALSE)</f>
        <v>94</v>
      </c>
      <c r="K54" s="26">
        <f>VLOOKUP($A54,'розг. оцінка'!$CF:$CO,7,FALSE)</f>
        <v>0</v>
      </c>
      <c r="L54" s="16">
        <f t="shared" si="12"/>
        <v>90.66666666666667</v>
      </c>
      <c r="M54" s="26">
        <f>VLOOKUP(A54,регістрація!B:X,10,FALSE)</f>
        <v>3</v>
      </c>
      <c r="N54" s="26">
        <v>0.8</v>
      </c>
      <c r="O54" s="59">
        <f t="shared" si="13"/>
        <v>74.93333333333334</v>
      </c>
      <c r="P54" s="5">
        <v>3</v>
      </c>
      <c r="Q54" s="16">
        <f t="shared" si="14"/>
        <v>74.93333333333334</v>
      </c>
      <c r="R54" s="16">
        <f t="shared" si="15"/>
        <v>93.66666666666667</v>
      </c>
      <c r="S54" s="202">
        <v>5</v>
      </c>
      <c r="T54" s="54"/>
      <c r="U54" s="56"/>
    </row>
    <row r="55" spans="1:21" ht="38.25" customHeight="1">
      <c r="A55" s="201">
        <v>19</v>
      </c>
      <c r="B55" s="58" t="str">
        <f>VLOOKUP($A55,регістрація!$B:$W,2,FALSE)</f>
        <v>Полтавська</v>
      </c>
      <c r="C55" s="58" t="str">
        <f>VLOOKUP($A55,регістрація!$B:$W,3,FALSE)</f>
        <v>Миргородська міська станція юних туристів</v>
      </c>
      <c r="D55" s="26" t="str">
        <f>VLOOKUP($A55,регістрація!$B:$W,4,FALSE)</f>
        <v>Ошека Людмила Володимирівна</v>
      </c>
      <c r="E55" s="26" t="str">
        <f>VLOOKUP($A55,регістрація!$B:$W,5,FALSE)</f>
        <v>водний </v>
      </c>
      <c r="F55" s="26" t="str">
        <f>VLOOKUP($A55,регістрація!$B:$W,7,FALSE)</f>
        <v>р.Псел</v>
      </c>
      <c r="G55" s="26">
        <f>VLOOKUP($A55,регістрація!$B:$W,8,FALSE)</f>
        <v>12</v>
      </c>
      <c r="H55" s="26">
        <f>VLOOKUP($A55,'розг. оцінка'!$CF:$CO,4,FALSE)</f>
        <v>90</v>
      </c>
      <c r="I55" s="26">
        <f>VLOOKUP($A55,'розг. оцінка'!$CF:$CO,5,FALSE)</f>
        <v>87</v>
      </c>
      <c r="J55" s="26">
        <f>VLOOKUP($A55,'розг. оцінка'!$CF:$CO,6,FALSE)</f>
        <v>92</v>
      </c>
      <c r="K55" s="26">
        <f>VLOOKUP($A55,'розг. оцінка'!$CF:$CO,7,FALSE)</f>
        <v>0</v>
      </c>
      <c r="L55" s="16">
        <f t="shared" si="12"/>
        <v>89.66666666666667</v>
      </c>
      <c r="M55" s="26">
        <f>VLOOKUP(A55,регістрація!B:X,10,FALSE)</f>
        <v>3</v>
      </c>
      <c r="N55" s="26">
        <v>0.8</v>
      </c>
      <c r="O55" s="59">
        <f t="shared" si="13"/>
        <v>74.13333333333334</v>
      </c>
      <c r="P55" s="5">
        <v>14</v>
      </c>
      <c r="Q55" s="16">
        <f t="shared" si="14"/>
        <v>74.13333333333334</v>
      </c>
      <c r="R55" s="16">
        <f t="shared" si="15"/>
        <v>92.66666666666667</v>
      </c>
      <c r="S55" s="202">
        <v>6</v>
      </c>
      <c r="T55" s="54"/>
      <c r="U55" s="56"/>
    </row>
    <row r="56" spans="1:21" ht="38.25" customHeight="1">
      <c r="A56" s="201">
        <v>45</v>
      </c>
      <c r="B56" s="58" t="str">
        <f>VLOOKUP($A56,регістрація!$B:$W,2,FALSE)</f>
        <v>Волинська</v>
      </c>
      <c r="C56" s="58" t="str">
        <f>VLOOKUP($A56,регістрація!$B:$W,3,FALSE)</f>
        <v>Ківерцівська районна станція юних туристів</v>
      </c>
      <c r="D56" s="26" t="str">
        <f>VLOOKUP($A56,регістрація!$B:$W,4,FALSE)</f>
        <v>Тананайський Юрій Володимирович</v>
      </c>
      <c r="E56" s="26" t="str">
        <f>VLOOKUP($A56,регістрація!$B:$W,5,FALSE)</f>
        <v>водний </v>
      </c>
      <c r="F56" s="26" t="str">
        <f>VLOOKUP($A56,регістрація!$B:$W,7,FALSE)</f>
        <v>р.Стир</v>
      </c>
      <c r="G56" s="26">
        <f>VLOOKUP($A56,регістрація!$B:$W,8,FALSE)</f>
        <v>9</v>
      </c>
      <c r="H56" s="26">
        <f>VLOOKUP($A56,'розг. оцінка'!$CF:$CO,4,FALSE)</f>
        <v>86</v>
      </c>
      <c r="I56" s="26">
        <f>VLOOKUP($A56,'розг. оцінка'!$CF:$CO,5,FALSE)</f>
        <v>87</v>
      </c>
      <c r="J56" s="26">
        <f>VLOOKUP($A56,'розг. оцінка'!$CF:$CO,6,FALSE)</f>
        <v>92</v>
      </c>
      <c r="K56" s="26">
        <f>VLOOKUP($A56,'розг. оцінка'!$CF:$CO,7,FALSE)</f>
        <v>0</v>
      </c>
      <c r="L56" s="16">
        <f t="shared" si="12"/>
        <v>88.33333333333333</v>
      </c>
      <c r="M56" s="26">
        <f>VLOOKUP(A56,регістрація!B:X,10,FALSE)</f>
        <v>3</v>
      </c>
      <c r="N56" s="26">
        <v>0.8</v>
      </c>
      <c r="O56" s="59">
        <f t="shared" si="13"/>
        <v>73.06666666666666</v>
      </c>
      <c r="P56" s="5">
        <v>2</v>
      </c>
      <c r="Q56" s="16">
        <f t="shared" si="14"/>
        <v>73.06666666666666</v>
      </c>
      <c r="R56" s="16">
        <f t="shared" si="15"/>
        <v>91.33333333333333</v>
      </c>
      <c r="S56" s="202">
        <v>7</v>
      </c>
      <c r="T56" s="54"/>
      <c r="U56" s="56"/>
    </row>
    <row r="57" spans="1:21" ht="38.25" customHeight="1" thickBot="1">
      <c r="A57" s="203">
        <v>24</v>
      </c>
      <c r="B57" s="204" t="str">
        <f>VLOOKUP($A57,регістрація!$B:$W,2,FALSE)</f>
        <v>Харківська</v>
      </c>
      <c r="C57" s="204" t="str">
        <f>VLOOKUP($A57,регістрація!$B:$W,3,FALSE)</f>
        <v>КЗ "Харківський центр дитячої та юнацької творчості № 2"</v>
      </c>
      <c r="D57" s="177" t="str">
        <f>VLOOKUP($A57,регістрація!$B:$W,4,FALSE)</f>
        <v>Подрєзова Олена Степанівна</v>
      </c>
      <c r="E57" s="177" t="str">
        <f>VLOOKUP($A57,регістрація!$B:$W,5,FALSE)</f>
        <v>водний </v>
      </c>
      <c r="F57" s="177" t="str">
        <f>VLOOKUP($A57,регістрація!$B:$W,7,FALSE)</f>
        <v>р.Дніпро</v>
      </c>
      <c r="G57" s="177">
        <f>VLOOKUP($A57,регістрація!$B:$W,8,FALSE)</f>
        <v>11</v>
      </c>
      <c r="H57" s="177">
        <f>VLOOKUP($A57,'розг. оцінка'!$CF:$CO,4,FALSE)</f>
        <v>77</v>
      </c>
      <c r="I57" s="177">
        <f>VLOOKUP($A57,'розг. оцінка'!$CF:$CO,5,FALSE)</f>
        <v>83</v>
      </c>
      <c r="J57" s="177">
        <f>VLOOKUP($A57,'розг. оцінка'!$CF:$CO,6,FALSE)</f>
        <v>82</v>
      </c>
      <c r="K57" s="177">
        <f>VLOOKUP($A57,'розг. оцінка'!$CF:$CO,7,FALSE)</f>
        <v>0</v>
      </c>
      <c r="L57" s="205">
        <f t="shared" si="12"/>
        <v>80.66666666666667</v>
      </c>
      <c r="M57" s="177">
        <f>VLOOKUP(A57,регістрація!B:X,10,FALSE)</f>
        <v>3</v>
      </c>
      <c r="N57" s="177">
        <v>0.8</v>
      </c>
      <c r="O57" s="206">
        <f t="shared" si="13"/>
        <v>66.93333333333334</v>
      </c>
      <c r="P57" s="180">
        <v>17</v>
      </c>
      <c r="Q57" s="205">
        <f t="shared" si="14"/>
        <v>66.93333333333334</v>
      </c>
      <c r="R57" s="205">
        <f t="shared" si="15"/>
        <v>83.66666666666667</v>
      </c>
      <c r="S57" s="207">
        <v>8</v>
      </c>
      <c r="T57" s="54"/>
      <c r="U57" s="56"/>
    </row>
    <row r="58" spans="1:21" ht="38.25" customHeight="1" thickBot="1">
      <c r="A58" s="61" t="s">
        <v>381</v>
      </c>
      <c r="B58" s="208"/>
      <c r="C58" s="209"/>
      <c r="D58" s="46"/>
      <c r="E58" s="46"/>
      <c r="F58" s="46"/>
      <c r="G58" s="194">
        <f>SUM(G59:G66)</f>
        <v>78</v>
      </c>
      <c r="H58" s="46"/>
      <c r="I58" s="46"/>
      <c r="J58" s="46"/>
      <c r="K58" s="46"/>
      <c r="L58" s="48"/>
      <c r="M58" s="46"/>
      <c r="N58" s="46"/>
      <c r="O58" s="65"/>
      <c r="P58" s="41"/>
      <c r="Q58" s="48"/>
      <c r="R58" s="48"/>
      <c r="S58" s="62" t="s">
        <v>120</v>
      </c>
      <c r="T58" s="54"/>
      <c r="U58" s="56"/>
    </row>
    <row r="59" spans="1:21" ht="38.25" customHeight="1">
      <c r="A59" s="196">
        <v>4</v>
      </c>
      <c r="B59" s="197" t="str">
        <f>VLOOKUP($A59,регістрація!$B:$W,2,FALSE)</f>
        <v>м.Київ</v>
      </c>
      <c r="C59" s="197" t="str">
        <f>VLOOKUP($A59,регістрація!$B:$W,3,FALSE)</f>
        <v>КПНЗ "Київськийцентр дитячо-юнацького туризму, краєзнавства та військово патріотичного виховання"</v>
      </c>
      <c r="D59" s="168" t="str">
        <f>VLOOKUP($A59,регістрація!$B:$W,4,FALSE)</f>
        <v>Федорченко Ігор Іванович </v>
      </c>
      <c r="E59" s="168" t="str">
        <f>VLOOKUP($A59,регістрація!$B:$W,5,FALSE)</f>
        <v>водний </v>
      </c>
      <c r="F59" s="168" t="str">
        <f>VLOOKUP($A59,регістрація!$B:$W,7,FALSE)</f>
        <v>р.Тетерів</v>
      </c>
      <c r="G59" s="168">
        <f>VLOOKUP($A59,регістрація!$B:$W,8,FALSE)</f>
        <v>12</v>
      </c>
      <c r="H59" s="168">
        <f>VLOOKUP($A59,'розг. оцінка'!$CF:$CO,4,FALSE)</f>
        <v>121</v>
      </c>
      <c r="I59" s="168">
        <f>VLOOKUP($A59,'розг. оцінка'!$CF:$CO,5,FALSE)</f>
        <v>128</v>
      </c>
      <c r="J59" s="168">
        <f>VLOOKUP($A59,'розг. оцінка'!$CF:$CO,6,FALSE)</f>
        <v>109</v>
      </c>
      <c r="K59" s="168">
        <f>VLOOKUP($A59,'розг. оцінка'!$CF:$CO,7,FALSE)</f>
        <v>0</v>
      </c>
      <c r="L59" s="198">
        <f aca="true" t="shared" si="16" ref="L59:L66">SUM(H59:J59)/3</f>
        <v>119.33333333333333</v>
      </c>
      <c r="M59" s="168">
        <f>VLOOKUP(A59,регістрація!B:X,10,FALSE)</f>
        <v>3</v>
      </c>
      <c r="N59" s="168">
        <v>1</v>
      </c>
      <c r="O59" s="199">
        <f aca="true" t="shared" si="17" ref="O59:O66">(L59+M59)*N59</f>
        <v>122.33333333333333</v>
      </c>
      <c r="P59" s="171">
        <v>23</v>
      </c>
      <c r="Q59" s="198">
        <f aca="true" t="shared" si="18" ref="Q59:Q66">O59</f>
        <v>122.33333333333333</v>
      </c>
      <c r="R59" s="198">
        <f aca="true" t="shared" si="19" ref="R59:R66">L59+M59</f>
        <v>122.33333333333333</v>
      </c>
      <c r="S59" s="200" t="s">
        <v>121</v>
      </c>
      <c r="T59" s="54"/>
      <c r="U59" s="56"/>
    </row>
    <row r="60" spans="1:21" ht="38.25" customHeight="1">
      <c r="A60" s="201">
        <v>38</v>
      </c>
      <c r="B60" s="58" t="str">
        <f>VLOOKUP($A60,регістрація!$B:$W,2,FALSE)</f>
        <v>Сумська</v>
      </c>
      <c r="C60" s="58" t="str">
        <f>VLOOKUP($A60,регістрація!$B:$W,3,FALSE)</f>
        <v>КЗ "Обласний центр позашкільної освіти та роботи з талановитою молоддю"</v>
      </c>
      <c r="D60" s="26" t="str">
        <f>VLOOKUP($A60,регістрація!$B:$W,4,FALSE)</f>
        <v>Кондратенко Дмитро Євгенович </v>
      </c>
      <c r="E60" s="26" t="str">
        <f>VLOOKUP($A60,регістрація!$B:$W,5,FALSE)</f>
        <v>водний </v>
      </c>
      <c r="F60" s="26" t="str">
        <f>VLOOKUP($A60,регістрація!$B:$W,7,FALSE)</f>
        <v>р.р.Сейм, Десна</v>
      </c>
      <c r="G60" s="26">
        <f>VLOOKUP($A60,регістрація!$B:$W,8,FALSE)</f>
        <v>10</v>
      </c>
      <c r="H60" s="26">
        <f>VLOOKUP($A60,'розг. оцінка'!$CF:$CO,4,FALSE)</f>
        <v>108</v>
      </c>
      <c r="I60" s="26">
        <f>VLOOKUP($A60,'розг. оцінка'!$CF:$CO,5,FALSE)</f>
        <v>106</v>
      </c>
      <c r="J60" s="26">
        <f>VLOOKUP($A60,'розг. оцінка'!$CF:$CO,6,FALSE)</f>
        <v>108</v>
      </c>
      <c r="K60" s="26">
        <f>VLOOKUP($A60,'розг. оцінка'!$CF:$CO,7,FALSE)</f>
        <v>0</v>
      </c>
      <c r="L60" s="16">
        <f t="shared" si="16"/>
        <v>107.33333333333333</v>
      </c>
      <c r="M60" s="26">
        <f>VLOOKUP(A60,регістрація!B:X,10,FALSE)</f>
        <v>3</v>
      </c>
      <c r="N60" s="26">
        <v>1</v>
      </c>
      <c r="O60" s="59">
        <f t="shared" si="17"/>
        <v>110.33333333333333</v>
      </c>
      <c r="P60" s="5">
        <v>16</v>
      </c>
      <c r="Q60" s="16">
        <f t="shared" si="18"/>
        <v>110.33333333333333</v>
      </c>
      <c r="R60" s="16">
        <f t="shared" si="19"/>
        <v>110.33333333333333</v>
      </c>
      <c r="S60" s="202" t="s">
        <v>122</v>
      </c>
      <c r="T60" s="54"/>
      <c r="U60" s="56"/>
    </row>
    <row r="61" spans="1:21" ht="38.25" customHeight="1">
      <c r="A61" s="201">
        <v>30</v>
      </c>
      <c r="B61" s="58" t="str">
        <f>VLOOKUP($A61,регістрація!$B:$W,2,FALSE)</f>
        <v>Чернівецька</v>
      </c>
      <c r="C61" s="58" t="str">
        <f>VLOOKUP($A61,регістрація!$B:$W,3,FALSE)</f>
        <v>Глибоцький центр туризму, краєзнавства, спорту та екскурсій учнівської молоді</v>
      </c>
      <c r="D61" s="26" t="str">
        <f>VLOOKUP($A61,регістрація!$B:$W,4,FALSE)</f>
        <v>Ткачук Андрій Анатолійович</v>
      </c>
      <c r="E61" s="26" t="str">
        <f>VLOOKUP($A61,регістрація!$B:$W,5,FALSE)</f>
        <v>водний </v>
      </c>
      <c r="F61" s="26" t="str">
        <f>VLOOKUP($A61,регістрація!$B:$W,7,FALSE)</f>
        <v>р.р.Черемош, Прут</v>
      </c>
      <c r="G61" s="26">
        <f>VLOOKUP($A61,регістрація!$B:$W,8,FALSE)</f>
        <v>8</v>
      </c>
      <c r="H61" s="26">
        <f>VLOOKUP($A61,'розг. оцінка'!$CF:$CO,4,FALSE)</f>
        <v>123</v>
      </c>
      <c r="I61" s="26">
        <f>VLOOKUP($A61,'розг. оцінка'!$CF:$CO,5,FALSE)</f>
        <v>96</v>
      </c>
      <c r="J61" s="26">
        <f>VLOOKUP($A61,'розг. оцінка'!$CF:$CO,6,FALSE)</f>
        <v>91</v>
      </c>
      <c r="K61" s="26">
        <f>VLOOKUP($A61,'розг. оцінка'!$CF:$CO,7,FALSE)</f>
        <v>0</v>
      </c>
      <c r="L61" s="16">
        <f t="shared" si="16"/>
        <v>103.33333333333333</v>
      </c>
      <c r="M61" s="26">
        <f>VLOOKUP(A61,регістрація!B:X,10,FALSE)</f>
        <v>3</v>
      </c>
      <c r="N61" s="26">
        <v>1</v>
      </c>
      <c r="O61" s="59">
        <f t="shared" si="17"/>
        <v>106.33333333333333</v>
      </c>
      <c r="P61" s="5">
        <v>21</v>
      </c>
      <c r="Q61" s="16">
        <f t="shared" si="18"/>
        <v>106.33333333333333</v>
      </c>
      <c r="R61" s="16">
        <f t="shared" si="19"/>
        <v>106.33333333333333</v>
      </c>
      <c r="S61" s="202" t="s">
        <v>123</v>
      </c>
      <c r="T61" s="54"/>
      <c r="U61" s="56"/>
    </row>
    <row r="62" spans="1:21" ht="38.25" customHeight="1">
      <c r="A62" s="201">
        <v>59</v>
      </c>
      <c r="B62" s="58" t="str">
        <f>VLOOKUP($A62,регістрація!$B:$W,2,FALSE)</f>
        <v>Миколаївська</v>
      </c>
      <c r="C62" s="58" t="str">
        <f>VLOOKUP($A62,регістрація!$B:$W,3,FALSE)</f>
        <v>Центр туризму, краєзнавства та екскурсій учнівської молоді</v>
      </c>
      <c r="D62" s="26" t="str">
        <f>VLOOKUP($A62,регістрація!$B:$W,4,FALSE)</f>
        <v>Мартинов Сергій Володимирович</v>
      </c>
      <c r="E62" s="26" t="str">
        <f>VLOOKUP($A62,регістрація!$B:$W,5,FALSE)</f>
        <v>водний </v>
      </c>
      <c r="F62" s="26" t="str">
        <f>VLOOKUP($A62,регістрація!$B:$W,7,FALSE)</f>
        <v>р.р.Інгулець, Дніпро</v>
      </c>
      <c r="G62" s="26">
        <f>VLOOKUP($A62,регістрація!$B:$W,8,FALSE)</f>
        <v>9</v>
      </c>
      <c r="H62" s="26">
        <f>VLOOKUP($A62,'розг. оцінка'!$CF:$CO,4,FALSE)</f>
        <v>106</v>
      </c>
      <c r="I62" s="26">
        <f>VLOOKUP($A62,'розг. оцінка'!$CF:$CO,5,FALSE)</f>
        <v>92</v>
      </c>
      <c r="J62" s="26">
        <f>VLOOKUP($A62,'розг. оцінка'!$CF:$CO,6,FALSE)</f>
        <v>104</v>
      </c>
      <c r="K62" s="26">
        <f>VLOOKUP($A62,'розг. оцінка'!$CF:$CO,7,FALSE)</f>
        <v>0</v>
      </c>
      <c r="L62" s="16">
        <f t="shared" si="16"/>
        <v>100.66666666666667</v>
      </c>
      <c r="M62" s="26">
        <f>VLOOKUP(A62,регістрація!B:X,10,FALSE)</f>
        <v>3</v>
      </c>
      <c r="N62" s="26">
        <v>1</v>
      </c>
      <c r="O62" s="59">
        <f t="shared" si="17"/>
        <v>103.66666666666667</v>
      </c>
      <c r="P62" s="5">
        <v>12</v>
      </c>
      <c r="Q62" s="16">
        <f t="shared" si="18"/>
        <v>103.66666666666667</v>
      </c>
      <c r="R62" s="16">
        <f t="shared" si="19"/>
        <v>103.66666666666667</v>
      </c>
      <c r="S62" s="202">
        <v>4</v>
      </c>
      <c r="T62" s="54"/>
      <c r="U62" s="56"/>
    </row>
    <row r="63" spans="1:21" ht="38.25" customHeight="1">
      <c r="A63" s="201">
        <v>23</v>
      </c>
      <c r="B63" s="58" t="str">
        <f>VLOOKUP($A63,регістрація!$B:$W,2,FALSE)</f>
        <v>Харківська</v>
      </c>
      <c r="C63" s="58" t="str">
        <f>VLOOKUP($A63,регістрація!$B:$W,3,FALSE)</f>
        <v>Дергачівська дитячо-юнацька спортивна школа</v>
      </c>
      <c r="D63" s="26" t="str">
        <f>VLOOKUP($A63,регістрація!$B:$W,4,FALSE)</f>
        <v>Щербакова Алла Прокопівна</v>
      </c>
      <c r="E63" s="26" t="str">
        <f>VLOOKUP($A63,регістрація!$B:$W,5,FALSE)</f>
        <v>водний </v>
      </c>
      <c r="F63" s="26" t="str">
        <f>VLOOKUP($A63,регістрація!$B:$W,7,FALSE)</f>
        <v>р.Орель </v>
      </c>
      <c r="G63" s="26">
        <f>VLOOKUP($A63,регістрація!$B:$W,8,FALSE)</f>
        <v>12</v>
      </c>
      <c r="H63" s="26">
        <f>VLOOKUP($A63,'розг. оцінка'!$CF:$CO,4,FALSE)</f>
        <v>101</v>
      </c>
      <c r="I63" s="26">
        <f>VLOOKUP($A63,'розг. оцінка'!$CF:$CO,5,FALSE)</f>
        <v>102</v>
      </c>
      <c r="J63" s="26">
        <f>VLOOKUP($A63,'розг. оцінка'!$CF:$CO,6,FALSE)</f>
        <v>94</v>
      </c>
      <c r="K63" s="26">
        <f>VLOOKUP($A63,'розг. оцінка'!$CF:$CO,7,FALSE)</f>
        <v>0</v>
      </c>
      <c r="L63" s="16">
        <f t="shared" si="16"/>
        <v>99</v>
      </c>
      <c r="M63" s="26">
        <f>VLOOKUP(A63,регістрація!B:X,10,FALSE)</f>
        <v>3</v>
      </c>
      <c r="N63" s="26">
        <v>1</v>
      </c>
      <c r="O63" s="59">
        <f t="shared" si="17"/>
        <v>102</v>
      </c>
      <c r="P63" s="5">
        <v>17</v>
      </c>
      <c r="Q63" s="16">
        <f t="shared" si="18"/>
        <v>102</v>
      </c>
      <c r="R63" s="16">
        <f t="shared" si="19"/>
        <v>102</v>
      </c>
      <c r="S63" s="202">
        <v>5</v>
      </c>
      <c r="T63" s="54"/>
      <c r="U63" s="56"/>
    </row>
    <row r="64" spans="1:21" ht="38.25" customHeight="1">
      <c r="A64" s="201">
        <v>77</v>
      </c>
      <c r="B64" s="58" t="str">
        <f>VLOOKUP($A64,регістрація!$B:$W,2,FALSE)</f>
        <v>Запорізька</v>
      </c>
      <c r="C64" s="58" t="str">
        <f>VLOOKUP($A64,регістрація!$B:$W,3,FALSE)</f>
        <v>Вільнянська гімназія "Світоч"</v>
      </c>
      <c r="D64" s="26" t="str">
        <f>VLOOKUP($A64,регістрація!$B:$W,4,FALSE)</f>
        <v>Рогатін Віктор Ігоревич</v>
      </c>
      <c r="E64" s="26" t="str">
        <f>VLOOKUP($A64,регістрація!$B:$W,5,FALSE)</f>
        <v>водний </v>
      </c>
      <c r="F64" s="26" t="str">
        <f>VLOOKUP($A64,регістрація!$B:$W,7,FALSE)</f>
        <v>р.Дніпро</v>
      </c>
      <c r="G64" s="26">
        <f>VLOOKUP($A64,регістрація!$B:$W,8,FALSE)</f>
        <v>8</v>
      </c>
      <c r="H64" s="26">
        <f>VLOOKUP($A64,'розг. оцінка'!$CF:$CO,4,FALSE)</f>
        <v>97</v>
      </c>
      <c r="I64" s="26">
        <f>VLOOKUP($A64,'розг. оцінка'!$CF:$CO,5,FALSE)</f>
        <v>98</v>
      </c>
      <c r="J64" s="26">
        <f>VLOOKUP($A64,'розг. оцінка'!$CF:$CO,6,FALSE)</f>
        <v>94</v>
      </c>
      <c r="K64" s="26">
        <f>VLOOKUP($A64,'розг. оцінка'!$CF:$CO,7,FALSE)</f>
        <v>0</v>
      </c>
      <c r="L64" s="16">
        <f t="shared" si="16"/>
        <v>96.33333333333333</v>
      </c>
      <c r="M64" s="26">
        <f>VLOOKUP(A64,регістрація!B:X,10,FALSE)</f>
        <v>3</v>
      </c>
      <c r="N64" s="26">
        <v>1</v>
      </c>
      <c r="O64" s="59">
        <f t="shared" si="17"/>
        <v>99.33333333333333</v>
      </c>
      <c r="P64" s="5">
        <v>6</v>
      </c>
      <c r="Q64" s="16">
        <f t="shared" si="18"/>
        <v>99.33333333333333</v>
      </c>
      <c r="R64" s="16">
        <f t="shared" si="19"/>
        <v>99.33333333333333</v>
      </c>
      <c r="S64" s="202">
        <v>6</v>
      </c>
      <c r="T64" s="54"/>
      <c r="U64" s="56"/>
    </row>
    <row r="65" spans="1:21" ht="38.25" customHeight="1">
      <c r="A65" s="201">
        <v>85</v>
      </c>
      <c r="B65" s="58" t="str">
        <f>VLOOKUP($A65,регістрація!$B:$W,2,FALSE)</f>
        <v>Івано-Франківська</v>
      </c>
      <c r="C65" s="58" t="str">
        <f>VLOOKUP($A65,регістрація!$B:$W,3,FALSE)</f>
        <v>Коломийська станція юних туристів</v>
      </c>
      <c r="D65" s="26" t="str">
        <f>VLOOKUP($A65,регістрація!$B:$W,4,FALSE)</f>
        <v>Вінтонюк Павло Петрович </v>
      </c>
      <c r="E65" s="26" t="str">
        <f>VLOOKUP($A65,регістрація!$B:$W,5,FALSE)</f>
        <v>водний </v>
      </c>
      <c r="F65" s="26" t="str">
        <f>VLOOKUP($A65,регістрація!$B:$W,7,FALSE)</f>
        <v>р.Дністер</v>
      </c>
      <c r="G65" s="26">
        <f>VLOOKUP($A65,регістрація!$B:$W,8,FALSE)</f>
        <v>9</v>
      </c>
      <c r="H65" s="26">
        <f>VLOOKUP($A65,'розг. оцінка'!$CF:$CO,4,FALSE)</f>
        <v>99</v>
      </c>
      <c r="I65" s="26">
        <f>VLOOKUP($A65,'розг. оцінка'!$CF:$CO,5,FALSE)</f>
        <v>92</v>
      </c>
      <c r="J65" s="26">
        <f>VLOOKUP($A65,'розг. оцінка'!$CF:$CO,6,FALSE)</f>
        <v>95</v>
      </c>
      <c r="K65" s="26">
        <f>VLOOKUP($A65,'розг. оцінка'!$CF:$CO,7,FALSE)</f>
        <v>0</v>
      </c>
      <c r="L65" s="16">
        <f t="shared" si="16"/>
        <v>95.33333333333333</v>
      </c>
      <c r="M65" s="26">
        <f>VLOOKUP(A65,регістрація!B:X,10,FALSE)</f>
        <v>2</v>
      </c>
      <c r="N65" s="26">
        <v>1</v>
      </c>
      <c r="O65" s="59">
        <f t="shared" si="17"/>
        <v>97.33333333333333</v>
      </c>
      <c r="P65" s="5">
        <v>7</v>
      </c>
      <c r="Q65" s="16">
        <f t="shared" si="18"/>
        <v>97.33333333333333</v>
      </c>
      <c r="R65" s="16">
        <f t="shared" si="19"/>
        <v>97.33333333333333</v>
      </c>
      <c r="S65" s="202">
        <v>7</v>
      </c>
      <c r="T65" s="54"/>
      <c r="U65" s="56"/>
    </row>
    <row r="66" spans="1:21" ht="38.25" customHeight="1" thickBot="1">
      <c r="A66" s="203">
        <v>64</v>
      </c>
      <c r="B66" s="204" t="str">
        <f>VLOOKUP($A66,регістрація!$B:$W,2,FALSE)</f>
        <v>Закарпатська</v>
      </c>
      <c r="C66" s="204" t="str">
        <f>VLOOKUP($A66,регістрація!$B:$W,3,FALSE)</f>
        <v>Закарпатський центр туризму, краєзнавства, екскурсій і спорту учнівської молоді</v>
      </c>
      <c r="D66" s="177" t="str">
        <f>VLOOKUP($A66,регістрація!$B:$W,4,FALSE)</f>
        <v>Левінець Михайло Михайлович</v>
      </c>
      <c r="E66" s="177" t="str">
        <f>VLOOKUP($A66,регістрація!$B:$W,5,FALSE)</f>
        <v>водний </v>
      </c>
      <c r="F66" s="177" t="str">
        <f>VLOOKUP($A66,регістрація!$B:$W,7,FALSE)</f>
        <v>р.р.Ч.Тиса, Тмса </v>
      </c>
      <c r="G66" s="177">
        <f>VLOOKUP($A66,регістрація!$B:$W,8,FALSE)</f>
        <v>10</v>
      </c>
      <c r="H66" s="177">
        <f>VLOOKUP($A66,'розг. оцінка'!$CF:$CO,4,FALSE)</f>
        <v>101</v>
      </c>
      <c r="I66" s="177">
        <f>VLOOKUP($A66,'розг. оцінка'!$CF:$CO,5,FALSE)</f>
        <v>92</v>
      </c>
      <c r="J66" s="177">
        <f>VLOOKUP($A66,'розг. оцінка'!$CF:$CO,6,FALSE)</f>
        <v>89</v>
      </c>
      <c r="K66" s="177">
        <f>VLOOKUP($A66,'розг. оцінка'!$CF:$CO,7,FALSE)</f>
        <v>0</v>
      </c>
      <c r="L66" s="205">
        <f t="shared" si="16"/>
        <v>94</v>
      </c>
      <c r="M66" s="177">
        <f>VLOOKUP(A66,регістрація!B:X,10,FALSE)</f>
        <v>3</v>
      </c>
      <c r="N66" s="177">
        <v>1</v>
      </c>
      <c r="O66" s="206">
        <f t="shared" si="17"/>
        <v>97</v>
      </c>
      <c r="P66" s="180">
        <v>5</v>
      </c>
      <c r="Q66" s="205">
        <f t="shared" si="18"/>
        <v>97</v>
      </c>
      <c r="R66" s="205">
        <f t="shared" si="19"/>
        <v>97</v>
      </c>
      <c r="S66" s="207">
        <v>8</v>
      </c>
      <c r="T66" s="54"/>
      <c r="U66" s="56"/>
    </row>
    <row r="67" spans="1:21" ht="38.25" customHeight="1" thickBot="1">
      <c r="A67" s="63" t="s">
        <v>382</v>
      </c>
      <c r="B67" s="208"/>
      <c r="C67" s="209"/>
      <c r="D67" s="46"/>
      <c r="E67" s="46"/>
      <c r="F67" s="46"/>
      <c r="G67" s="194">
        <f>SUM(G68:G70)</f>
        <v>27</v>
      </c>
      <c r="H67" s="46"/>
      <c r="I67" s="46"/>
      <c r="J67" s="46"/>
      <c r="K67" s="46"/>
      <c r="L67" s="48"/>
      <c r="M67" s="46"/>
      <c r="N67" s="46"/>
      <c r="O67" s="65"/>
      <c r="P67" s="41"/>
      <c r="Q67" s="48"/>
      <c r="R67" s="48"/>
      <c r="S67" s="62" t="s">
        <v>120</v>
      </c>
      <c r="T67" s="54"/>
      <c r="U67" s="56"/>
    </row>
    <row r="68" spans="1:21" ht="38.25" customHeight="1">
      <c r="A68" s="196">
        <v>60</v>
      </c>
      <c r="B68" s="197" t="str">
        <f>VLOOKUP($A68,регістрація!$B:$W,2,FALSE)</f>
        <v>Миколаївська</v>
      </c>
      <c r="C68" s="197" t="str">
        <f>VLOOKUP($A68,регістрація!$B:$W,3,FALSE)</f>
        <v>Центр туризму, краєзнавства та екскурсій учнівської молоді</v>
      </c>
      <c r="D68" s="168" t="str">
        <f>VLOOKUP($A68,регістрація!$B:$W,4,FALSE)</f>
        <v>Брагіна Лідія Володимирівна</v>
      </c>
      <c r="E68" s="168" t="str">
        <f>VLOOKUP($A68,регістрація!$B:$W,5,FALSE)</f>
        <v>водний </v>
      </c>
      <c r="F68" s="168" t="str">
        <f>VLOOKUP($A68,регістрація!$B:$W,7,FALSE)</f>
        <v>р.П.Буг</v>
      </c>
      <c r="G68" s="168">
        <f>VLOOKUP($A68,регістрація!$B:$W,8,FALSE)</f>
        <v>11</v>
      </c>
      <c r="H68" s="168">
        <f>VLOOKUP($A68,'розг. оцінка'!$CF:$CO,4,FALSE)</f>
        <v>116</v>
      </c>
      <c r="I68" s="168">
        <f>VLOOKUP($A68,'розг. оцінка'!$CF:$CO,5,FALSE)</f>
        <v>122</v>
      </c>
      <c r="J68" s="168">
        <f>VLOOKUP($A68,'розг. оцінка'!$CF:$CO,6,FALSE)</f>
        <v>115</v>
      </c>
      <c r="K68" s="168">
        <f>VLOOKUP($A68,'розг. оцінка'!$CF:$CO,7,FALSE)</f>
        <v>0</v>
      </c>
      <c r="L68" s="198">
        <f>SUM(H68:J68)/3</f>
        <v>117.66666666666667</v>
      </c>
      <c r="M68" s="168">
        <f>VLOOKUP(A68,регістрація!B:X,10,FALSE)</f>
        <v>3</v>
      </c>
      <c r="N68" s="168">
        <v>1.2</v>
      </c>
      <c r="O68" s="199">
        <f>(L68+M68)*N68</f>
        <v>144.8</v>
      </c>
      <c r="P68" s="171">
        <v>12</v>
      </c>
      <c r="Q68" s="198">
        <f>O68</f>
        <v>144.8</v>
      </c>
      <c r="R68" s="198">
        <f>L68+M68</f>
        <v>120.66666666666667</v>
      </c>
      <c r="S68" s="200" t="s">
        <v>121</v>
      </c>
      <c r="T68" s="54"/>
      <c r="U68" s="56"/>
    </row>
    <row r="69" spans="1:21" ht="38.25" customHeight="1">
      <c r="A69" s="201">
        <v>7</v>
      </c>
      <c r="B69" s="58" t="str">
        <f>VLOOKUP($A69,регістрація!$B:$W,2,FALSE)</f>
        <v>Житомирська</v>
      </c>
      <c r="C69" s="58" t="str">
        <f>VLOOKUP($A69,регістрація!$B:$W,3,FALSE)</f>
        <v>Житомирський обласний центр туризму, краєзнавства, спорту та екскурсій учнівської молоді</v>
      </c>
      <c r="D69" s="26" t="str">
        <f>VLOOKUP($A69,регістрація!$B:$W,4,FALSE)</f>
        <v>Марчерко Анатолі Іванович</v>
      </c>
      <c r="E69" s="26" t="str">
        <f>VLOOKUP($A69,регістрація!$B:$W,5,FALSE)</f>
        <v>водний </v>
      </c>
      <c r="F69" s="26" t="str">
        <f>VLOOKUP($A69,регістрація!$B:$W,7,FALSE)</f>
        <v>р.р.Ч.Черемош, Черемош, Прут</v>
      </c>
      <c r="G69" s="26">
        <f>VLOOKUP($A69,регістрація!$B:$W,8,FALSE)</f>
        <v>8</v>
      </c>
      <c r="H69" s="26">
        <f>VLOOKUP($A69,'розг. оцінка'!$CF:$CO,4,FALSE)</f>
        <v>112</v>
      </c>
      <c r="I69" s="26">
        <f>VLOOKUP($A69,'розг. оцінка'!$CF:$CO,5,FALSE)</f>
        <v>114</v>
      </c>
      <c r="J69" s="26">
        <f>VLOOKUP($A69,'розг. оцінка'!$CF:$CO,6,FALSE)</f>
        <v>119</v>
      </c>
      <c r="K69" s="26">
        <f>VLOOKUP($A69,'розг. оцінка'!$CF:$CO,7,FALSE)</f>
        <v>0</v>
      </c>
      <c r="L69" s="16">
        <f>SUM(H69:J69)/3</f>
        <v>115</v>
      </c>
      <c r="M69" s="26">
        <f>VLOOKUP(A69,регістрація!B:X,10,FALSE)</f>
        <v>3</v>
      </c>
      <c r="N69" s="26">
        <v>1.2</v>
      </c>
      <c r="O69" s="59">
        <f>(L69+M69)*N69</f>
        <v>141.6</v>
      </c>
      <c r="P69" s="5">
        <v>4</v>
      </c>
      <c r="Q69" s="16">
        <f>O69</f>
        <v>141.6</v>
      </c>
      <c r="R69" s="16">
        <f>L69+M69</f>
        <v>118</v>
      </c>
      <c r="S69" s="202" t="s">
        <v>122</v>
      </c>
      <c r="T69" s="54"/>
      <c r="U69" s="56"/>
    </row>
    <row r="70" spans="1:21" ht="38.25" customHeight="1" thickBot="1">
      <c r="A70" s="203">
        <v>10</v>
      </c>
      <c r="B70" s="204" t="str">
        <f>VLOOKUP($A70,регістрація!$B:$W,2,FALSE)</f>
        <v>Дніпропетровська</v>
      </c>
      <c r="C70" s="204" t="str">
        <f>VLOOKUP($A70,регістрація!$B:$W,3,FALSE)</f>
        <v>КЗ "Дніпропетровський дитячо-юнацький центр міжнародного співробітництва"</v>
      </c>
      <c r="D70" s="177" t="str">
        <f>VLOOKUP($A70,регістрація!$B:$W,4,FALSE)</f>
        <v>Суворкін Андрій Вікторович</v>
      </c>
      <c r="E70" s="177" t="str">
        <f>VLOOKUP($A70,регістрація!$B:$W,5,FALSE)</f>
        <v>водний </v>
      </c>
      <c r="F70" s="177" t="str">
        <f>VLOOKUP($A70,регістрація!$B:$W,7,FALSE)</f>
        <v>р.П.Буг</v>
      </c>
      <c r="G70" s="177">
        <f>VLOOKUP($A70,регістрація!$B:$W,8,FALSE)</f>
        <v>8</v>
      </c>
      <c r="H70" s="177">
        <f>VLOOKUP($A70,'розг. оцінка'!$CF:$CO,4,FALSE)</f>
        <v>103</v>
      </c>
      <c r="I70" s="177">
        <f>VLOOKUP($A70,'розг. оцінка'!$CF:$CO,5,FALSE)</f>
        <v>102</v>
      </c>
      <c r="J70" s="177">
        <f>VLOOKUP($A70,'розг. оцінка'!$CF:$CO,6,FALSE)</f>
        <v>111</v>
      </c>
      <c r="K70" s="177">
        <f>VLOOKUP($A70,'розг. оцінка'!$CF:$CO,7,FALSE)</f>
        <v>0</v>
      </c>
      <c r="L70" s="205">
        <f>SUM(H70:J70)/3</f>
        <v>105.33333333333333</v>
      </c>
      <c r="M70" s="177">
        <f>VLOOKUP(A70,регістрація!B:X,10,FALSE)</f>
        <v>2</v>
      </c>
      <c r="N70" s="177">
        <v>1.2</v>
      </c>
      <c r="O70" s="206">
        <f>(L70+M70)*N70</f>
        <v>128.79999999999998</v>
      </c>
      <c r="P70" s="180">
        <v>3</v>
      </c>
      <c r="Q70" s="205">
        <f>O70</f>
        <v>128.79999999999998</v>
      </c>
      <c r="R70" s="205">
        <f>L70+M70</f>
        <v>107.33333333333333</v>
      </c>
      <c r="S70" s="207" t="s">
        <v>123</v>
      </c>
      <c r="T70" s="54"/>
      <c r="U70" s="56"/>
    </row>
    <row r="71" spans="1:21" ht="38.25" customHeight="1" thickBot="1">
      <c r="A71" s="63" t="s">
        <v>383</v>
      </c>
      <c r="B71" s="208"/>
      <c r="C71" s="209"/>
      <c r="D71" s="46"/>
      <c r="E71" s="46"/>
      <c r="F71" s="46"/>
      <c r="G71" s="194">
        <f>SUM(G72:G73)</f>
        <v>18</v>
      </c>
      <c r="H71" s="46"/>
      <c r="I71" s="46"/>
      <c r="J71" s="46"/>
      <c r="K71" s="46"/>
      <c r="L71" s="48"/>
      <c r="M71" s="46"/>
      <c r="N71" s="46"/>
      <c r="O71" s="65"/>
      <c r="P71" s="41"/>
      <c r="Q71" s="48"/>
      <c r="R71" s="48"/>
      <c r="S71" s="62" t="s">
        <v>120</v>
      </c>
      <c r="T71" s="54"/>
      <c r="U71" s="56"/>
    </row>
    <row r="72" spans="1:21" ht="38.25" customHeight="1">
      <c r="A72" s="196">
        <v>31</v>
      </c>
      <c r="B72" s="197" t="str">
        <f>VLOOKUP($A72,регістрація!$B:$W,2,FALSE)</f>
        <v>Чернівецька</v>
      </c>
      <c r="C72" s="197" t="str">
        <f>VLOOKUP($A72,регістрація!$B:$W,3,FALSE)</f>
        <v>Новоселицький районний центр спортивного туризму, краєзнавства та екскурсій учнівської молоді</v>
      </c>
      <c r="D72" s="168" t="str">
        <f>VLOOKUP($A72,регістрація!$B:$W,4,FALSE)</f>
        <v>Княгницький Іван Миколайович</v>
      </c>
      <c r="E72" s="168" t="str">
        <f>VLOOKUP($A72,регістрація!$B:$W,5,FALSE)</f>
        <v>водний </v>
      </c>
      <c r="F72" s="168" t="str">
        <f>VLOOKUP($A72,регістрація!$B:$W,7,FALSE)</f>
        <v>р.р.Ч.Черемош, Черемош, Прут</v>
      </c>
      <c r="G72" s="168">
        <f>VLOOKUP($A72,регістрація!$B:$W,8,FALSE)</f>
        <v>8</v>
      </c>
      <c r="H72" s="168">
        <f>VLOOKUP($A72,'розг. оцінка'!$CF:$CO,4,FALSE)</f>
        <v>116</v>
      </c>
      <c r="I72" s="168">
        <f>VLOOKUP($A72,'розг. оцінка'!$CF:$CO,5,FALSE)</f>
        <v>116</v>
      </c>
      <c r="J72" s="168">
        <f>VLOOKUP($A72,'розг. оцінка'!$CF:$CO,6,FALSE)</f>
        <v>107</v>
      </c>
      <c r="K72" s="168">
        <f>VLOOKUP($A72,'розг. оцінка'!$CF:$CO,7,FALSE)</f>
        <v>0</v>
      </c>
      <c r="L72" s="198">
        <f>SUM(H72:J72)/3</f>
        <v>113</v>
      </c>
      <c r="M72" s="168">
        <f>VLOOKUP(A72,регістрація!B:X,10,FALSE)</f>
        <v>3</v>
      </c>
      <c r="N72" s="168">
        <v>1.4</v>
      </c>
      <c r="O72" s="199">
        <f>(L72+M72)*N72</f>
        <v>162.39999999999998</v>
      </c>
      <c r="P72" s="171">
        <v>21</v>
      </c>
      <c r="Q72" s="198">
        <f>O72</f>
        <v>162.39999999999998</v>
      </c>
      <c r="R72" s="198">
        <f>L72+M72</f>
        <v>116</v>
      </c>
      <c r="S72" s="200" t="s">
        <v>121</v>
      </c>
      <c r="T72" s="54"/>
      <c r="U72" s="56"/>
    </row>
    <row r="73" spans="1:21" ht="38.25" customHeight="1" thickBot="1">
      <c r="A73" s="203">
        <v>46</v>
      </c>
      <c r="B73" s="204" t="str">
        <f>VLOOKUP($A73,регістрація!$B:$W,2,FALSE)</f>
        <v>Хмельницька</v>
      </c>
      <c r="C73" s="204" t="str">
        <f>VLOOKUP($A73,регістрація!$B:$W,3,FALSE)</f>
        <v>Хмельницький обласний центр туризму і краєзнавтва учнівської молоді</v>
      </c>
      <c r="D73" s="177" t="str">
        <f>VLOOKUP($A73,регістрація!$B:$W,4,FALSE)</f>
        <v>Ващук Дмитро Петрович</v>
      </c>
      <c r="E73" s="177" t="str">
        <f>VLOOKUP($A73,регістрація!$B:$W,5,FALSE)</f>
        <v>водний </v>
      </c>
      <c r="F73" s="177" t="str">
        <f>VLOOKUP($A73,регістрація!$B:$W,7,FALSE)</f>
        <v>р.р.Ч.Черемош, Б.Черемош, Черемош, Прут</v>
      </c>
      <c r="G73" s="177">
        <f>VLOOKUP($A73,регістрація!$B:$W,8,FALSE)</f>
        <v>10</v>
      </c>
      <c r="H73" s="177">
        <f>VLOOKUP($A73,'розг. оцінка'!$CF:$CO,4,FALSE)</f>
        <v>108</v>
      </c>
      <c r="I73" s="177">
        <f>VLOOKUP($A73,'розг. оцінка'!$CF:$CO,5,FALSE)</f>
        <v>110</v>
      </c>
      <c r="J73" s="177">
        <f>VLOOKUP($A73,'розг. оцінка'!$CF:$CO,6,FALSE)</f>
        <v>119</v>
      </c>
      <c r="K73" s="177">
        <f>VLOOKUP($A73,'розг. оцінка'!$CF:$CO,7,FALSE)</f>
        <v>0</v>
      </c>
      <c r="L73" s="205">
        <f>SUM(H73:J73)/3</f>
        <v>112.33333333333333</v>
      </c>
      <c r="M73" s="177">
        <f>VLOOKUP(A73,регістрація!B:X,10,FALSE)</f>
        <v>3</v>
      </c>
      <c r="N73" s="177">
        <v>1.4</v>
      </c>
      <c r="O73" s="206">
        <f>(L73+M73)*N73</f>
        <v>161.46666666666664</v>
      </c>
      <c r="P73" s="180">
        <v>19</v>
      </c>
      <c r="Q73" s="205">
        <f>O73</f>
        <v>161.46666666666664</v>
      </c>
      <c r="R73" s="205">
        <f>L73+M73</f>
        <v>115.33333333333333</v>
      </c>
      <c r="S73" s="207" t="s">
        <v>122</v>
      </c>
      <c r="T73" s="54"/>
      <c r="U73" s="56"/>
    </row>
    <row r="74" spans="1:21" ht="38.25" customHeight="1" thickBot="1">
      <c r="A74" s="61" t="s">
        <v>384</v>
      </c>
      <c r="B74" s="208"/>
      <c r="C74" s="209"/>
      <c r="D74" s="46"/>
      <c r="E74" s="46"/>
      <c r="F74" s="46"/>
      <c r="G74" s="64">
        <f>SUM(G75:G82)</f>
        <v>78</v>
      </c>
      <c r="H74" s="46"/>
      <c r="I74" s="46"/>
      <c r="J74" s="46"/>
      <c r="K74" s="46"/>
      <c r="L74" s="48"/>
      <c r="M74" s="46"/>
      <c r="N74" s="46"/>
      <c r="O74" s="65"/>
      <c r="P74" s="41"/>
      <c r="Q74" s="48"/>
      <c r="R74" s="48"/>
      <c r="S74" s="62" t="s">
        <v>120</v>
      </c>
      <c r="T74" s="54"/>
      <c r="U74" s="56"/>
    </row>
    <row r="75" spans="1:21" ht="38.25" customHeight="1">
      <c r="A75" s="196">
        <v>69</v>
      </c>
      <c r="B75" s="197" t="str">
        <f>VLOOKUP($A75,регістрація!$B:$W,2,FALSE)</f>
        <v>Херсонська</v>
      </c>
      <c r="C75" s="197" t="str">
        <f>VLOOKUP($A75,регістрація!$B:$W,3,FALSE)</f>
        <v>Скадовський центр дитячої та юнацької творчості</v>
      </c>
      <c r="D75" s="168" t="str">
        <f>VLOOKUP($A75,регістрація!$B:$W,4,FALSE)</f>
        <v>Суровенний Олександр Володимирович</v>
      </c>
      <c r="E75" s="168" t="str">
        <f>VLOOKUP($A75,регістрація!$B:$W,5,FALSE)</f>
        <v>велосипедний</v>
      </c>
      <c r="F75" s="168" t="str">
        <f>VLOOKUP($A75,регістрація!$B:$W,7,FALSE)</f>
        <v>Херсонська обл.</v>
      </c>
      <c r="G75" s="168">
        <f>VLOOKUP($A75,регістрація!$B:$W,8,FALSE)</f>
        <v>9</v>
      </c>
      <c r="H75" s="168">
        <f>VLOOKUP($A75,'розг. оцінка'!$CF:$CO,4,FALSE)</f>
        <v>101</v>
      </c>
      <c r="I75" s="168">
        <f>VLOOKUP($A75,'розг. оцінка'!$CF:$CO,5,FALSE)</f>
        <v>108</v>
      </c>
      <c r="J75" s="168">
        <f>VLOOKUP($A75,'розг. оцінка'!$CF:$CO,6,FALSE)</f>
        <v>98</v>
      </c>
      <c r="K75" s="168">
        <f>VLOOKUP($A75,'розг. оцінка'!$CF:$CO,7,FALSE)</f>
        <v>0</v>
      </c>
      <c r="L75" s="198">
        <f aca="true" t="shared" si="20" ref="L75:L80">SUM(H75:J75)/3</f>
        <v>102.33333333333333</v>
      </c>
      <c r="M75" s="168">
        <f>VLOOKUP(A75,регістрація!B:X,10,FALSE)</f>
        <v>3</v>
      </c>
      <c r="N75" s="168">
        <v>0.8</v>
      </c>
      <c r="O75" s="199">
        <f aca="true" t="shared" si="21" ref="O75:O80">(L75+M75)*N75</f>
        <v>84.26666666666667</v>
      </c>
      <c r="P75" s="171">
        <v>18</v>
      </c>
      <c r="Q75" s="198">
        <f aca="true" t="shared" si="22" ref="Q75:Q82">O75</f>
        <v>84.26666666666667</v>
      </c>
      <c r="R75" s="198">
        <f aca="true" t="shared" si="23" ref="R75:R80">L75+M75</f>
        <v>105.33333333333333</v>
      </c>
      <c r="S75" s="200" t="s">
        <v>121</v>
      </c>
      <c r="T75" s="54"/>
      <c r="U75" s="56"/>
    </row>
    <row r="76" spans="1:21" ht="38.25" customHeight="1">
      <c r="A76" s="201">
        <v>40</v>
      </c>
      <c r="B76" s="58" t="str">
        <f>VLOOKUP($A76,регістрація!$B:$W,2,FALSE)</f>
        <v>Сумська</v>
      </c>
      <c r="C76" s="58" t="str">
        <f>VLOOKUP($A76,регістрація!$B:$W,3,FALSE)</f>
        <v>Недригайлівський будинок дитячої та юнацької творчості</v>
      </c>
      <c r="D76" s="26" t="str">
        <f>VLOOKUP($A76,регістрація!$B:$W,4,FALSE)</f>
        <v>Філатов Ігор Миколайович</v>
      </c>
      <c r="E76" s="26" t="str">
        <f>VLOOKUP($A76,регістрація!$B:$W,5,FALSE)</f>
        <v>велосипедний</v>
      </c>
      <c r="F76" s="26" t="str">
        <f>VLOOKUP($A76,регістрація!$B:$W,7,FALSE)</f>
        <v>Сумська обл.</v>
      </c>
      <c r="G76" s="26">
        <f>VLOOKUP($A76,регістрація!$B:$W,8,FALSE)</f>
        <v>10</v>
      </c>
      <c r="H76" s="26">
        <f>VLOOKUP($A76,'розг. оцінка'!$CF:$CO,4,FALSE)</f>
        <v>106</v>
      </c>
      <c r="I76" s="26">
        <f>VLOOKUP($A76,'розг. оцінка'!$CF:$CO,5,FALSE)</f>
        <v>99</v>
      </c>
      <c r="J76" s="26">
        <f>VLOOKUP($A76,'розг. оцінка'!$CF:$CO,6,FALSE)</f>
        <v>99</v>
      </c>
      <c r="K76" s="26">
        <f>VLOOKUP($A76,'розг. оцінка'!$CF:$CO,7,FALSE)</f>
        <v>0</v>
      </c>
      <c r="L76" s="16">
        <f t="shared" si="20"/>
        <v>101.33333333333333</v>
      </c>
      <c r="M76" s="26">
        <f>VLOOKUP(A76,регістрація!B:X,10,FALSE)</f>
        <v>2</v>
      </c>
      <c r="N76" s="26">
        <v>0.8</v>
      </c>
      <c r="O76" s="59">
        <f t="shared" si="21"/>
        <v>82.66666666666667</v>
      </c>
      <c r="P76" s="5">
        <v>16</v>
      </c>
      <c r="Q76" s="16">
        <f t="shared" si="22"/>
        <v>82.66666666666667</v>
      </c>
      <c r="R76" s="16">
        <f t="shared" si="23"/>
        <v>103.33333333333333</v>
      </c>
      <c r="S76" s="202" t="s">
        <v>122</v>
      </c>
      <c r="T76" s="54"/>
      <c r="U76" s="56"/>
    </row>
    <row r="77" spans="1:21" ht="38.25" customHeight="1">
      <c r="A77" s="201">
        <v>55</v>
      </c>
      <c r="B77" s="58" t="str">
        <f>VLOOKUP($A77,регістрація!$B:$W,2,FALSE)</f>
        <v>Миколаївська</v>
      </c>
      <c r="C77" s="58" t="str">
        <f>VLOOKUP($A77,регістрація!$B:$W,3,FALSE)</f>
        <v>Центр туризму, краєзнавства та екскурсій учнівської молоді</v>
      </c>
      <c r="D77" s="26" t="str">
        <f>VLOOKUP($A77,регістрація!$B:$W,4,FALSE)</f>
        <v>Зайкін Олексій Володимирович</v>
      </c>
      <c r="E77" s="26" t="str">
        <f>VLOOKUP($A77,регістрація!$B:$W,5,FALSE)</f>
        <v>велосипедний</v>
      </c>
      <c r="F77" s="26" t="str">
        <f>VLOOKUP($A77,регістрація!$B:$W,7,FALSE)</f>
        <v>Миколаївська обл.</v>
      </c>
      <c r="G77" s="26">
        <f>VLOOKUP($A77,регістрація!$B:$W,8,FALSE)</f>
        <v>8</v>
      </c>
      <c r="H77" s="26">
        <f>VLOOKUP($A77,'розг. оцінка'!$CF:$CO,4,FALSE)</f>
        <v>100</v>
      </c>
      <c r="I77" s="26">
        <f>VLOOKUP($A77,'розг. оцінка'!$CF:$CO,5,FALSE)</f>
        <v>105</v>
      </c>
      <c r="J77" s="26">
        <f>VLOOKUP($A77,'розг. оцінка'!$CF:$CO,6,FALSE)</f>
        <v>92</v>
      </c>
      <c r="K77" s="26">
        <f>VLOOKUP($A77,'розг. оцінка'!$CF:$CO,7,FALSE)</f>
        <v>0</v>
      </c>
      <c r="L77" s="16">
        <f t="shared" si="20"/>
        <v>99</v>
      </c>
      <c r="M77" s="26">
        <f>VLOOKUP(A77,регістрація!B:X,10,FALSE)</f>
        <v>3</v>
      </c>
      <c r="N77" s="26">
        <v>0.8</v>
      </c>
      <c r="O77" s="59">
        <f t="shared" si="21"/>
        <v>81.60000000000001</v>
      </c>
      <c r="P77" s="5">
        <v>12</v>
      </c>
      <c r="Q77" s="16">
        <f t="shared" si="22"/>
        <v>81.60000000000001</v>
      </c>
      <c r="R77" s="16">
        <f t="shared" si="23"/>
        <v>102</v>
      </c>
      <c r="S77" s="202" t="s">
        <v>123</v>
      </c>
      <c r="T77" s="54"/>
      <c r="U77" s="56"/>
    </row>
    <row r="78" spans="1:21" ht="38.25" customHeight="1">
      <c r="A78" s="201">
        <v>3</v>
      </c>
      <c r="B78" s="58" t="str">
        <f>VLOOKUP($A78,регістрація!$B:$W,2,FALSE)</f>
        <v>Кіровоградська</v>
      </c>
      <c r="C78" s="58" t="str">
        <f>VLOOKUP($A78,регістрація!$B:$W,3,FALSE)</f>
        <v>Будинок дитячої та юнацької творчості Олександрійської міської ради</v>
      </c>
      <c r="D78" s="26" t="str">
        <f>VLOOKUP($A78,регістрація!$B:$W,4,FALSE)</f>
        <v>Мажаєв Андріан  Юрійович</v>
      </c>
      <c r="E78" s="26" t="str">
        <f>VLOOKUP($A78,регістрація!$B:$W,5,FALSE)</f>
        <v>велосипедний</v>
      </c>
      <c r="F78" s="26" t="str">
        <f>VLOOKUP($A78,регістрація!$B:$W,7,FALSE)</f>
        <v>Кіровоградська обл.</v>
      </c>
      <c r="G78" s="26">
        <f>VLOOKUP($A78,регістрація!$B:$W,8,FALSE)</f>
        <v>12</v>
      </c>
      <c r="H78" s="26">
        <f>VLOOKUP($A78,'розг. оцінка'!$CF:$CO,4,FALSE)</f>
        <v>90</v>
      </c>
      <c r="I78" s="26">
        <f>VLOOKUP($A78,'розг. оцінка'!$CF:$CO,5,FALSE)</f>
        <v>93</v>
      </c>
      <c r="J78" s="26">
        <f>VLOOKUP($A78,'розг. оцінка'!$CF:$CO,6,FALSE)</f>
        <v>91</v>
      </c>
      <c r="K78" s="26">
        <f>VLOOKUP($A78,'розг. оцінка'!$CF:$CO,7,FALSE)</f>
        <v>0</v>
      </c>
      <c r="L78" s="16">
        <f t="shared" si="20"/>
        <v>91.33333333333333</v>
      </c>
      <c r="M78" s="26">
        <f>VLOOKUP(A78,регістрація!B:X,10,FALSE)</f>
        <v>3</v>
      </c>
      <c r="N78" s="26">
        <v>0.8</v>
      </c>
      <c r="O78" s="59">
        <f t="shared" si="21"/>
        <v>75.46666666666667</v>
      </c>
      <c r="P78" s="5">
        <v>9</v>
      </c>
      <c r="Q78" s="16">
        <f t="shared" si="22"/>
        <v>75.46666666666667</v>
      </c>
      <c r="R78" s="16">
        <f t="shared" si="23"/>
        <v>94.33333333333333</v>
      </c>
      <c r="S78" s="202">
        <v>4</v>
      </c>
      <c r="T78" s="54"/>
      <c r="U78" s="56"/>
    </row>
    <row r="79" spans="1:21" ht="38.25" customHeight="1">
      <c r="A79" s="201">
        <v>84</v>
      </c>
      <c r="B79" s="58" t="str">
        <f>VLOOKUP($A79,регістрація!$B:$W,2,FALSE)</f>
        <v>Івано-Франківська</v>
      </c>
      <c r="C79" s="58" t="str">
        <f>VLOOKUP($A79,регістрація!$B:$W,3,FALSE)</f>
        <v> Івано-Франківський обласний державний центр туризму і краєзнавства учнівської молоді</v>
      </c>
      <c r="D79" s="26" t="str">
        <f>VLOOKUP($A79,регістрація!$B:$W,4,FALSE)</f>
        <v>Савчук Віктор Степанович</v>
      </c>
      <c r="E79" s="26" t="str">
        <f>VLOOKUP($A79,регістрація!$B:$W,5,FALSE)</f>
        <v>велосипедний</v>
      </c>
      <c r="F79" s="26" t="str">
        <f>VLOOKUP($A79,регістрація!$B:$W,7,FALSE)</f>
        <v>Карпати</v>
      </c>
      <c r="G79" s="26">
        <f>VLOOKUP($A79,регістрація!$B:$W,8,FALSE)</f>
        <v>8</v>
      </c>
      <c r="H79" s="26">
        <f>VLOOKUP($A79,'розг. оцінка'!$CF:$CO,4,FALSE)</f>
        <v>92</v>
      </c>
      <c r="I79" s="26">
        <f>VLOOKUP($A79,'розг. оцінка'!$CF:$CO,5,FALSE)</f>
        <v>87</v>
      </c>
      <c r="J79" s="26">
        <f>VLOOKUP($A79,'розг. оцінка'!$CF:$CO,6,FALSE)</f>
        <v>76</v>
      </c>
      <c r="K79" s="26">
        <f>VLOOKUP($A79,'розг. оцінка'!$CF:$CO,7,FALSE)</f>
        <v>0</v>
      </c>
      <c r="L79" s="16">
        <f t="shared" si="20"/>
        <v>85</v>
      </c>
      <c r="M79" s="26">
        <f>VLOOKUP(A79,регістрація!B:X,10,FALSE)</f>
        <v>3</v>
      </c>
      <c r="N79" s="26">
        <v>0.8</v>
      </c>
      <c r="O79" s="59">
        <f t="shared" si="21"/>
        <v>70.4</v>
      </c>
      <c r="P79" s="5">
        <v>7</v>
      </c>
      <c r="Q79" s="16">
        <f t="shared" si="22"/>
        <v>70.4</v>
      </c>
      <c r="R79" s="16">
        <f t="shared" si="23"/>
        <v>88</v>
      </c>
      <c r="S79" s="202">
        <v>5</v>
      </c>
      <c r="T79" s="54"/>
      <c r="U79" s="56"/>
    </row>
    <row r="80" spans="1:21" ht="38.25" customHeight="1">
      <c r="A80" s="201">
        <v>44</v>
      </c>
      <c r="B80" s="58" t="str">
        <f>VLOOKUP($A80,регістрація!$B:$W,2,FALSE)</f>
        <v>Волинська</v>
      </c>
      <c r="C80" s="58" t="str">
        <f>VLOOKUP($A80,регістрація!$B:$W,3,FALSE)</f>
        <v>Ківерцівська районна станція юних туристів</v>
      </c>
      <c r="D80" s="26" t="str">
        <f>VLOOKUP($A80,регістрація!$B:$W,4,FALSE)</f>
        <v>Гаврилюк Петро Миколайович</v>
      </c>
      <c r="E80" s="26" t="str">
        <f>VLOOKUP($A80,регістрація!$B:$W,5,FALSE)</f>
        <v>велосипедний</v>
      </c>
      <c r="F80" s="26" t="str">
        <f>VLOOKUP($A80,регістрація!$B:$W,7,FALSE)</f>
        <v>Волинська обл., Рівненська обл., Тернопільська обл.</v>
      </c>
      <c r="G80" s="26">
        <f>VLOOKUP($A80,регістрація!$B:$W,8,FALSE)</f>
        <v>14</v>
      </c>
      <c r="H80" s="26">
        <f>VLOOKUP($A80,'розг. оцінка'!$CF:$CO,4,FALSE)</f>
        <v>83</v>
      </c>
      <c r="I80" s="26">
        <f>VLOOKUP($A80,'розг. оцінка'!$CF:$CO,5,FALSE)</f>
        <v>66</v>
      </c>
      <c r="J80" s="26">
        <f>VLOOKUP($A80,'розг. оцінка'!$CF:$CO,6,FALSE)</f>
        <v>70</v>
      </c>
      <c r="K80" s="26">
        <f>VLOOKUP($A80,'розг. оцінка'!$CF:$CO,7,FALSE)</f>
        <v>0</v>
      </c>
      <c r="L80" s="16">
        <f t="shared" si="20"/>
        <v>73</v>
      </c>
      <c r="M80" s="26">
        <f>VLOOKUP(A80,регістрація!B:X,10,FALSE)</f>
        <v>3</v>
      </c>
      <c r="N80" s="26">
        <v>0.8</v>
      </c>
      <c r="O80" s="59">
        <f t="shared" si="21"/>
        <v>60.800000000000004</v>
      </c>
      <c r="P80" s="5">
        <v>2</v>
      </c>
      <c r="Q80" s="16">
        <f t="shared" si="22"/>
        <v>60.800000000000004</v>
      </c>
      <c r="R80" s="16">
        <f t="shared" si="23"/>
        <v>76</v>
      </c>
      <c r="S80" s="202">
        <v>6</v>
      </c>
      <c r="T80" s="54"/>
      <c r="U80" s="56"/>
    </row>
    <row r="81" spans="1:21" ht="38.25" customHeight="1">
      <c r="A81" s="201">
        <v>13</v>
      </c>
      <c r="B81" s="58" t="str">
        <f>VLOOKUP($A81,регістрація!$B:$W,2,FALSE)</f>
        <v>Дніпропетровська</v>
      </c>
      <c r="C81" s="58" t="str">
        <f>VLOOKUP($A81,регістрація!$B:$W,3,FALSE)</f>
        <v>КПНЗ "Центр туризму, краєзнавства та ескурсій учнівської молоді "Меридіан"  Тернівського району м.Кривий Ріг</v>
      </c>
      <c r="D81" s="26" t="str">
        <f>VLOOKUP($A81,регістрація!$B:$W,4,FALSE)</f>
        <v>Волков Яків Федорович</v>
      </c>
      <c r="E81" s="26" t="str">
        <f>VLOOKUP($A81,регістрація!$B:$W,5,FALSE)</f>
        <v>велосипедний</v>
      </c>
      <c r="F81" s="26" t="str">
        <f>VLOOKUP($A81,регістрація!$B:$W,7,FALSE)</f>
        <v>Кіровоградська обл., Черкаська обл.</v>
      </c>
      <c r="G81" s="26">
        <f>VLOOKUP($A81,регістрація!$B:$W,8,FALSE)</f>
        <v>8</v>
      </c>
      <c r="H81" s="26" t="str">
        <f>VLOOKUP($A81,'розг. оцінка'!$CF:$CO,4,FALSE)</f>
        <v>зн</v>
      </c>
      <c r="I81" s="26" t="str">
        <f>VLOOKUP($A81,'розг. оцінка'!$CF:$CO,5,FALSE)</f>
        <v>зн</v>
      </c>
      <c r="J81" s="26" t="str">
        <f>VLOOKUP($A81,'розг. оцінка'!$CF:$CO,6,FALSE)</f>
        <v>зн</v>
      </c>
      <c r="K81" s="26"/>
      <c r="L81" s="16"/>
      <c r="M81" s="26"/>
      <c r="N81" s="26"/>
      <c r="O81" s="59"/>
      <c r="P81" s="5">
        <v>10</v>
      </c>
      <c r="Q81" s="16">
        <f t="shared" si="22"/>
        <v>0</v>
      </c>
      <c r="R81" s="16" t="s">
        <v>143</v>
      </c>
      <c r="S81" s="202"/>
      <c r="T81" s="54"/>
      <c r="U81" s="56"/>
    </row>
    <row r="82" spans="1:21" ht="38.25" customHeight="1" thickBot="1">
      <c r="A82" s="203">
        <v>74</v>
      </c>
      <c r="B82" s="204" t="str">
        <f>VLOOKUP($A82,регістрація!$B:$W,2,FALSE)</f>
        <v>Запорізька</v>
      </c>
      <c r="C82" s="204" t="str">
        <f>VLOOKUP($A82,регістрація!$B:$W,3,FALSE)</f>
        <v>Вербицька загальноосвітня школа Пологівського району</v>
      </c>
      <c r="D82" s="177" t="str">
        <f>VLOOKUP($A82,регістрація!$B:$W,4,FALSE)</f>
        <v>Дібровський Олексій Володимирович</v>
      </c>
      <c r="E82" s="177" t="str">
        <f>VLOOKUP($A82,регістрація!$B:$W,5,FALSE)</f>
        <v>велосипедний</v>
      </c>
      <c r="F82" s="177" t="str">
        <f>VLOOKUP($A82,регістрація!$B:$W,7,FALSE)</f>
        <v>Запорізька обл. </v>
      </c>
      <c r="G82" s="177">
        <f>VLOOKUP($A82,регістрація!$B:$W,8,FALSE)</f>
        <v>9</v>
      </c>
      <c r="H82" s="177" t="str">
        <f>VLOOKUP($A82,'розг. оцінка'!$CF:$CO,4,FALSE)</f>
        <v>зн</v>
      </c>
      <c r="I82" s="177" t="str">
        <f>VLOOKUP($A82,'розг. оцінка'!$CF:$CO,5,FALSE)</f>
        <v>зн</v>
      </c>
      <c r="J82" s="177" t="str">
        <f>VLOOKUP($A82,'розг. оцінка'!$CF:$CO,6,FALSE)</f>
        <v>зн</v>
      </c>
      <c r="K82" s="177"/>
      <c r="L82" s="205"/>
      <c r="M82" s="177"/>
      <c r="N82" s="177"/>
      <c r="O82" s="206"/>
      <c r="P82" s="180">
        <v>13</v>
      </c>
      <c r="Q82" s="205">
        <f t="shared" si="22"/>
        <v>0</v>
      </c>
      <c r="R82" s="205" t="s">
        <v>143</v>
      </c>
      <c r="S82" s="207"/>
      <c r="T82" s="54"/>
      <c r="U82" s="56"/>
    </row>
    <row r="83" spans="1:21" ht="38.25" customHeight="1" thickBot="1">
      <c r="A83" s="63" t="s">
        <v>385</v>
      </c>
      <c r="B83" s="208"/>
      <c r="C83" s="209"/>
      <c r="D83" s="46"/>
      <c r="E83" s="46"/>
      <c r="F83" s="46"/>
      <c r="G83" s="64">
        <f>SUM(G84:G90)</f>
        <v>64</v>
      </c>
      <c r="H83" s="46"/>
      <c r="I83" s="46"/>
      <c r="J83" s="46"/>
      <c r="K83" s="46"/>
      <c r="L83" s="48"/>
      <c r="M83" s="46"/>
      <c r="N83" s="46"/>
      <c r="O83" s="65"/>
      <c r="P83" s="41"/>
      <c r="Q83" s="48"/>
      <c r="R83" s="48"/>
      <c r="S83" s="62" t="s">
        <v>120</v>
      </c>
      <c r="T83" s="54"/>
      <c r="U83" s="56"/>
    </row>
    <row r="84" spans="1:21" ht="38.25" customHeight="1">
      <c r="A84" s="196">
        <v>86</v>
      </c>
      <c r="B84" s="197" t="str">
        <f>VLOOKUP($A84,регістрація!$B:$W,2,FALSE)</f>
        <v>Івано-Франківська</v>
      </c>
      <c r="C84" s="197" t="str">
        <f>VLOOKUP($A84,регістрація!$B:$W,3,FALSE)</f>
        <v>Богородчанська загальноосвітня школа І-Ш ступенів № 2</v>
      </c>
      <c r="D84" s="168" t="str">
        <f>VLOOKUP($A84,регістрація!$B:$W,4,FALSE)</f>
        <v>Багрій  Роман Іванович</v>
      </c>
      <c r="E84" s="168" t="str">
        <f>VLOOKUP($A84,регістрація!$B:$W,5,FALSE)</f>
        <v>велосипедний</v>
      </c>
      <c r="F84" s="168" t="str">
        <f>VLOOKUP($A84,регістрація!$B:$W,7,FALSE)</f>
        <v>Карпати</v>
      </c>
      <c r="G84" s="168">
        <f>VLOOKUP($A84,регістрація!$B:$W,8,FALSE)</f>
        <v>8</v>
      </c>
      <c r="H84" s="168">
        <f>VLOOKUP($A84,'розг. оцінка'!$CF:$CO,4,FALSE)</f>
        <v>97</v>
      </c>
      <c r="I84" s="168">
        <f>VLOOKUP($A84,'розг. оцінка'!$CF:$CO,5,FALSE)</f>
        <v>112</v>
      </c>
      <c r="J84" s="168">
        <f>VLOOKUP($A84,'розг. оцінка'!$CF:$CO,6,FALSE)</f>
        <v>0</v>
      </c>
      <c r="K84" s="168">
        <f>VLOOKUP($A84,'розг. оцінка'!$CF:$CO,7,FALSE)</f>
        <v>0</v>
      </c>
      <c r="L84" s="198">
        <f aca="true" t="shared" si="24" ref="L84:L90">SUM(H84:I84)/2</f>
        <v>104.5</v>
      </c>
      <c r="M84" s="168">
        <f>VLOOKUP(A84,регістрація!B:X,10,FALSE)</f>
        <v>3</v>
      </c>
      <c r="N84" s="168">
        <v>1</v>
      </c>
      <c r="O84" s="199">
        <f aca="true" t="shared" si="25" ref="O84:O90">(L84+M84)*N84</f>
        <v>107.5</v>
      </c>
      <c r="P84" s="171">
        <v>7</v>
      </c>
      <c r="Q84" s="198">
        <f aca="true" t="shared" si="26" ref="Q84:Q90">O84</f>
        <v>107.5</v>
      </c>
      <c r="R84" s="198">
        <f aca="true" t="shared" si="27" ref="R84:R90">L84+M84</f>
        <v>107.5</v>
      </c>
      <c r="S84" s="200" t="s">
        <v>121</v>
      </c>
      <c r="T84" s="54"/>
      <c r="U84" s="56"/>
    </row>
    <row r="85" spans="1:21" ht="38.25" customHeight="1">
      <c r="A85" s="201">
        <v>56</v>
      </c>
      <c r="B85" s="58" t="str">
        <f>VLOOKUP($A85,регістрація!$B:$W,2,FALSE)</f>
        <v>Миколаївська</v>
      </c>
      <c r="C85" s="58" t="str">
        <f>VLOOKUP($A85,регістрація!$B:$W,3,FALSE)</f>
        <v>Будинок творчості учнів Миколаївського району</v>
      </c>
      <c r="D85" s="26" t="str">
        <f>VLOOKUP($A85,регістрація!$B:$W,4,FALSE)</f>
        <v>Павлішин Михайло Миколайович</v>
      </c>
      <c r="E85" s="26" t="str">
        <f>VLOOKUP($A85,регістрація!$B:$W,5,FALSE)</f>
        <v>велосипедний</v>
      </c>
      <c r="F85" s="26" t="str">
        <f>VLOOKUP($A85,регістрація!$B:$W,7,FALSE)</f>
        <v>Миколаївська обл.</v>
      </c>
      <c r="G85" s="26">
        <f>VLOOKUP($A85,регістрація!$B:$W,8,FALSE)</f>
        <v>10</v>
      </c>
      <c r="H85" s="26">
        <f>VLOOKUP($A85,'розг. оцінка'!$CF:$CO,4,FALSE)</f>
        <v>97</v>
      </c>
      <c r="I85" s="26">
        <f>VLOOKUP($A85,'розг. оцінка'!$CF:$CO,5,FALSE)</f>
        <v>110</v>
      </c>
      <c r="J85" s="26">
        <f>VLOOKUP($A85,'розг. оцінка'!$CF:$CO,6,FALSE)</f>
        <v>0</v>
      </c>
      <c r="K85" s="26">
        <f>VLOOKUP($A85,'розг. оцінка'!$CF:$CO,7,FALSE)</f>
        <v>0</v>
      </c>
      <c r="L85" s="16">
        <f t="shared" si="24"/>
        <v>103.5</v>
      </c>
      <c r="M85" s="26">
        <f>VLOOKUP(A85,регістрація!B:X,10,FALSE)</f>
        <v>3</v>
      </c>
      <c r="N85" s="26">
        <v>1</v>
      </c>
      <c r="O85" s="59">
        <f t="shared" si="25"/>
        <v>106.5</v>
      </c>
      <c r="P85" s="5">
        <v>12</v>
      </c>
      <c r="Q85" s="16">
        <f t="shared" si="26"/>
        <v>106.5</v>
      </c>
      <c r="R85" s="16">
        <f t="shared" si="27"/>
        <v>106.5</v>
      </c>
      <c r="S85" s="202" t="s">
        <v>122</v>
      </c>
      <c r="T85" s="54"/>
      <c r="U85" s="56"/>
    </row>
    <row r="86" spans="1:21" ht="38.25" customHeight="1">
      <c r="A86" s="201">
        <v>41</v>
      </c>
      <c r="B86" s="58" t="str">
        <f>VLOOKUP($A86,регістрація!$B:$W,2,FALSE)</f>
        <v>Сумська</v>
      </c>
      <c r="C86" s="58" t="str">
        <f>VLOOKUP($A86,регістрація!$B:$W,3,FALSE)</f>
        <v>Конотопська станція юних туристів</v>
      </c>
      <c r="D86" s="26" t="str">
        <f>VLOOKUP($A86,регістрація!$B:$W,4,FALSE)</f>
        <v>Хвостов Ігор Миколайович</v>
      </c>
      <c r="E86" s="26" t="str">
        <f>VLOOKUP($A86,регістрація!$B:$W,5,FALSE)</f>
        <v>велосипедний</v>
      </c>
      <c r="F86" s="26" t="str">
        <f>VLOOKUP($A86,регістрація!$B:$W,7,FALSE)</f>
        <v>Сумська обл., Чернігівська обл.</v>
      </c>
      <c r="G86" s="26">
        <f>VLOOKUP($A86,регістрація!$B:$W,8,FALSE)</f>
        <v>10</v>
      </c>
      <c r="H86" s="26">
        <f>VLOOKUP($A86,'розг. оцінка'!$CF:$CO,4,FALSE)</f>
        <v>100</v>
      </c>
      <c r="I86" s="26">
        <f>VLOOKUP($A86,'розг. оцінка'!$CF:$CO,5,FALSE)</f>
        <v>106</v>
      </c>
      <c r="J86" s="26">
        <f>VLOOKUP($A86,'розг. оцінка'!$CF:$CO,6,FALSE)</f>
        <v>0</v>
      </c>
      <c r="K86" s="26">
        <f>VLOOKUP($A86,'розг. оцінка'!$CF:$CO,7,FALSE)</f>
        <v>0</v>
      </c>
      <c r="L86" s="16">
        <f t="shared" si="24"/>
        <v>103</v>
      </c>
      <c r="M86" s="26">
        <f>VLOOKUP(A86,регістрація!B:X,10,FALSE)</f>
        <v>3</v>
      </c>
      <c r="N86" s="26">
        <v>1</v>
      </c>
      <c r="O86" s="59">
        <f t="shared" si="25"/>
        <v>106</v>
      </c>
      <c r="P86" s="5">
        <v>16</v>
      </c>
      <c r="Q86" s="16">
        <f t="shared" si="26"/>
        <v>106</v>
      </c>
      <c r="R86" s="16">
        <f t="shared" si="27"/>
        <v>106</v>
      </c>
      <c r="S86" s="202" t="s">
        <v>123</v>
      </c>
      <c r="T86" s="54"/>
      <c r="U86" s="56"/>
    </row>
    <row r="87" spans="1:21" ht="38.25" customHeight="1">
      <c r="A87" s="201">
        <v>78</v>
      </c>
      <c r="B87" s="58" t="str">
        <f>VLOOKUP($A87,регістрація!$B:$W,2,FALSE)</f>
        <v>Запорізька</v>
      </c>
      <c r="C87" s="58" t="str">
        <f>VLOOKUP($A87,регістрація!$B:$W,3,FALSE)</f>
        <v>Пологівська гімназія "Основа"</v>
      </c>
      <c r="D87" s="26" t="str">
        <f>VLOOKUP($A87,регістрація!$B:$W,4,FALSE)</f>
        <v>Горулько Сергій Сергійович</v>
      </c>
      <c r="E87" s="26" t="str">
        <f>VLOOKUP($A87,регістрація!$B:$W,5,FALSE)</f>
        <v>велосипедний</v>
      </c>
      <c r="F87" s="26" t="str">
        <f>VLOOKUP($A87,регістрація!$B:$W,7,FALSE)</f>
        <v>Запорізька обл. </v>
      </c>
      <c r="G87" s="26">
        <f>VLOOKUP($A87,регістрація!$B:$W,8,FALSE)</f>
        <v>8</v>
      </c>
      <c r="H87" s="26">
        <f>VLOOKUP($A87,'розг. оцінка'!$CF:$CO,4,FALSE)</f>
        <v>91</v>
      </c>
      <c r="I87" s="26">
        <f>VLOOKUP($A87,'розг. оцінка'!$CF:$CO,5,FALSE)</f>
        <v>110</v>
      </c>
      <c r="J87" s="26">
        <f>VLOOKUP($A87,'розг. оцінка'!$CF:$CO,6,FALSE)</f>
        <v>0</v>
      </c>
      <c r="K87" s="26">
        <f>VLOOKUP($A87,'розг. оцінка'!$CF:$CO,7,FALSE)</f>
        <v>0</v>
      </c>
      <c r="L87" s="16">
        <f t="shared" si="24"/>
        <v>100.5</v>
      </c>
      <c r="M87" s="26">
        <f>VLOOKUP(A87,регістрація!B:X,10,FALSE)</f>
        <v>3</v>
      </c>
      <c r="N87" s="26">
        <v>1</v>
      </c>
      <c r="O87" s="59">
        <f t="shared" si="25"/>
        <v>103.5</v>
      </c>
      <c r="P87" s="5">
        <v>6</v>
      </c>
      <c r="Q87" s="16">
        <f t="shared" si="26"/>
        <v>103.5</v>
      </c>
      <c r="R87" s="16">
        <f t="shared" si="27"/>
        <v>103.5</v>
      </c>
      <c r="S87" s="202">
        <v>4</v>
      </c>
      <c r="T87" s="54"/>
      <c r="U87" s="56"/>
    </row>
    <row r="88" spans="1:21" ht="38.25" customHeight="1">
      <c r="A88" s="201">
        <v>70</v>
      </c>
      <c r="B88" s="58" t="str">
        <f>VLOOKUP($A88,регістрація!$B:$W,2,FALSE)</f>
        <v>Херсонська</v>
      </c>
      <c r="C88" s="58" t="str">
        <f>VLOOKUP($A88,регістрація!$B:$W,3,FALSE)</f>
        <v>Херсонська загальноосвітня школа № 37</v>
      </c>
      <c r="D88" s="26" t="str">
        <f>VLOOKUP($A88,регістрація!$B:$W,4,FALSE)</f>
        <v>Волков Олександр Леонідович </v>
      </c>
      <c r="E88" s="26" t="str">
        <f>VLOOKUP($A88,регістрація!$B:$W,5,FALSE)</f>
        <v>велосипедний</v>
      </c>
      <c r="F88" s="26" t="str">
        <f>VLOOKUP($A88,регістрація!$B:$W,7,FALSE)</f>
        <v>Херсонська обл., Запорізька обл.</v>
      </c>
      <c r="G88" s="26">
        <f>VLOOKUP($A88,регістрація!$B:$W,8,FALSE)</f>
        <v>8</v>
      </c>
      <c r="H88" s="26">
        <f>VLOOKUP($A88,'розг. оцінка'!$CF:$CO,4,FALSE)</f>
        <v>91</v>
      </c>
      <c r="I88" s="26">
        <f>VLOOKUP($A88,'розг. оцінка'!$CF:$CO,5,FALSE)</f>
        <v>101</v>
      </c>
      <c r="J88" s="26">
        <f>VLOOKUP($A88,'розг. оцінка'!$CF:$CO,6,FALSE)</f>
        <v>0</v>
      </c>
      <c r="K88" s="26">
        <f>VLOOKUP($A88,'розг. оцінка'!$CF:$CO,7,FALSE)</f>
        <v>0</v>
      </c>
      <c r="L88" s="16">
        <f t="shared" si="24"/>
        <v>96</v>
      </c>
      <c r="M88" s="26">
        <f>VLOOKUP(A88,регістрація!B:X,10,FALSE)</f>
        <v>3</v>
      </c>
      <c r="N88" s="26">
        <v>1</v>
      </c>
      <c r="O88" s="59">
        <f t="shared" si="25"/>
        <v>99</v>
      </c>
      <c r="P88" s="5">
        <v>18</v>
      </c>
      <c r="Q88" s="16">
        <f t="shared" si="26"/>
        <v>99</v>
      </c>
      <c r="R88" s="16">
        <f t="shared" si="27"/>
        <v>99</v>
      </c>
      <c r="S88" s="202">
        <v>5</v>
      </c>
      <c r="T88" s="54"/>
      <c r="U88" s="56"/>
    </row>
    <row r="89" spans="1:21" ht="38.25" customHeight="1">
      <c r="A89" s="201">
        <v>48</v>
      </c>
      <c r="B89" s="58" t="str">
        <f>VLOOKUP($A89,регістрація!$B:$W,2,FALSE)</f>
        <v>Хмельницька</v>
      </c>
      <c r="C89" s="58" t="str">
        <f>VLOOKUP($A89,регістрація!$B:$W,3,FALSE)</f>
        <v>Кам'янець-Подільська міська станція юних туристів</v>
      </c>
      <c r="D89" s="26" t="str">
        <f>VLOOKUP($A89,регістрація!$B:$W,4,FALSE)</f>
        <v>Полевий Юрій Богданович</v>
      </c>
      <c r="E89" s="26" t="str">
        <f>VLOOKUP($A89,регістрація!$B:$W,5,FALSE)</f>
        <v>велосипедний</v>
      </c>
      <c r="F89" s="26" t="str">
        <f>VLOOKUP($A89,регістрація!$B:$W,7,FALSE)</f>
        <v>Поділля</v>
      </c>
      <c r="G89" s="26">
        <f>VLOOKUP($A89,регістрація!$B:$W,8,FALSE)</f>
        <v>10</v>
      </c>
      <c r="H89" s="26">
        <f>VLOOKUP($A89,'розг. оцінка'!$CF:$CO,4,FALSE)</f>
        <v>91</v>
      </c>
      <c r="I89" s="26">
        <f>VLOOKUP($A89,'розг. оцінка'!$CF:$CO,5,FALSE)</f>
        <v>89</v>
      </c>
      <c r="J89" s="26">
        <f>VLOOKUP($A89,'розг. оцінка'!$CF:$CO,6,FALSE)</f>
        <v>0</v>
      </c>
      <c r="K89" s="26">
        <f>VLOOKUP($A89,'розг. оцінка'!$CF:$CO,7,FALSE)</f>
        <v>0</v>
      </c>
      <c r="L89" s="16">
        <f t="shared" si="24"/>
        <v>90</v>
      </c>
      <c r="M89" s="26">
        <f>VLOOKUP(A89,регістрація!B:X,10,FALSE)</f>
        <v>3</v>
      </c>
      <c r="N89" s="26">
        <v>1</v>
      </c>
      <c r="O89" s="59">
        <f t="shared" si="25"/>
        <v>93</v>
      </c>
      <c r="P89" s="5">
        <v>19</v>
      </c>
      <c r="Q89" s="16">
        <f t="shared" si="26"/>
        <v>93</v>
      </c>
      <c r="R89" s="16">
        <f t="shared" si="27"/>
        <v>93</v>
      </c>
      <c r="S89" s="202">
        <v>6</v>
      </c>
      <c r="T89" s="54"/>
      <c r="U89" s="56"/>
    </row>
    <row r="90" spans="1:21" ht="38.25" customHeight="1" thickBot="1">
      <c r="A90" s="203">
        <v>32</v>
      </c>
      <c r="B90" s="204" t="str">
        <f>VLOOKUP($A90,регістрація!$B:$W,2,FALSE)</f>
        <v>Чернівецька</v>
      </c>
      <c r="C90" s="204" t="str">
        <f>VLOOKUP($A90,регістрація!$B:$W,3,FALSE)</f>
        <v>Сторожинецький центр дитячої та юнацької творчості</v>
      </c>
      <c r="D90" s="177" t="str">
        <f>VLOOKUP($A90,регістрація!$B:$W,4,FALSE)</f>
        <v>Побежан Дмитро Олександрович</v>
      </c>
      <c r="E90" s="177" t="str">
        <f>VLOOKUP($A90,регістрація!$B:$W,5,FALSE)</f>
        <v>велосипедний</v>
      </c>
      <c r="F90" s="177" t="str">
        <f>VLOOKUP($A90,регістрація!$B:$W,7,FALSE)</f>
        <v>Карпати</v>
      </c>
      <c r="G90" s="177">
        <f>VLOOKUP($A90,регістрація!$B:$W,8,FALSE)</f>
        <v>10</v>
      </c>
      <c r="H90" s="177">
        <f>VLOOKUP($A90,'розг. оцінка'!$CF:$CO,4,FALSE)</f>
        <v>92</v>
      </c>
      <c r="I90" s="177">
        <f>VLOOKUP($A90,'розг. оцінка'!$CF:$CO,5,FALSE)</f>
        <v>89</v>
      </c>
      <c r="J90" s="177">
        <f>VLOOKUP($A90,'розг. оцінка'!$CF:$CO,6,FALSE)</f>
        <v>0</v>
      </c>
      <c r="K90" s="177">
        <f>VLOOKUP($A90,'розг. оцінка'!$CF:$CO,7,FALSE)</f>
        <v>0</v>
      </c>
      <c r="L90" s="205">
        <f t="shared" si="24"/>
        <v>90.5</v>
      </c>
      <c r="M90" s="177">
        <f>VLOOKUP(A90,регістрація!B:X,10,FALSE)</f>
        <v>1</v>
      </c>
      <c r="N90" s="177">
        <v>1</v>
      </c>
      <c r="O90" s="206">
        <f t="shared" si="25"/>
        <v>91.5</v>
      </c>
      <c r="P90" s="180">
        <v>21</v>
      </c>
      <c r="Q90" s="205">
        <f t="shared" si="26"/>
        <v>91.5</v>
      </c>
      <c r="R90" s="205">
        <f t="shared" si="27"/>
        <v>91.5</v>
      </c>
      <c r="S90" s="207">
        <v>7</v>
      </c>
      <c r="T90" s="54"/>
      <c r="U90" s="56"/>
    </row>
    <row r="91" spans="1:21" ht="38.25" customHeight="1" thickBot="1">
      <c r="A91" s="61" t="s">
        <v>416</v>
      </c>
      <c r="B91" s="208"/>
      <c r="C91" s="209"/>
      <c r="D91" s="46"/>
      <c r="E91" s="46"/>
      <c r="F91" s="46"/>
      <c r="G91" s="64">
        <f>SUM(G92:G95)</f>
        <v>34</v>
      </c>
      <c r="H91" s="46"/>
      <c r="I91" s="46"/>
      <c r="J91" s="46"/>
      <c r="K91" s="46"/>
      <c r="L91" s="48"/>
      <c r="M91" s="46"/>
      <c r="N91" s="46"/>
      <c r="O91" s="65"/>
      <c r="P91" s="41"/>
      <c r="Q91" s="48"/>
      <c r="R91" s="48"/>
      <c r="S91" s="62" t="s">
        <v>120</v>
      </c>
      <c r="T91" s="54"/>
      <c r="U91" s="56"/>
    </row>
    <row r="92" spans="1:21" ht="38.25" customHeight="1">
      <c r="A92" s="196">
        <v>39</v>
      </c>
      <c r="B92" s="197" t="str">
        <f>VLOOKUP($A92,регістрація!$B:$W,2,FALSE)</f>
        <v>Cумська</v>
      </c>
      <c r="C92" s="197" t="str">
        <f>VLOOKUP($A92,регістрація!$B:$W,3,FALSE)</f>
        <v>КЗ "Обласний центр позашкільної освіти та роботи з талановитою  молоддю"</v>
      </c>
      <c r="D92" s="168" t="str">
        <f>VLOOKUP($A92,регістрація!$B:$W,4,FALSE)</f>
        <v>Мараховська Зоя Анатоліївна</v>
      </c>
      <c r="E92" s="168" t="str">
        <f>VLOOKUP($A92,регістрація!$B:$W,5,FALSE)</f>
        <v>велосипедний</v>
      </c>
      <c r="F92" s="168" t="str">
        <f>VLOOKUP($A92,регістрація!$B:$W,7,FALSE)</f>
        <v>Карпати</v>
      </c>
      <c r="G92" s="168">
        <f>VLOOKUP($A92,регістрація!$B:$W,8,FALSE)</f>
        <v>9</v>
      </c>
      <c r="H92" s="168">
        <f>VLOOKUP($A92,'розг. оцінка'!$CF:$CO,4,FALSE)</f>
        <v>110</v>
      </c>
      <c r="I92" s="168">
        <f>VLOOKUP($A92,'розг. оцінка'!$CF:$CO,5,FALSE)</f>
        <v>124</v>
      </c>
      <c r="J92" s="168">
        <f>VLOOKUP($A92,'розг. оцінка'!$CF:$CO,6,FALSE)</f>
        <v>0</v>
      </c>
      <c r="K92" s="168">
        <f>VLOOKUP($A92,'розг. оцінка'!$CF:$CO,7,FALSE)</f>
        <v>0</v>
      </c>
      <c r="L92" s="198">
        <f>SUM(H92:I92)/2</f>
        <v>117</v>
      </c>
      <c r="M92" s="168">
        <f>VLOOKUP(A92,регістрація!B:X,10,FALSE)</f>
        <v>2</v>
      </c>
      <c r="N92" s="168">
        <v>1.2</v>
      </c>
      <c r="O92" s="199">
        <f>(L92+M92)*N92</f>
        <v>142.79999999999998</v>
      </c>
      <c r="P92" s="171">
        <v>16</v>
      </c>
      <c r="Q92" s="198">
        <f>O92</f>
        <v>142.79999999999998</v>
      </c>
      <c r="R92" s="198">
        <f>L92+M92</f>
        <v>119</v>
      </c>
      <c r="S92" s="200" t="s">
        <v>121</v>
      </c>
      <c r="T92" s="54"/>
      <c r="U92" s="56"/>
    </row>
    <row r="93" spans="1:21" ht="38.25" customHeight="1">
      <c r="A93" s="201">
        <v>71</v>
      </c>
      <c r="B93" s="58" t="str">
        <f>VLOOKUP($A93,регістрація!$B:$W,2,FALSE)</f>
        <v>Херсонська</v>
      </c>
      <c r="C93" s="58" t="str">
        <f>VLOOKUP($A93,регістрація!$B:$W,3,FALSE)</f>
        <v>Херсонський Центр позашкільної роботи</v>
      </c>
      <c r="D93" s="26" t="str">
        <f>VLOOKUP($A93,регістрація!$B:$W,4,FALSE)</f>
        <v>Волков Олександр Леонідович </v>
      </c>
      <c r="E93" s="26" t="str">
        <f>VLOOKUP($A93,регістрація!$B:$W,5,FALSE)</f>
        <v>велосипедний</v>
      </c>
      <c r="F93" s="26" t="str">
        <f>VLOOKUP($A93,регістрація!$B:$W,7,FALSE)</f>
        <v>Карпати</v>
      </c>
      <c r="G93" s="26">
        <f>VLOOKUP($A93,регістрація!$B:$W,8,FALSE)</f>
        <v>9</v>
      </c>
      <c r="H93" s="26">
        <f>VLOOKUP($A93,'розг. оцінка'!$CF:$CO,4,FALSE)</f>
        <v>108</v>
      </c>
      <c r="I93" s="26">
        <f>VLOOKUP($A93,'розг. оцінка'!$CF:$CO,5,FALSE)</f>
        <v>122</v>
      </c>
      <c r="J93" s="26">
        <f>VLOOKUP($A93,'розг. оцінка'!$CF:$CO,6,FALSE)</f>
        <v>0</v>
      </c>
      <c r="K93" s="26">
        <f>VLOOKUP($A93,'розг. оцінка'!$CF:$CO,7,FALSE)</f>
        <v>0</v>
      </c>
      <c r="L93" s="16">
        <f>SUM(H93:I93)/2</f>
        <v>115</v>
      </c>
      <c r="M93" s="26">
        <f>VLOOKUP(A93,регістрація!B:X,10,FALSE)</f>
        <v>3</v>
      </c>
      <c r="N93" s="26">
        <v>1.2</v>
      </c>
      <c r="O93" s="59">
        <f>(L93+M93)*N93</f>
        <v>141.6</v>
      </c>
      <c r="P93" s="5">
        <v>18</v>
      </c>
      <c r="Q93" s="16">
        <f>O93</f>
        <v>141.6</v>
      </c>
      <c r="R93" s="16">
        <f>L93+M93</f>
        <v>118</v>
      </c>
      <c r="S93" s="202" t="s">
        <v>122</v>
      </c>
      <c r="T93" s="54"/>
      <c r="U93" s="56"/>
    </row>
    <row r="94" spans="1:21" ht="38.25" customHeight="1">
      <c r="A94" s="201">
        <v>57</v>
      </c>
      <c r="B94" s="58" t="str">
        <f>VLOOKUP($A94,регістрація!$B:$W,2,FALSE)</f>
        <v>Миколаївська</v>
      </c>
      <c r="C94" s="58" t="str">
        <f>VLOOKUP($A94,регістрація!$B:$W,3,FALSE)</f>
        <v>Центр туризму, краєзнавства та екскурсій учнівської молоді</v>
      </c>
      <c r="D94" s="26" t="str">
        <f>VLOOKUP($A94,регістрація!$B:$W,4,FALSE)</f>
        <v>Трощенко Володимир Олександрович</v>
      </c>
      <c r="E94" s="26" t="str">
        <f>VLOOKUP($A94,регістрація!$B:$W,5,FALSE)</f>
        <v>велосипедний</v>
      </c>
      <c r="F94" s="26" t="str">
        <f>VLOOKUP($A94,регістрація!$B:$W,7,FALSE)</f>
        <v>Миколаївська обл., Херсонська обл.</v>
      </c>
      <c r="G94" s="26">
        <f>VLOOKUP($A94,регістрація!$B:$W,8,FALSE)</f>
        <v>8</v>
      </c>
      <c r="H94" s="26">
        <f>VLOOKUP($A94,'розг. оцінка'!$CF:$CO,4,FALSE)</f>
        <v>102</v>
      </c>
      <c r="I94" s="26">
        <f>VLOOKUP($A94,'розг. оцінка'!$CF:$CO,5,FALSE)</f>
        <v>96</v>
      </c>
      <c r="J94" s="26">
        <f>VLOOKUP($A94,'розг. оцінка'!$CF:$CO,6,FALSE)</f>
        <v>0</v>
      </c>
      <c r="K94" s="26">
        <f>VLOOKUP($A94,'розг. оцінка'!$CF:$CO,7,FALSE)</f>
        <v>0</v>
      </c>
      <c r="L94" s="16">
        <f>SUM(H94:I94)/2</f>
        <v>99</v>
      </c>
      <c r="M94" s="26">
        <f>VLOOKUP(A94,регістрація!B:X,10,FALSE)</f>
        <v>3</v>
      </c>
      <c r="N94" s="26">
        <v>1.2</v>
      </c>
      <c r="O94" s="59">
        <f>(L94+M94)*N94</f>
        <v>122.39999999999999</v>
      </c>
      <c r="P94" s="5">
        <v>12</v>
      </c>
      <c r="Q94" s="16">
        <f>O94</f>
        <v>122.39999999999999</v>
      </c>
      <c r="R94" s="16">
        <f>L94+M94</f>
        <v>102</v>
      </c>
      <c r="S94" s="202" t="s">
        <v>123</v>
      </c>
      <c r="T94" s="54"/>
      <c r="U94" s="56"/>
    </row>
    <row r="95" spans="1:21" ht="38.25" customHeight="1" thickBot="1">
      <c r="A95" s="203">
        <v>21</v>
      </c>
      <c r="B95" s="204" t="str">
        <f>VLOOKUP($A95,регістрація!$B:$W,2,FALSE)</f>
        <v>Чернівецька</v>
      </c>
      <c r="C95" s="204" t="str">
        <f>VLOOKUP($A95,регістрація!$B:$W,3,FALSE)</f>
        <v>Новоселицький районний центр спортивного туризму, краєзнавства та екскурсій учнівської молоді</v>
      </c>
      <c r="D95" s="177" t="str">
        <f>VLOOKUP($A95,регістрація!$B:$W,4,FALSE)</f>
        <v>Молдованов Сергій Федорович</v>
      </c>
      <c r="E95" s="177" t="str">
        <f>VLOOKUP($A95,регістрація!$B:$W,5,FALSE)</f>
        <v>велосипедний</v>
      </c>
      <c r="F95" s="177" t="str">
        <f>VLOOKUP($A95,регістрація!$B:$W,7,FALSE)</f>
        <v>Карпати</v>
      </c>
      <c r="G95" s="177">
        <f>VLOOKUP($A95,регістрація!$B:$W,8,FALSE)</f>
        <v>8</v>
      </c>
      <c r="H95" s="177">
        <f>VLOOKUP($A95,'розг. оцінка'!$CF:$CO,4,FALSE)</f>
        <v>81</v>
      </c>
      <c r="I95" s="177">
        <f>VLOOKUP($A95,'розг. оцінка'!$CF:$CO,5,FALSE)</f>
        <v>89</v>
      </c>
      <c r="J95" s="177">
        <f>VLOOKUP($A95,'розг. оцінка'!$CF:$CO,6,FALSE)</f>
        <v>0</v>
      </c>
      <c r="K95" s="177">
        <f>VLOOKUP($A95,'розг. оцінка'!$CF:$CO,7,FALSE)</f>
        <v>0</v>
      </c>
      <c r="L95" s="205">
        <f>SUM(H95:I95)/2</f>
        <v>85</v>
      </c>
      <c r="M95" s="177">
        <f>VLOOKUP(A95,регістрація!B:X,10,FALSE)</f>
        <v>3</v>
      </c>
      <c r="N95" s="177">
        <v>1.2</v>
      </c>
      <c r="O95" s="206">
        <f>(L95+M95)*N95</f>
        <v>105.6</v>
      </c>
      <c r="P95" s="180">
        <v>21</v>
      </c>
      <c r="Q95" s="205">
        <f>O95</f>
        <v>105.6</v>
      </c>
      <c r="R95" s="205">
        <f>L95+M95</f>
        <v>88</v>
      </c>
      <c r="S95" s="207">
        <v>4</v>
      </c>
      <c r="T95" s="54"/>
      <c r="U95" s="56"/>
    </row>
    <row r="96" spans="1:21" ht="38.25" customHeight="1">
      <c r="A96" s="41"/>
      <c r="B96" s="45"/>
      <c r="C96" s="45"/>
      <c r="D96" s="46"/>
      <c r="E96" s="46"/>
      <c r="F96" s="46"/>
      <c r="G96" s="46"/>
      <c r="H96" s="46"/>
      <c r="I96" s="46"/>
      <c r="J96" s="46"/>
      <c r="K96" s="46"/>
      <c r="L96" s="48"/>
      <c r="M96" s="46"/>
      <c r="N96" s="46"/>
      <c r="O96" s="65"/>
      <c r="P96" s="41"/>
      <c r="Q96" s="48"/>
      <c r="R96" s="48"/>
      <c r="S96" s="62"/>
      <c r="T96" s="54"/>
      <c r="U96" s="56"/>
    </row>
    <row r="97" spans="1:21" ht="38.25" customHeight="1" thickBot="1">
      <c r="A97" s="61" t="s">
        <v>154</v>
      </c>
      <c r="B97" s="208"/>
      <c r="C97" s="209"/>
      <c r="D97" s="46"/>
      <c r="E97" s="46"/>
      <c r="F97" s="46"/>
      <c r="G97" s="64">
        <f>SUM(G98:G98)</f>
        <v>8</v>
      </c>
      <c r="H97" s="46"/>
      <c r="I97" s="46"/>
      <c r="J97" s="46"/>
      <c r="K97" s="46"/>
      <c r="L97" s="48"/>
      <c r="M97" s="46"/>
      <c r="N97" s="46"/>
      <c r="O97" s="65"/>
      <c r="P97" s="41"/>
      <c r="Q97" s="48"/>
      <c r="R97" s="48"/>
      <c r="S97" s="62" t="s">
        <v>120</v>
      </c>
      <c r="T97" s="54"/>
      <c r="U97" s="56"/>
    </row>
    <row r="98" spans="1:21" ht="38.25" customHeight="1" thickBot="1">
      <c r="A98" s="210">
        <v>58</v>
      </c>
      <c r="B98" s="211" t="str">
        <f>VLOOKUP($A98,регістрація!$B:$W,2,FALSE)</f>
        <v>Миколаївська</v>
      </c>
      <c r="C98" s="211" t="str">
        <f>VLOOKUP($A98,регістрація!$B:$W,3,FALSE)</f>
        <v>Центр туризму, краєзнавства та екскурсій учнівської молоді</v>
      </c>
      <c r="D98" s="188" t="str">
        <f>VLOOKUP($A98,регістрація!$B:$W,4,FALSE)</f>
        <v>Зайкін Олексій Володимирович</v>
      </c>
      <c r="E98" s="188" t="str">
        <f>VLOOKUP($A98,регістрація!$B:$W,5,FALSE)</f>
        <v>велосипедний</v>
      </c>
      <c r="F98" s="188" t="str">
        <f>VLOOKUP($A98,регістрація!$B:$W,7,FALSE)</f>
        <v>Миколаївська обл., Херсонська обл.</v>
      </c>
      <c r="G98" s="188">
        <f>VLOOKUP($A98,регістрація!$B:$W,8,FALSE)</f>
        <v>8</v>
      </c>
      <c r="H98" s="188">
        <f>VLOOKUP($A98,'розг. оцінка'!$CF:$CO,4,FALSE)</f>
        <v>96</v>
      </c>
      <c r="I98" s="188">
        <f>VLOOKUP($A98,'розг. оцінка'!$CF:$CO,5,FALSE)</f>
        <v>100</v>
      </c>
      <c r="J98" s="188">
        <f>VLOOKUP($A98,'розг. оцінка'!$CF:$CO,6,FALSE)</f>
        <v>0</v>
      </c>
      <c r="K98" s="188">
        <f>VLOOKUP($A98,'розг. оцінка'!$CF:$CO,7,FALSE)</f>
        <v>0</v>
      </c>
      <c r="L98" s="212">
        <f>SUM(H98:I98)/2</f>
        <v>98</v>
      </c>
      <c r="M98" s="188">
        <f>VLOOKUP(A98,регістрація!B:X,10,FALSE)</f>
        <v>3</v>
      </c>
      <c r="N98" s="188">
        <v>1.4</v>
      </c>
      <c r="O98" s="213">
        <f>(L98+M98)*N98</f>
        <v>141.39999999999998</v>
      </c>
      <c r="P98" s="191">
        <v>12</v>
      </c>
      <c r="Q98" s="212">
        <f>O98</f>
        <v>141.39999999999998</v>
      </c>
      <c r="R98" s="212">
        <f>L98+M98</f>
        <v>101</v>
      </c>
      <c r="S98" s="214" t="s">
        <v>121</v>
      </c>
      <c r="T98" s="54"/>
      <c r="U98" s="56"/>
    </row>
    <row r="99" spans="1:21" ht="38.25" customHeight="1" thickBot="1">
      <c r="A99" s="61" t="s">
        <v>386</v>
      </c>
      <c r="B99" s="208"/>
      <c r="C99" s="208"/>
      <c r="D99" s="215"/>
      <c r="E99" s="215"/>
      <c r="F99" s="216"/>
      <c r="G99" s="64">
        <f>SUM(G100:G102)</f>
        <v>26</v>
      </c>
      <c r="H99" s="46"/>
      <c r="I99" s="46"/>
      <c r="J99" s="46"/>
      <c r="K99" s="46"/>
      <c r="L99" s="48"/>
      <c r="M99" s="46"/>
      <c r="N99" s="46"/>
      <c r="O99" s="65"/>
      <c r="P99" s="41"/>
      <c r="Q99" s="48"/>
      <c r="R99" s="48"/>
      <c r="S99" s="62" t="s">
        <v>120</v>
      </c>
      <c r="T99" s="54"/>
      <c r="U99" s="56"/>
    </row>
    <row r="100" spans="1:21" ht="38.25" customHeight="1">
      <c r="A100" s="196">
        <v>22</v>
      </c>
      <c r="B100" s="197" t="str">
        <f>VLOOKUP($A100,регістрація!$B:$W,2,FALSE)</f>
        <v>Чернівецька</v>
      </c>
      <c r="C100" s="197" t="str">
        <f>VLOOKUP($A100,регістрація!$B:$W,3,FALSE)</f>
        <v>Глибоцький центр туризму, краєзнавства, спорту та екскурсій учнівської молоді</v>
      </c>
      <c r="D100" s="168" t="str">
        <f>VLOOKUP($A100,регістрація!$B:$W,4,FALSE)</f>
        <v>Меленко Оксана Василівна </v>
      </c>
      <c r="E100" s="168" t="str">
        <f>VLOOKUP($A100,регістрація!$B:$W,5,FALSE)</f>
        <v>лижний</v>
      </c>
      <c r="F100" s="168" t="str">
        <f>VLOOKUP($A100,регістрація!$B:$W,7,FALSE)</f>
        <v>Карпати</v>
      </c>
      <c r="G100" s="168">
        <f>VLOOKUP($A100,регістрація!$B:$W,8,FALSE)</f>
        <v>9</v>
      </c>
      <c r="H100" s="168">
        <f>VLOOKUP($A100,'розг. оцінка'!$CF:$CO,4,FALSE)</f>
        <v>124</v>
      </c>
      <c r="I100" s="168">
        <f>VLOOKUP($A100,'розг. оцінка'!$CF:$CO,5,FALSE)</f>
        <v>117</v>
      </c>
      <c r="J100" s="168">
        <f>VLOOKUP($A100,'розг. оцінка'!$CF:$CO,6,FALSE)</f>
        <v>0</v>
      </c>
      <c r="K100" s="168">
        <f>VLOOKUP($A100,'розг. оцінка'!$CF:$CO,7,FALSE)</f>
        <v>0</v>
      </c>
      <c r="L100" s="198">
        <f>SUM(H100:I100)/2</f>
        <v>120.5</v>
      </c>
      <c r="M100" s="168">
        <f>VLOOKUP(A100,регістрація!B:X,10,FALSE)</f>
        <v>2</v>
      </c>
      <c r="N100" s="168">
        <v>0.8</v>
      </c>
      <c r="O100" s="199">
        <f>(L100+M100)*N100</f>
        <v>98</v>
      </c>
      <c r="P100" s="171">
        <v>21</v>
      </c>
      <c r="Q100" s="198">
        <f>O100</f>
        <v>98</v>
      </c>
      <c r="R100" s="198">
        <f>L100+M100</f>
        <v>122.5</v>
      </c>
      <c r="S100" s="200" t="s">
        <v>121</v>
      </c>
      <c r="T100" s="54"/>
      <c r="U100" s="56"/>
    </row>
    <row r="101" spans="1:21" ht="38.25" customHeight="1">
      <c r="A101" s="201">
        <v>42</v>
      </c>
      <c r="B101" s="58" t="str">
        <f>VLOOKUP($A101,регістрація!$B:$W,2,FALSE)</f>
        <v>Сумська</v>
      </c>
      <c r="C101" s="58" t="str">
        <f>VLOOKUP($A101,регістрація!$B:$W,3,FALSE)</f>
        <v>Роменський районний центр дитячої та юнацької творчості</v>
      </c>
      <c r="D101" s="26" t="str">
        <f>VLOOKUP($A101,регістрація!$B:$W,4,FALSE)</f>
        <v>Білан Дмитро Григорович</v>
      </c>
      <c r="E101" s="26" t="str">
        <f>VLOOKUP($A101,регістрація!$B:$W,5,FALSE)</f>
        <v>лижний</v>
      </c>
      <c r="F101" s="26" t="str">
        <f>VLOOKUP($A101,регістрація!$B:$W,7,FALSE)</f>
        <v>Сумська обл.</v>
      </c>
      <c r="G101" s="26">
        <f>VLOOKUP($A101,регістрація!$B:$W,8,FALSE)</f>
        <v>8</v>
      </c>
      <c r="H101" s="26">
        <f>VLOOKUP($A101,'розг. оцінка'!$CF:$CO,4,FALSE)</f>
        <v>104</v>
      </c>
      <c r="I101" s="26">
        <f>VLOOKUP($A101,'розг. оцінка'!$CF:$CO,5,FALSE)</f>
        <v>103</v>
      </c>
      <c r="J101" s="26">
        <f>VLOOKUP($A101,'розг. оцінка'!$CF:$CO,6,FALSE)</f>
        <v>0</v>
      </c>
      <c r="K101" s="26">
        <f>VLOOKUP($A101,'розг. оцінка'!$CF:$CO,7,FALSE)</f>
        <v>0</v>
      </c>
      <c r="L101" s="16">
        <f>SUM(H101:I101)/2</f>
        <v>103.5</v>
      </c>
      <c r="M101" s="26">
        <f>VLOOKUP(A101,регістрація!B:X,10,FALSE)</f>
        <v>3</v>
      </c>
      <c r="N101" s="26">
        <v>0.8</v>
      </c>
      <c r="O101" s="59">
        <f>(L101+M101)*N101</f>
        <v>85.2</v>
      </c>
      <c r="P101" s="5">
        <v>16</v>
      </c>
      <c r="Q101" s="16">
        <f>O101</f>
        <v>85.2</v>
      </c>
      <c r="R101" s="16">
        <f>L101+M101</f>
        <v>106.5</v>
      </c>
      <c r="S101" s="202" t="s">
        <v>122</v>
      </c>
      <c r="T101" s="54"/>
      <c r="U101" s="56"/>
    </row>
    <row r="102" spans="1:21" ht="38.25" customHeight="1" thickBot="1">
      <c r="A102" s="203">
        <v>83</v>
      </c>
      <c r="B102" s="204" t="str">
        <f>VLOOKUP($A102,регістрація!$B:$W,2,FALSE)</f>
        <v>Івано-Франківська</v>
      </c>
      <c r="C102" s="204" t="str">
        <f>VLOOKUP($A102,регістрація!$B:$W,3,FALSE)</f>
        <v>Івано-Франківський обласний державний центр туризму і краєзнавства учнівської молоді  </v>
      </c>
      <c r="D102" s="177" t="str">
        <f>VLOOKUP($A102,регістрація!$B:$W,4,FALSE)</f>
        <v>Мосорук Мирослав Петрович</v>
      </c>
      <c r="E102" s="177" t="str">
        <f>VLOOKUP($A102,регістрація!$B:$W,5,FALSE)</f>
        <v>лижний</v>
      </c>
      <c r="F102" s="177" t="str">
        <f>VLOOKUP($A102,регістрація!$B:$W,7,FALSE)</f>
        <v>Карпати</v>
      </c>
      <c r="G102" s="177">
        <f>VLOOKUP($A102,регістрація!$B:$W,8,FALSE)</f>
        <v>9</v>
      </c>
      <c r="H102" s="177">
        <f>VLOOKUP($A102,'розг. оцінка'!$CF:$CO,4,FALSE)</f>
        <v>101</v>
      </c>
      <c r="I102" s="177">
        <f>VLOOKUP($A102,'розг. оцінка'!$CF:$CO,5,FALSE)</f>
        <v>103</v>
      </c>
      <c r="J102" s="177">
        <f>VLOOKUP($A102,'розг. оцінка'!$CF:$CO,6,FALSE)</f>
        <v>0</v>
      </c>
      <c r="K102" s="177">
        <f>VLOOKUP($A102,'розг. оцінка'!$CF:$CO,7,FALSE)</f>
        <v>0</v>
      </c>
      <c r="L102" s="205">
        <f>SUM(H102:I102)/2</f>
        <v>102</v>
      </c>
      <c r="M102" s="177">
        <f>VLOOKUP(A102,регістрація!B:X,10,FALSE)</f>
        <v>2</v>
      </c>
      <c r="N102" s="177">
        <v>0.8</v>
      </c>
      <c r="O102" s="206">
        <f>(L102+M102)*N102</f>
        <v>83.2</v>
      </c>
      <c r="P102" s="180">
        <v>7</v>
      </c>
      <c r="Q102" s="205">
        <f>O102</f>
        <v>83.2</v>
      </c>
      <c r="R102" s="205">
        <f>L102+M102</f>
        <v>104</v>
      </c>
      <c r="S102" s="207" t="s">
        <v>123</v>
      </c>
      <c r="T102" s="54"/>
      <c r="U102" s="56"/>
    </row>
    <row r="103" spans="1:21" ht="38.25" customHeight="1" thickBot="1">
      <c r="A103" s="63" t="s">
        <v>124</v>
      </c>
      <c r="B103" s="42"/>
      <c r="C103" s="42"/>
      <c r="D103" s="46"/>
      <c r="E103" s="46"/>
      <c r="F103" s="46"/>
      <c r="G103" s="64">
        <f>SUM(G104:G105)</f>
        <v>23</v>
      </c>
      <c r="H103" s="46"/>
      <c r="I103" s="46"/>
      <c r="J103" s="46"/>
      <c r="K103" s="46"/>
      <c r="L103" s="48"/>
      <c r="M103" s="46"/>
      <c r="N103" s="46"/>
      <c r="O103" s="65"/>
      <c r="P103" s="41"/>
      <c r="Q103" s="48"/>
      <c r="R103" s="48"/>
      <c r="S103" s="62" t="s">
        <v>120</v>
      </c>
      <c r="T103" s="54"/>
      <c r="U103" s="56"/>
    </row>
    <row r="104" spans="1:21" ht="38.25" customHeight="1">
      <c r="A104" s="196">
        <v>16</v>
      </c>
      <c r="B104" s="197" t="str">
        <f>VLOOKUP($A104,регістрація!$B:$W,2,FALSE)</f>
        <v>Полтавська</v>
      </c>
      <c r="C104" s="197" t="str">
        <f>VLOOKUP($A104,регістрація!$B:$W,3,FALSE)</f>
        <v>Полтавський обласний центр туризму і краєзнавства учнівської молоді</v>
      </c>
      <c r="D104" s="168" t="str">
        <f>VLOOKUP($A104,регістрація!$B:$W,4,FALSE)</f>
        <v>Тимошевська Юлія Віталіївна</v>
      </c>
      <c r="E104" s="168" t="str">
        <f>VLOOKUP($A104,регістрація!$B:$W,5,FALSE)</f>
        <v>спелео</v>
      </c>
      <c r="F104" s="168" t="str">
        <f>VLOOKUP($A104,регістрація!$B:$W,7,FALSE)</f>
        <v>Івано-Франківська обл.</v>
      </c>
      <c r="G104" s="168">
        <f>VLOOKUP($A104,регістрація!$B:$W,8,FALSE)</f>
        <v>10</v>
      </c>
      <c r="H104" s="168">
        <f>VLOOKUP($A104,'розг. оцінка'!$CF:$CO,4,FALSE)</f>
        <v>132</v>
      </c>
      <c r="I104" s="168">
        <f>VLOOKUP($A104,'розг. оцінка'!$CF:$CO,5,FALSE)</f>
        <v>130</v>
      </c>
      <c r="J104" s="168">
        <f>VLOOKUP($A104,'розг. оцінка'!$CF:$CO,6,FALSE)</f>
        <v>130</v>
      </c>
      <c r="K104" s="168">
        <f>VLOOKUP($A104,'розг. оцінка'!$CF:$CO,7,FALSE)</f>
        <v>0</v>
      </c>
      <c r="L104" s="198">
        <f>SUM(H104:J104)/3</f>
        <v>130.66666666666666</v>
      </c>
      <c r="M104" s="168">
        <f>VLOOKUP(A104,регістрація!B:X,10,FALSE)</f>
        <v>3</v>
      </c>
      <c r="N104" s="168">
        <v>0.8</v>
      </c>
      <c r="O104" s="199">
        <f>(L104+M104)*N104</f>
        <v>106.93333333333334</v>
      </c>
      <c r="P104" s="171">
        <v>14</v>
      </c>
      <c r="Q104" s="198">
        <f>O104</f>
        <v>106.93333333333334</v>
      </c>
      <c r="R104" s="198">
        <f>L104+M104</f>
        <v>133.66666666666666</v>
      </c>
      <c r="S104" s="200" t="s">
        <v>121</v>
      </c>
      <c r="T104" s="54"/>
      <c r="U104" s="56"/>
    </row>
    <row r="105" spans="1:21" ht="38.25" customHeight="1" thickBot="1">
      <c r="A105" s="203">
        <v>73</v>
      </c>
      <c r="B105" s="204" t="str">
        <f>VLOOKUP($A105,регістрація!$B:$W,2,FALSE)</f>
        <v>Запорізька</v>
      </c>
      <c r="C105" s="204" t="str">
        <f>VLOOKUP($A105,регістрація!$B:$W,3,FALSE)</f>
        <v>КЗ "Запорізький обласний центр туризмуі краєзнавства,спорту та екскурсій учнівської молоді"</v>
      </c>
      <c r="D105" s="177" t="str">
        <f>VLOOKUP($A105,регістрація!$B:$W,4,FALSE)</f>
        <v>Окорокова Ірина Геннадіївна</v>
      </c>
      <c r="E105" s="177" t="str">
        <f>VLOOKUP($A105,регістрація!$B:$W,5,FALSE)</f>
        <v>спелео</v>
      </c>
      <c r="F105" s="177" t="str">
        <f>VLOOKUP($A105,регістрація!$B:$W,7,FALSE)</f>
        <v>Тернопільська обл.</v>
      </c>
      <c r="G105" s="177">
        <f>VLOOKUP($A105,регістрація!$B:$W,8,FALSE)</f>
        <v>13</v>
      </c>
      <c r="H105" s="177">
        <f>VLOOKUP($A105,'розг. оцінка'!$CF:$CO,4,FALSE)</f>
        <v>84</v>
      </c>
      <c r="I105" s="177">
        <f>VLOOKUP($A105,'розг. оцінка'!$CF:$CO,5,FALSE)</f>
        <v>86</v>
      </c>
      <c r="J105" s="177">
        <f>VLOOKUP($A105,'розг. оцінка'!$CF:$CO,6,FALSE)</f>
        <v>86</v>
      </c>
      <c r="K105" s="177">
        <f>VLOOKUP($A105,'розг. оцінка'!$CF:$CO,7,FALSE)</f>
        <v>0</v>
      </c>
      <c r="L105" s="205">
        <f>SUM(H105:J105)/3</f>
        <v>85.33333333333333</v>
      </c>
      <c r="M105" s="177">
        <f>VLOOKUP(A105,регістрація!B:X,10,FALSE)</f>
        <v>3</v>
      </c>
      <c r="N105" s="177">
        <v>0.8</v>
      </c>
      <c r="O105" s="206">
        <f>(L105+M105)*N105</f>
        <v>70.66666666666667</v>
      </c>
      <c r="P105" s="180">
        <v>6</v>
      </c>
      <c r="Q105" s="205">
        <f>O105</f>
        <v>70.66666666666667</v>
      </c>
      <c r="R105" s="205">
        <f>L105+M105</f>
        <v>88.33333333333333</v>
      </c>
      <c r="S105" s="207" t="s">
        <v>122</v>
      </c>
      <c r="T105" s="54"/>
      <c r="U105" s="56"/>
    </row>
    <row r="106" spans="1:21" ht="38.25" customHeight="1" thickBot="1">
      <c r="A106" s="61" t="s">
        <v>387</v>
      </c>
      <c r="B106" s="208"/>
      <c r="C106" s="209"/>
      <c r="D106" s="46"/>
      <c r="E106" s="46"/>
      <c r="F106" s="46"/>
      <c r="G106" s="64">
        <f>SUM(G107:G107)</f>
        <v>8</v>
      </c>
      <c r="H106" s="46"/>
      <c r="I106" s="46"/>
      <c r="J106" s="46"/>
      <c r="K106" s="46"/>
      <c r="L106" s="48"/>
      <c r="M106" s="46"/>
      <c r="N106" s="46"/>
      <c r="O106" s="65"/>
      <c r="P106" s="41"/>
      <c r="Q106" s="48"/>
      <c r="R106" s="48"/>
      <c r="S106" s="62" t="s">
        <v>120</v>
      </c>
      <c r="T106" s="54"/>
      <c r="U106" s="56"/>
    </row>
    <row r="107" spans="1:21" ht="38.25" customHeight="1" thickBot="1">
      <c r="A107" s="210">
        <v>20</v>
      </c>
      <c r="B107" s="211" t="str">
        <f>VLOOKUP($A107,регістрація!$B:$W,2,FALSE)</f>
        <v>Київська</v>
      </c>
      <c r="C107" s="211" t="str">
        <f>VLOOKUP($A107,регістрація!$B:$W,3,FALSE)</f>
        <v>Переяслів-Хмельницька міська станція юних туристів</v>
      </c>
      <c r="D107" s="188" t="str">
        <f>VLOOKUP($A107,регістрація!$B:$W,4,FALSE)</f>
        <v>Видолоб Михайло Олександрович</v>
      </c>
      <c r="E107" s="188" t="str">
        <f>VLOOKUP($A107,регістрація!$B:$W,5,FALSE)</f>
        <v>вітрильний </v>
      </c>
      <c r="F107" s="188" t="str">
        <f>VLOOKUP($A107,регістрація!$B:$W,7,FALSE)</f>
        <v>р.Дніпро</v>
      </c>
      <c r="G107" s="188">
        <f>VLOOKUP($A107,регістрація!$B:$W,8,FALSE)</f>
        <v>8</v>
      </c>
      <c r="H107" s="188">
        <f>VLOOKUP($A107,'розг. оцінка'!$CF:$CO,4,FALSE)</f>
        <v>0</v>
      </c>
      <c r="I107" s="188">
        <f>VLOOKUP($A107,'розг. оцінка'!$CF:$CO,5,FALSE)</f>
        <v>0</v>
      </c>
      <c r="J107" s="188">
        <f>VLOOKUP($A107,'розг. оцінка'!$CF:$CO,6,FALSE)</f>
        <v>0</v>
      </c>
      <c r="K107" s="188">
        <f>VLOOKUP($A107,'розг. оцінка'!$CF:$CO,7,FALSE)</f>
        <v>0</v>
      </c>
      <c r="L107" s="212">
        <f>SUM(H107:J107)/3</f>
        <v>0</v>
      </c>
      <c r="M107" s="188">
        <f>VLOOKUP(A107,регістрація!B:X,10,FALSE)</f>
        <v>3</v>
      </c>
      <c r="N107" s="188">
        <v>1</v>
      </c>
      <c r="O107" s="213">
        <f>(L107+M107)*N107</f>
        <v>3</v>
      </c>
      <c r="P107" s="191">
        <v>8</v>
      </c>
      <c r="Q107" s="212">
        <f>O107</f>
        <v>3</v>
      </c>
      <c r="R107" s="212">
        <f>L107+M107</f>
        <v>3</v>
      </c>
      <c r="S107" s="214"/>
      <c r="T107" s="54"/>
      <c r="U107" s="56"/>
    </row>
    <row r="108" spans="1:21" ht="15">
      <c r="A108" s="40"/>
      <c r="B108" s="14"/>
      <c r="C108" s="14"/>
      <c r="D108" s="40"/>
      <c r="E108" s="259" t="s">
        <v>157</v>
      </c>
      <c r="F108" s="259"/>
      <c r="G108" s="66">
        <f>G6+G23+G37+G46+G49+G58+G67+G71+G74+G83+G91+G97+G99+G103+G106</f>
        <v>871</v>
      </c>
      <c r="H108" s="40"/>
      <c r="I108" s="46"/>
      <c r="J108" s="46"/>
      <c r="K108" s="46"/>
      <c r="L108" s="40"/>
      <c r="M108" s="40"/>
      <c r="N108" s="40"/>
      <c r="O108" s="40"/>
      <c r="P108" s="40"/>
      <c r="Q108" s="40"/>
      <c r="R108" s="40"/>
      <c r="S108" s="66"/>
      <c r="T108" s="54"/>
      <c r="U108" s="56"/>
    </row>
    <row r="109" spans="1:21" ht="15">
      <c r="A109" s="40"/>
      <c r="B109" s="14"/>
      <c r="C109" s="14"/>
      <c r="D109" s="40"/>
      <c r="E109" s="41"/>
      <c r="F109" s="41"/>
      <c r="G109" s="66"/>
      <c r="H109" s="40"/>
      <c r="I109" s="46"/>
      <c r="J109" s="46"/>
      <c r="K109" s="46"/>
      <c r="L109" s="40"/>
      <c r="M109" s="40"/>
      <c r="N109" s="40"/>
      <c r="O109" s="40"/>
      <c r="P109" s="40"/>
      <c r="Q109" s="40"/>
      <c r="R109" s="40"/>
      <c r="S109" s="66"/>
      <c r="T109" s="54"/>
      <c r="U109" s="56"/>
    </row>
    <row r="110" spans="1:21" ht="18.75">
      <c r="A110" s="40"/>
      <c r="B110" s="14"/>
      <c r="C110" s="50" t="s">
        <v>106</v>
      </c>
      <c r="D110" s="51"/>
      <c r="E110" s="51"/>
      <c r="F110" s="260" t="s">
        <v>107</v>
      </c>
      <c r="G110" s="260"/>
      <c r="H110" s="260"/>
      <c r="I110" s="260"/>
      <c r="J110" s="14"/>
      <c r="K110" s="14"/>
      <c r="L110" s="40"/>
      <c r="M110" s="40"/>
      <c r="N110" s="40"/>
      <c r="O110" s="40"/>
      <c r="P110" s="40"/>
      <c r="Q110" s="40"/>
      <c r="R110" s="40"/>
      <c r="S110" s="66"/>
      <c r="T110" s="54"/>
      <c r="U110" s="56"/>
    </row>
    <row r="111" spans="1:21" ht="18.75">
      <c r="A111" s="40"/>
      <c r="B111" s="14"/>
      <c r="C111" s="50"/>
      <c r="D111" s="51"/>
      <c r="E111" s="51"/>
      <c r="F111" s="51"/>
      <c r="G111" s="57"/>
      <c r="H111" s="57"/>
      <c r="I111" s="57"/>
      <c r="J111" s="40"/>
      <c r="K111" s="40"/>
      <c r="L111" s="40"/>
      <c r="M111" s="40"/>
      <c r="N111" s="40"/>
      <c r="O111" s="40"/>
      <c r="P111" s="40"/>
      <c r="Q111" s="40"/>
      <c r="R111" s="40"/>
      <c r="S111" s="66"/>
      <c r="T111" s="54"/>
      <c r="U111" s="56"/>
    </row>
    <row r="112" spans="3:9" ht="18.75">
      <c r="C112" s="217" t="s">
        <v>423</v>
      </c>
      <c r="D112" s="218"/>
      <c r="E112" s="218"/>
      <c r="F112" s="219" t="s">
        <v>414</v>
      </c>
      <c r="G112" s="217"/>
      <c r="H112" s="217"/>
      <c r="I112" s="217"/>
    </row>
  </sheetData>
  <sheetProtection/>
  <mergeCells count="6">
    <mergeCell ref="A1:S1"/>
    <mergeCell ref="A2:S2"/>
    <mergeCell ref="A3:S3"/>
    <mergeCell ref="B4:C4"/>
    <mergeCell ref="E108:F108"/>
    <mergeCell ref="F110:I110"/>
  </mergeCells>
  <printOptions/>
  <pageMargins left="0.5118110236220472" right="0.11811023622047245" top="0.3937007874015748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W115"/>
  <sheetViews>
    <sheetView tabSelected="1" zoomScale="86" zoomScaleNormal="86" zoomScaleSheetLayoutView="85" workbookViewId="0" topLeftCell="B102">
      <selection activeCell="O108" sqref="O108"/>
    </sheetView>
  </sheetViews>
  <sheetFormatPr defaultColWidth="9.140625" defaultRowHeight="15"/>
  <cols>
    <col min="1" max="1" width="3.00390625" style="34" customWidth="1"/>
    <col min="2" max="2" width="43.421875" style="49" customWidth="1"/>
    <col min="3" max="3" width="31.57421875" style="40" customWidth="1"/>
    <col min="4" max="4" width="12.8515625" style="40" customWidth="1"/>
    <col min="5" max="5" width="5.57421875" style="40" customWidth="1"/>
    <col min="6" max="6" width="19.140625" style="40" customWidth="1"/>
    <col min="7" max="11" width="4.28125" style="14" customWidth="1"/>
    <col min="12" max="12" width="7.00390625" style="14" customWidth="1"/>
    <col min="13" max="14" width="4.28125" style="14" customWidth="1"/>
    <col min="15" max="15" width="8.421875" style="74" customWidth="1"/>
    <col min="16" max="16" width="14.28125" style="42" customWidth="1"/>
    <col min="17" max="18" width="9.140625" style="42" customWidth="1"/>
    <col min="19" max="16384" width="9.140625" style="14" customWidth="1"/>
  </cols>
  <sheetData>
    <row r="1" spans="1:18" ht="15.75" customHeight="1">
      <c r="A1" s="261" t="s">
        <v>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33"/>
      <c r="Q1" s="33"/>
      <c r="R1" s="33"/>
    </row>
    <row r="2" spans="1:18" ht="15.75" customHeight="1">
      <c r="A2" s="262" t="s">
        <v>390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4"/>
      <c r="Q2" s="14"/>
      <c r="R2" s="14"/>
    </row>
    <row r="3" spans="1:18" ht="15.75" customHeight="1">
      <c r="A3" s="262" t="s">
        <v>156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14"/>
      <c r="Q3" s="14"/>
      <c r="R3" s="14"/>
    </row>
    <row r="4" spans="2:18" ht="15.75" customHeight="1" thickBot="1">
      <c r="B4" s="242" t="s">
        <v>339</v>
      </c>
      <c r="C4" s="35"/>
      <c r="D4" s="35"/>
      <c r="E4" s="35"/>
      <c r="G4" s="36"/>
      <c r="H4" s="36"/>
      <c r="I4" s="36"/>
      <c r="J4" s="36"/>
      <c r="K4" s="36"/>
      <c r="L4" s="264" t="s">
        <v>98</v>
      </c>
      <c r="M4" s="264"/>
      <c r="N4" s="36"/>
      <c r="O4" s="72"/>
      <c r="P4" s="14"/>
      <c r="Q4" s="14"/>
      <c r="R4" s="14"/>
    </row>
    <row r="5" spans="1:18" s="37" customFormat="1" ht="63" customHeight="1" thickBot="1">
      <c r="A5" s="186" t="s">
        <v>99</v>
      </c>
      <c r="B5" s="243" t="s">
        <v>1</v>
      </c>
      <c r="C5" s="243" t="s">
        <v>2</v>
      </c>
      <c r="D5" s="243" t="s">
        <v>3</v>
      </c>
      <c r="E5" s="244" t="s">
        <v>4</v>
      </c>
      <c r="F5" s="243" t="s">
        <v>100</v>
      </c>
      <c r="G5" s="244" t="s">
        <v>6</v>
      </c>
      <c r="H5" s="245" t="s">
        <v>101</v>
      </c>
      <c r="I5" s="245" t="s">
        <v>102</v>
      </c>
      <c r="J5" s="245" t="s">
        <v>103</v>
      </c>
      <c r="K5" s="245" t="s">
        <v>104</v>
      </c>
      <c r="L5" s="245" t="s">
        <v>7</v>
      </c>
      <c r="M5" s="245" t="s">
        <v>8</v>
      </c>
      <c r="N5" s="245" t="s">
        <v>9</v>
      </c>
      <c r="O5" s="246" t="s">
        <v>10</v>
      </c>
      <c r="Q5" s="38"/>
      <c r="R5" s="39"/>
    </row>
    <row r="6" spans="2:15" ht="30" customHeight="1" thickBot="1">
      <c r="B6" s="193" t="s">
        <v>388</v>
      </c>
      <c r="G6" s="40"/>
      <c r="H6" s="46"/>
      <c r="I6" s="46"/>
      <c r="J6" s="46"/>
      <c r="K6" s="46"/>
      <c r="L6" s="183"/>
      <c r="M6" s="41"/>
      <c r="N6" s="41"/>
      <c r="O6" s="240">
        <f>SUM(O7:O9)</f>
        <v>220.8</v>
      </c>
    </row>
    <row r="7" spans="1:18" ht="30" customHeight="1">
      <c r="A7" s="166">
        <v>43</v>
      </c>
      <c r="B7" s="167" t="str">
        <f>VLOOKUP($A7,регістрація!$B:$Y,3,FALSE)</f>
        <v>КЗ "Луцький навчально-виховний комплекс " Гімназія  №14  імені Василя Сухомлиньського </v>
      </c>
      <c r="C7" s="168" t="str">
        <f>VLOOKUP($A7,регістрація!$B:$Y,4,FALSE)</f>
        <v>Бортник Віктор В'ячеславович</v>
      </c>
      <c r="D7" s="168" t="str">
        <f>VLOOKUP($A7,регістрація!$B:$W,5,FALSE)</f>
        <v>пішохідний</v>
      </c>
      <c r="E7" s="168" t="str">
        <f>VLOOKUP($A7,регістрація!$B:$W,6,FALSE)</f>
        <v>3 с.с.</v>
      </c>
      <c r="F7" s="168" t="str">
        <f>VLOOKUP($A7,регістрація!$B:$X,7,FALSE)</f>
        <v>Карпати</v>
      </c>
      <c r="G7" s="169">
        <f>VLOOKUP($A7,регістрація!$B:$X,8,FALSE)</f>
        <v>9</v>
      </c>
      <c r="H7" s="168">
        <f>VLOOKUP($A7,'розг. оцінка'!$CF:$CM,4,FALSE)</f>
        <v>108</v>
      </c>
      <c r="I7" s="168">
        <f>VLOOKUP($A7,'розг. оцінка'!$CF:$CM,5,FALSE)</f>
        <v>100</v>
      </c>
      <c r="J7" s="168">
        <f>VLOOKUP($A7,'розг. оцінка'!$CF:$CM,6,FALSE)</f>
        <v>109</v>
      </c>
      <c r="K7" s="168">
        <f>VLOOKUP($A7,'розг. оцінка'!$CF:$DJ,7,FALSE)</f>
        <v>0</v>
      </c>
      <c r="L7" s="170">
        <f>SUM(H7:J7)/3</f>
        <v>105.66666666666667</v>
      </c>
      <c r="M7" s="171">
        <f>VLOOKUP($A7,регістрація!$B:$X,10,FALSE)</f>
        <v>3</v>
      </c>
      <c r="N7" s="171">
        <f>VLOOKUP($A7,регістрація!$B:$X,11,FALSE)</f>
        <v>0.8</v>
      </c>
      <c r="O7" s="172">
        <f>SUM(L7:M7)*N7</f>
        <v>86.93333333333334</v>
      </c>
      <c r="P7" s="14"/>
      <c r="Q7" s="14"/>
      <c r="R7" s="14"/>
    </row>
    <row r="8" spans="1:18" ht="38.25" customHeight="1">
      <c r="A8" s="173">
        <v>44</v>
      </c>
      <c r="B8" s="6" t="str">
        <f>VLOOKUP($A8,регістрація!$B:$Y,3,FALSE)</f>
        <v>Ківерцівська районна станція юних туристів</v>
      </c>
      <c r="C8" s="26" t="str">
        <f>VLOOKUP($A8,регістрація!$B:$Y,4,FALSE)</f>
        <v>Гаврилюк Петро Миколайович</v>
      </c>
      <c r="D8" s="26" t="str">
        <f>VLOOKUP($A8,регістрація!$B:$W,5,FALSE)</f>
        <v>велосипедний</v>
      </c>
      <c r="E8" s="26" t="str">
        <f>VLOOKUP($A8,регістрація!$B:$W,6,FALSE)</f>
        <v>3 с.с.</v>
      </c>
      <c r="F8" s="26" t="str">
        <f>VLOOKUP($A8,регістрація!$B:$X,7,FALSE)</f>
        <v>Волинська обл., Рівненська обл., Тернопільська обл.</v>
      </c>
      <c r="G8" s="43">
        <f>VLOOKUP($A8,регістрація!$B:$X,8,FALSE)</f>
        <v>14</v>
      </c>
      <c r="H8" s="26">
        <f>VLOOKUP($A8,'розг. оцінка'!$CF:$CM,4,FALSE)</f>
        <v>83</v>
      </c>
      <c r="I8" s="26">
        <f>VLOOKUP($A8,'розг. оцінка'!$CF:$CM,5,FALSE)</f>
        <v>66</v>
      </c>
      <c r="J8" s="26">
        <f>VLOOKUP($A8,'розг. оцінка'!$CF:$CM,6,FALSE)</f>
        <v>70</v>
      </c>
      <c r="K8" s="26">
        <f>VLOOKUP($A8,'розг. оцінка'!$CF:$DJ,7,FALSE)</f>
        <v>0</v>
      </c>
      <c r="L8" s="44">
        <f>SUM(H8:J8)/3</f>
        <v>73</v>
      </c>
      <c r="M8" s="5">
        <f>VLOOKUP($A8,регістрація!$B:$X,10,FALSE)</f>
        <v>3</v>
      </c>
      <c r="N8" s="5">
        <f>VLOOKUP($A8,регістрація!$B:$X,11,FALSE)</f>
        <v>0.8</v>
      </c>
      <c r="O8" s="174">
        <f>SUM(L8:M8)*N8</f>
        <v>60.800000000000004</v>
      </c>
      <c r="P8" s="14"/>
      <c r="Q8" s="14"/>
      <c r="R8" s="14"/>
    </row>
    <row r="9" spans="1:18" ht="30" customHeight="1" thickBot="1">
      <c r="A9" s="175">
        <v>45</v>
      </c>
      <c r="B9" s="176" t="str">
        <f>VLOOKUP($A9,регістрація!$B:$Y,3,FALSE)</f>
        <v>Ківерцівська районна станція юних туристів</v>
      </c>
      <c r="C9" s="177" t="str">
        <f>VLOOKUP($A9,регістрація!$B:$Y,4,FALSE)</f>
        <v>Тананайський Юрій Володимирович</v>
      </c>
      <c r="D9" s="177" t="str">
        <f>VLOOKUP($A9,регістрація!$B:$W,5,FALSE)</f>
        <v>водний </v>
      </c>
      <c r="E9" s="177" t="str">
        <f>VLOOKUP($A9,регістрація!$B:$W,6,FALSE)</f>
        <v>3 с.с.</v>
      </c>
      <c r="F9" s="177" t="str">
        <f>VLOOKUP($A9,регістрація!$B:$X,7,FALSE)</f>
        <v>р.Стир</v>
      </c>
      <c r="G9" s="178">
        <f>VLOOKUP($A9,регістрація!$B:$X,8,FALSE)</f>
        <v>9</v>
      </c>
      <c r="H9" s="177">
        <f>VLOOKUP($A9,'розг. оцінка'!$CF:$CM,4,FALSE)</f>
        <v>86</v>
      </c>
      <c r="I9" s="177">
        <f>VLOOKUP($A9,'розг. оцінка'!$CF:$CM,5,FALSE)</f>
        <v>87</v>
      </c>
      <c r="J9" s="177">
        <f>VLOOKUP($A9,'розг. оцінка'!$CF:$CM,6,FALSE)</f>
        <v>92</v>
      </c>
      <c r="K9" s="177">
        <f>VLOOKUP($A9,'розг. оцінка'!$CF:$DJ,7,FALSE)</f>
        <v>0</v>
      </c>
      <c r="L9" s="179">
        <f>SUM(H9:J9)/3</f>
        <v>88.33333333333333</v>
      </c>
      <c r="M9" s="180">
        <f>VLOOKUP($A9,регістрація!$B:$X,10,FALSE)</f>
        <v>3</v>
      </c>
      <c r="N9" s="180">
        <f>VLOOKUP($A9,регістрація!$B:$X,11,FALSE)</f>
        <v>0.8</v>
      </c>
      <c r="O9" s="181">
        <f>SUM(L9:M9)*N9</f>
        <v>73.06666666666666</v>
      </c>
      <c r="P9" s="14"/>
      <c r="Q9" s="14"/>
      <c r="R9" s="14"/>
    </row>
    <row r="10" spans="2:15" ht="30" customHeight="1" thickBot="1">
      <c r="B10" s="182" t="s">
        <v>389</v>
      </c>
      <c r="G10" s="40"/>
      <c r="H10" s="46"/>
      <c r="I10" s="46"/>
      <c r="J10" s="46"/>
      <c r="K10" s="46"/>
      <c r="L10" s="183"/>
      <c r="M10" s="41"/>
      <c r="N10" s="41"/>
      <c r="O10" s="240">
        <f>SUM(O11:O15)</f>
        <v>203.73333333333332</v>
      </c>
    </row>
    <row r="11" spans="1:18" ht="30" customHeight="1">
      <c r="A11" s="166">
        <v>10</v>
      </c>
      <c r="B11" s="167" t="str">
        <f>VLOOKUP($A11,регістрація!$B:$Y,3,FALSE)</f>
        <v>КЗ "Дніпропетровський дитячо-юнацький центр міжнародного співробітництва"</v>
      </c>
      <c r="C11" s="168" t="str">
        <f>VLOOKUP($A11,регістрація!$B:$Y,4,FALSE)</f>
        <v>Суворкін Андрій Вікторович</v>
      </c>
      <c r="D11" s="168" t="str">
        <f>VLOOKUP($A11,регістрація!$B:$W,5,FALSE)</f>
        <v>водний </v>
      </c>
      <c r="E11" s="168" t="str">
        <f>VLOOKUP($A11,регістрація!$B:$W,6,FALSE)</f>
        <v>ІІ к.с.</v>
      </c>
      <c r="F11" s="168" t="str">
        <f>VLOOKUP($A11,регістрація!$B:$X,7,FALSE)</f>
        <v>р.П.Буг</v>
      </c>
      <c r="G11" s="169">
        <f>VLOOKUP($A11,регістрація!$B:$X,8,FALSE)</f>
        <v>8</v>
      </c>
      <c r="H11" s="168">
        <f>VLOOKUP($A11,'розг. оцінка'!$CF:$DJ,4,FALSE)</f>
        <v>103</v>
      </c>
      <c r="I11" s="168">
        <f>VLOOKUP($A11,'розг. оцінка'!$CF:$DJ,5,FALSE)</f>
        <v>102</v>
      </c>
      <c r="J11" s="168">
        <f>VLOOKUP($A11,'розг. оцінка'!$CF:$DJ,6,FALSE)</f>
        <v>111</v>
      </c>
      <c r="K11" s="168">
        <f>VLOOKUP($A11,'розг. оцінка'!$CF:$DJ,7,FALSE)</f>
        <v>0</v>
      </c>
      <c r="L11" s="170">
        <f>SUM(H11:J11)/3</f>
        <v>105.33333333333333</v>
      </c>
      <c r="M11" s="171">
        <f>VLOOKUP($A11,регістрація!$B:$X,10,FALSE)</f>
        <v>2</v>
      </c>
      <c r="N11" s="171">
        <f>VLOOKUP($A11,регістрація!$B:$X,11,FALSE)</f>
        <v>1.2</v>
      </c>
      <c r="O11" s="172">
        <f>SUM(L11:M11)*N11</f>
        <v>128.79999999999998</v>
      </c>
      <c r="P11" s="14"/>
      <c r="Q11" s="14"/>
      <c r="R11" s="14"/>
    </row>
    <row r="12" spans="1:18" ht="30" customHeight="1">
      <c r="A12" s="173">
        <v>11</v>
      </c>
      <c r="B12" s="6" t="str">
        <f>VLOOKUP($A12,регістрація!$B:$Y,3,FALSE)</f>
        <v>КПНЗ "Центр туризму, краєзнавства та екскурсій учнівської молоді Інгулецького району" м.Кривий Ріг</v>
      </c>
      <c r="C12" s="26" t="str">
        <f>VLOOKUP($A12,регістрація!$B:$Y,4,FALSE)</f>
        <v>Галіченко Геннадій Григорович</v>
      </c>
      <c r="D12" s="26" t="str">
        <f>VLOOKUP($A12,регістрація!$B:$W,5,FALSE)</f>
        <v>водний </v>
      </c>
      <c r="E12" s="26" t="str">
        <f>VLOOKUP($A12,регістрація!$B:$W,6,FALSE)</f>
        <v>3 с.с.</v>
      </c>
      <c r="F12" s="26" t="str">
        <f>VLOOKUP($A12,регістрація!$B:$X,7,FALSE)</f>
        <v>р.Інгулець </v>
      </c>
      <c r="G12" s="43">
        <f>VLOOKUP($A12,регістрація!$B:$X,8,FALSE)</f>
        <v>8</v>
      </c>
      <c r="H12" s="26">
        <f>VLOOKUP($A12,'розг. оцінка'!$CF:$DJ,4,FALSE)</f>
        <v>83</v>
      </c>
      <c r="I12" s="26">
        <f>VLOOKUP($A12,'розг. оцінка'!$CF:$DJ,5,FALSE)</f>
        <v>95</v>
      </c>
      <c r="J12" s="26">
        <f>VLOOKUP($A12,'розг. оцінка'!$CF:$DJ,6,FALSE)</f>
        <v>94</v>
      </c>
      <c r="K12" s="26">
        <f>VLOOKUP($A12,'розг. оцінка'!$CF:$DJ,7,FALSE)</f>
        <v>0</v>
      </c>
      <c r="L12" s="44">
        <f>SUM(H12:J12)/3</f>
        <v>90.66666666666667</v>
      </c>
      <c r="M12" s="5">
        <f>VLOOKUP($A12,регістрація!$B:$X,10,FALSE)</f>
        <v>3</v>
      </c>
      <c r="N12" s="5">
        <f>VLOOKUP($A12,регістрація!$B:$X,11,FALSE)</f>
        <v>0.8</v>
      </c>
      <c r="O12" s="174">
        <f>SUM(L12:M12)*N12</f>
        <v>74.93333333333334</v>
      </c>
      <c r="P12" s="14"/>
      <c r="Q12" s="14"/>
      <c r="R12" s="14"/>
    </row>
    <row r="13" spans="1:18" ht="35.25" customHeight="1">
      <c r="A13" s="173">
        <v>12</v>
      </c>
      <c r="B13" s="6" t="str">
        <f>VLOOKUP($A13,регістрація!$B:$Y,3,FALSE)</f>
        <v>КПНЗ "Центр туризму, краєзнавства та екскурсій учнівської молоді "Меридіан" Тернівського району м.Кривий Ріг</v>
      </c>
      <c r="C13" s="26" t="str">
        <f>VLOOKUP($A13,регістрація!$B:$Y,4,FALSE)</f>
        <v>Гапонов Олексій Григорович </v>
      </c>
      <c r="D13" s="26" t="str">
        <f>VLOOKUP($A13,регістрація!$B:$W,5,FALSE)</f>
        <v>пішохідний</v>
      </c>
      <c r="E13" s="26" t="str">
        <f>VLOOKUP($A13,регістрація!$B:$W,6,FALSE)</f>
        <v>І к.с.</v>
      </c>
      <c r="F13" s="26" t="str">
        <f>VLOOKUP($A13,регістрація!$B:$X,7,FALSE)</f>
        <v>Карпати</v>
      </c>
      <c r="G13" s="43">
        <f>VLOOKUP($A13,регістрація!$B:$X,8,FALSE)</f>
        <v>10</v>
      </c>
      <c r="H13" s="26"/>
      <c r="I13" s="26"/>
      <c r="J13" s="26"/>
      <c r="K13" s="26"/>
      <c r="L13" s="44"/>
      <c r="M13" s="5"/>
      <c r="N13" s="5"/>
      <c r="O13" s="184" t="s">
        <v>415</v>
      </c>
      <c r="P13" s="14"/>
      <c r="Q13" s="14"/>
      <c r="R13" s="14"/>
    </row>
    <row r="14" spans="1:18" ht="30" customHeight="1">
      <c r="A14" s="173">
        <v>13</v>
      </c>
      <c r="B14" s="6" t="str">
        <f>VLOOKUP($A14,регістрація!$B:$Y,3,FALSE)</f>
        <v>КПНЗ "Центр туризму, краєзнавства та ескурсій учнівської молоді "Меридіан"  Тернівського району м.Кривий Ріг</v>
      </c>
      <c r="C14" s="26" t="str">
        <f>VLOOKUP($A14,регістрація!$B:$Y,4,FALSE)</f>
        <v>Волков Яків Федорович</v>
      </c>
      <c r="D14" s="26" t="str">
        <f>VLOOKUP($A14,регістрація!$B:$W,5,FALSE)</f>
        <v>велосипедний</v>
      </c>
      <c r="E14" s="26" t="str">
        <f>VLOOKUP($A14,регістрація!$B:$W,6,FALSE)</f>
        <v>3 с.с.</v>
      </c>
      <c r="F14" s="26" t="str">
        <f>VLOOKUP($A14,регістрація!$B:$X,7,FALSE)</f>
        <v>Кіровоградська обл., Черкаська обл.</v>
      </c>
      <c r="G14" s="43">
        <f>VLOOKUP($A14,регістрація!$B:$X,8,FALSE)</f>
        <v>8</v>
      </c>
      <c r="H14" s="26" t="str">
        <f>VLOOKUP($A14,'розг. оцінка'!$CF:$DJ,4,FALSE)</f>
        <v>зн</v>
      </c>
      <c r="I14" s="26" t="str">
        <f>VLOOKUP($A14,'розг. оцінка'!$CF:$DJ,5,FALSE)</f>
        <v>зн</v>
      </c>
      <c r="J14" s="26" t="str">
        <f>VLOOKUP($A14,'розг. оцінка'!$CF:$DJ,6,FALSE)</f>
        <v>зн</v>
      </c>
      <c r="K14" s="26"/>
      <c r="L14" s="44"/>
      <c r="M14" s="5"/>
      <c r="N14" s="5"/>
      <c r="O14" s="252" t="s">
        <v>425</v>
      </c>
      <c r="P14" s="14"/>
      <c r="Q14" s="14"/>
      <c r="R14" s="14"/>
    </row>
    <row r="15" spans="1:18" ht="30" customHeight="1" thickBot="1">
      <c r="A15" s="175">
        <v>14</v>
      </c>
      <c r="B15" s="176" t="str">
        <f>VLOOKUP($A15,регістрація!$B:$Y,3,FALSE)</f>
        <v>КЗ "Нікопольська середня загальноосвітня школа І-Ш ступенів № 13" м.Нікополь</v>
      </c>
      <c r="C15" s="177" t="str">
        <f>VLOOKUP($A15,регістрація!$B:$Y,4,FALSE)</f>
        <v>Бондаренко Сергій Анатолійович</v>
      </c>
      <c r="D15" s="177" t="str">
        <f>VLOOKUP($A15,регістрація!$B:$W,5,FALSE)</f>
        <v>пішохідний</v>
      </c>
      <c r="E15" s="177" t="str">
        <f>VLOOKUP($A15,регістрація!$B:$W,6,FALSE)</f>
        <v>3 с.с.</v>
      </c>
      <c r="F15" s="177" t="str">
        <f>VLOOKUP($A15,регістрація!$B:$X,7,FALSE)</f>
        <v>Карпати</v>
      </c>
      <c r="G15" s="178">
        <f>VLOOKUP($A15,регістрація!$B:$X,8,FALSE)</f>
        <v>8</v>
      </c>
      <c r="H15" s="177" t="str">
        <f>VLOOKUP($A15,'розг. оцінка'!$CF:$DJ,4,FALSE)</f>
        <v>зн</v>
      </c>
      <c r="I15" s="177" t="str">
        <f>VLOOKUP($A15,'розг. оцінка'!$CF:$DJ,5,FALSE)</f>
        <v>зн</v>
      </c>
      <c r="J15" s="177" t="str">
        <f>VLOOKUP($A15,'розг. оцінка'!$CF:$DJ,6,FALSE)</f>
        <v>зн</v>
      </c>
      <c r="K15" s="177"/>
      <c r="L15" s="179"/>
      <c r="M15" s="180"/>
      <c r="N15" s="180"/>
      <c r="O15" s="253" t="s">
        <v>447</v>
      </c>
      <c r="P15" s="14"/>
      <c r="Q15" s="14"/>
      <c r="R15" s="14"/>
    </row>
    <row r="16" spans="2:15" ht="30" customHeight="1" thickBot="1">
      <c r="B16" s="182" t="s">
        <v>105</v>
      </c>
      <c r="G16" s="40"/>
      <c r="H16" s="46"/>
      <c r="I16" s="46"/>
      <c r="J16" s="46"/>
      <c r="K16" s="46"/>
      <c r="L16" s="185"/>
      <c r="M16" s="41"/>
      <c r="N16" s="41"/>
      <c r="O16" s="240">
        <f>SUM(O17:O18)</f>
        <v>228.53333333333333</v>
      </c>
    </row>
    <row r="17" spans="1:18" ht="30" customHeight="1">
      <c r="A17" s="166">
        <v>7</v>
      </c>
      <c r="B17" s="167" t="str">
        <f>VLOOKUP($A17,регістрація!$B:$Y,3,FALSE)</f>
        <v>Житомирський обласний центр туризму, краєзнавства, спорту та екскурсій учнівської молоді</v>
      </c>
      <c r="C17" s="168" t="str">
        <f>VLOOKUP($A17,регістрація!$B:$Y,4,FALSE)</f>
        <v>Марчерко Анатолі Іванович</v>
      </c>
      <c r="D17" s="168" t="str">
        <f>VLOOKUP($A17,регістрація!$B:$W,5,FALSE)</f>
        <v>водний </v>
      </c>
      <c r="E17" s="168" t="str">
        <f>VLOOKUP($A17,регістрація!$B:$W,6,FALSE)</f>
        <v>ІІ к.с.</v>
      </c>
      <c r="F17" s="168" t="str">
        <f>VLOOKUP($A17,регістрація!$B:$X,7,FALSE)</f>
        <v>р.р.Ч.Черемош, Черемош, Прут</v>
      </c>
      <c r="G17" s="169">
        <f>VLOOKUP($A17,регістрація!$B:$X,8,FALSE)</f>
        <v>8</v>
      </c>
      <c r="H17" s="168">
        <f>VLOOKUP($A17,'розг. оцінка'!$CF:$DJ,4,FALSE)</f>
        <v>112</v>
      </c>
      <c r="I17" s="168">
        <f>VLOOKUP($A17,'розг. оцінка'!$CF:$DJ,5,FALSE)</f>
        <v>114</v>
      </c>
      <c r="J17" s="168">
        <f>VLOOKUP($A17,'розг. оцінка'!$CF:$DJ,6,FALSE)</f>
        <v>119</v>
      </c>
      <c r="K17" s="168">
        <f>VLOOKUP($A17,'розг. оцінка'!$CF:$DJ,7,FALSE)</f>
        <v>0</v>
      </c>
      <c r="L17" s="170">
        <f>SUM(H17:J17)/3</f>
        <v>115</v>
      </c>
      <c r="M17" s="171">
        <f>VLOOKUP($A17,регістрація!$B:$X,10,FALSE)</f>
        <v>3</v>
      </c>
      <c r="N17" s="171">
        <f>VLOOKUP($A17,регістрація!$B:$X,11,FALSE)</f>
        <v>1.2</v>
      </c>
      <c r="O17" s="172">
        <f>SUM(L17:M17)*N17</f>
        <v>141.6</v>
      </c>
      <c r="P17" s="14"/>
      <c r="Q17" s="14"/>
      <c r="R17" s="14"/>
    </row>
    <row r="18" spans="1:18" ht="30" customHeight="1" thickBot="1">
      <c r="A18" s="175">
        <v>8</v>
      </c>
      <c r="B18" s="176" t="str">
        <f>VLOOKUP($A18,регістрація!$B:$Y,3,FALSE)</f>
        <v>Житомирський обласний центр туризму,краєзнавства,спорту та екскурсій учнівської молоді</v>
      </c>
      <c r="C18" s="177" t="str">
        <f>VLOOKUP($A18,регістрація!$B:$Y,4,FALSE)</f>
        <v>Садурський Павло Володимирович</v>
      </c>
      <c r="D18" s="177" t="str">
        <f>VLOOKUP($A18,регістрація!$B:$W,5,FALSE)</f>
        <v>пішохідний</v>
      </c>
      <c r="E18" s="177" t="str">
        <f>VLOOKUP($A18,регістрація!$B:$W,6,FALSE)</f>
        <v>3 с.с.</v>
      </c>
      <c r="F18" s="177" t="str">
        <f>VLOOKUP($A18,регістрація!$B:$X,7,FALSE)</f>
        <v>Карпати</v>
      </c>
      <c r="G18" s="178">
        <f>VLOOKUP($A18,регістрація!$B:$X,8,FALSE)</f>
        <v>21</v>
      </c>
      <c r="H18" s="177">
        <f>VLOOKUP($A18,'розг. оцінка'!$CF:$DJ,4,FALSE)</f>
        <v>103</v>
      </c>
      <c r="I18" s="177">
        <f>VLOOKUP($A18,'розг. оцінка'!$CF:$DJ,5,FALSE)</f>
        <v>109</v>
      </c>
      <c r="J18" s="177">
        <f>VLOOKUP($A18,'розг. оцінка'!$CF:$DJ,6,FALSE)</f>
        <v>105</v>
      </c>
      <c r="K18" s="177">
        <f>VLOOKUP($A18,'розг. оцінка'!$CF:$DJ,7,FALSE)</f>
        <v>0</v>
      </c>
      <c r="L18" s="179">
        <f>SUM(H18:J18)/3</f>
        <v>105.66666666666667</v>
      </c>
      <c r="M18" s="180">
        <f>VLOOKUP($A18,регістрація!$B:$X,10,FALSE)</f>
        <v>3</v>
      </c>
      <c r="N18" s="180">
        <f>VLOOKUP($A18,регістрація!$B:$X,11,FALSE)</f>
        <v>0.8</v>
      </c>
      <c r="O18" s="181">
        <f>SUM(L18:M18)*N18</f>
        <v>86.93333333333334</v>
      </c>
      <c r="P18" s="14"/>
      <c r="Q18" s="14"/>
      <c r="R18" s="14"/>
    </row>
    <row r="19" spans="2:15" ht="30" customHeight="1" thickBot="1">
      <c r="B19" s="182" t="s">
        <v>391</v>
      </c>
      <c r="C19" s="46"/>
      <c r="D19" s="46"/>
      <c r="E19" s="46"/>
      <c r="F19" s="46"/>
      <c r="G19" s="46"/>
      <c r="H19" s="46"/>
      <c r="I19" s="46"/>
      <c r="J19" s="46"/>
      <c r="K19" s="46"/>
      <c r="L19" s="183"/>
      <c r="M19" s="41"/>
      <c r="N19" s="41"/>
      <c r="O19" s="240">
        <f>SUM(O20+O21)</f>
        <v>217.39999999999998</v>
      </c>
    </row>
    <row r="20" spans="1:15" ht="30" customHeight="1">
      <c r="A20" s="166">
        <v>64</v>
      </c>
      <c r="B20" s="167" t="str">
        <f>VLOOKUP($A20,регістрація!$B:$Y,3,FALSE)</f>
        <v>Закарпатський центр туризму, краєзнавства, екскурсій і спорту учнівської молоді</v>
      </c>
      <c r="C20" s="168" t="str">
        <f>VLOOKUP($A20,регістрація!$B:$Y,4,FALSE)</f>
        <v>Левінець Михайло Михайлович</v>
      </c>
      <c r="D20" s="168" t="str">
        <f>VLOOKUP($A20,регістрація!$B:$W,5,FALSE)</f>
        <v>водний </v>
      </c>
      <c r="E20" s="168" t="str">
        <f>VLOOKUP($A20,регістрація!$B:$W,6,FALSE)</f>
        <v>І к.с.</v>
      </c>
      <c r="F20" s="168" t="str">
        <f>VLOOKUP($A20,регістрація!$B:$X,7,FALSE)</f>
        <v>р.р.Ч.Тиса, Тмса </v>
      </c>
      <c r="G20" s="169">
        <f>VLOOKUP($A20,регістрація!$B:$X,8,FALSE)</f>
        <v>10</v>
      </c>
      <c r="H20" s="168">
        <f>VLOOKUP($A20,'розг. оцінка'!$CF:$DJ,4,FALSE)</f>
        <v>101</v>
      </c>
      <c r="I20" s="168">
        <f>VLOOKUP($A20,'розг. оцінка'!$CF:$DJ,5,FALSE)</f>
        <v>92</v>
      </c>
      <c r="J20" s="168">
        <f>VLOOKUP($A20,'розг. оцінка'!$CF:$DJ,6,FALSE)</f>
        <v>89</v>
      </c>
      <c r="K20" s="168">
        <f>VLOOKUP($A20,'розг. оцінка'!$CF:$DJ,7,FALSE)</f>
        <v>0</v>
      </c>
      <c r="L20" s="170">
        <f>SUM(H20:J20)/3</f>
        <v>94</v>
      </c>
      <c r="M20" s="171">
        <f>VLOOKUP($A20,регістрація!$B:$X,10,FALSE)</f>
        <v>3</v>
      </c>
      <c r="N20" s="171">
        <f>VLOOKUP($A20,регістрація!$B:$X,11,FALSE)</f>
        <v>1</v>
      </c>
      <c r="O20" s="172">
        <f>SUM(L20:M20)*N20</f>
        <v>97</v>
      </c>
    </row>
    <row r="21" spans="1:18" ht="30" customHeight="1" thickBot="1">
      <c r="A21" s="175">
        <v>65</v>
      </c>
      <c r="B21" s="176" t="str">
        <f>VLOOKUP($A21,регістрація!$B:$Y,3,FALSE)</f>
        <v>Закарпатський центр туризму, краєзнавства, екскурсій і спорту учнівської молоді</v>
      </c>
      <c r="C21" s="177" t="str">
        <f>VLOOKUP($A21,регістрація!$B:$Y,4,FALSE)</f>
        <v>Фечо Георгій Юрійович</v>
      </c>
      <c r="D21" s="177" t="str">
        <f>VLOOKUP($A21,регістрація!$B:$W,5,FALSE)</f>
        <v>пішохідний</v>
      </c>
      <c r="E21" s="177" t="str">
        <f>VLOOKUP($A21,регістрація!$B:$W,6,FALSE)</f>
        <v>ІІ к.с.</v>
      </c>
      <c r="F21" s="177" t="str">
        <f>VLOOKUP($A21,регістрація!$B:$X,7,FALSE)</f>
        <v>Карпати</v>
      </c>
      <c r="G21" s="178">
        <f>VLOOKUP($A21,регістрація!$B:$X,8,FALSE)</f>
        <v>8</v>
      </c>
      <c r="H21" s="177">
        <f>VLOOKUP($A21,'розг. оцінка'!$CF:$DJ,4,FALSE)</f>
        <v>91</v>
      </c>
      <c r="I21" s="177">
        <f>VLOOKUP($A21,'розг. оцінка'!$CF:$DJ,5,FALSE)</f>
        <v>101</v>
      </c>
      <c r="J21" s="177">
        <f>VLOOKUP($A21,'розг. оцінка'!$CF:$DJ,6,FALSE)</f>
        <v>100</v>
      </c>
      <c r="K21" s="177">
        <f>VLOOKUP($A21,'розг. оцінка'!$CF:$DJ,7,FALSE)</f>
        <v>0</v>
      </c>
      <c r="L21" s="179">
        <f>SUM(H21:J21)/3</f>
        <v>97.33333333333333</v>
      </c>
      <c r="M21" s="180">
        <f>VLOOKUP($A21,регістрація!$B:$X,10,FALSE)</f>
        <v>3</v>
      </c>
      <c r="N21" s="180">
        <f>VLOOKUP($A21,регістрація!$B:$X,11,FALSE)</f>
        <v>1.2</v>
      </c>
      <c r="O21" s="181">
        <f>SUM(L21:M21)*N21</f>
        <v>120.39999999999999</v>
      </c>
      <c r="P21" s="45"/>
      <c r="Q21" s="14"/>
      <c r="R21" s="14"/>
    </row>
    <row r="22" spans="2:15" ht="30" customHeight="1" thickBot="1">
      <c r="B22" s="182" t="s">
        <v>392</v>
      </c>
      <c r="G22" s="41"/>
      <c r="H22" s="46"/>
      <c r="I22" s="46"/>
      <c r="J22" s="46"/>
      <c r="K22" s="46"/>
      <c r="L22" s="183"/>
      <c r="M22" s="41"/>
      <c r="N22" s="41"/>
      <c r="O22" s="240">
        <f>SUM(O23:O30)</f>
        <v>664.4666666666667</v>
      </c>
    </row>
    <row r="23" spans="1:18" ht="30" customHeight="1">
      <c r="A23" s="166">
        <v>72</v>
      </c>
      <c r="B23" s="167" t="str">
        <f>VLOOKUP($A23,регістрація!$B:$Y,3,FALSE)</f>
        <v>КЗ "Запорізький обласний центр туризму і краєзнавства, спорту та екскурсій учнівської молоді"</v>
      </c>
      <c r="C23" s="168" t="str">
        <f>VLOOKUP($A23,регістрація!$B:$Y,4,FALSE)</f>
        <v>Бебешко Світлана Яківна</v>
      </c>
      <c r="D23" s="168" t="str">
        <f>VLOOKUP($A23,регістрація!$B:$W,5,FALSE)</f>
        <v>пішохідний</v>
      </c>
      <c r="E23" s="168" t="str">
        <f>VLOOKUP($A23,регістрація!$B:$W,6,FALSE)</f>
        <v>3 с.с.</v>
      </c>
      <c r="F23" s="168" t="str">
        <f>VLOOKUP($A23,регістрація!$B:$X,7,FALSE)</f>
        <v>Карпати</v>
      </c>
      <c r="G23" s="169">
        <f>VLOOKUP($A23,регістрація!$B:$X,8,FALSE)</f>
        <v>9</v>
      </c>
      <c r="H23" s="168">
        <f>VLOOKUP($A23,'розг. оцінка'!$CF:$DJ,4,FALSE)</f>
        <v>101</v>
      </c>
      <c r="I23" s="168">
        <f>VLOOKUP($A23,'розг. оцінка'!$CF:$DJ,5,FALSE)</f>
        <v>91</v>
      </c>
      <c r="J23" s="168">
        <f>VLOOKUP($A23,'розг. оцінка'!$CF:$DJ,6,FALSE)</f>
        <v>110</v>
      </c>
      <c r="K23" s="168">
        <f>VLOOKUP($A23,'розг. оцінка'!$CF:$DJ,7,FALSE)</f>
        <v>0</v>
      </c>
      <c r="L23" s="170">
        <f>SUM(H23:J23)/3</f>
        <v>100.66666666666667</v>
      </c>
      <c r="M23" s="171">
        <f>VLOOKUP($A23,регістрація!$B:$X,10,FALSE)</f>
        <v>3</v>
      </c>
      <c r="N23" s="171">
        <f>VLOOKUP($A23,регістрація!$B:$X,11,FALSE)</f>
        <v>0.8</v>
      </c>
      <c r="O23" s="172">
        <f>SUM(L23:M23)*N23</f>
        <v>82.93333333333334</v>
      </c>
      <c r="P23" s="14"/>
      <c r="Q23" s="14"/>
      <c r="R23" s="14"/>
    </row>
    <row r="24" spans="1:18" ht="30" customHeight="1">
      <c r="A24" s="173">
        <v>73</v>
      </c>
      <c r="B24" s="6" t="str">
        <f>VLOOKUP($A24,регістрація!$B:$Y,3,FALSE)</f>
        <v>КЗ "Запорізький обласний центр туризмуі краєзнавства,спорту та екскурсій учнівської молоді"</v>
      </c>
      <c r="C24" s="26" t="str">
        <f>VLOOKUP($A24,регістрація!$B:$Y,4,FALSE)</f>
        <v>Окорокова Ірина Геннадіївна</v>
      </c>
      <c r="D24" s="26" t="str">
        <f>VLOOKUP($A24,регістрація!$B:$W,5,FALSE)</f>
        <v>спелео</v>
      </c>
      <c r="E24" s="26" t="str">
        <f>VLOOKUP($A24,регістрація!$B:$W,6,FALSE)</f>
        <v>3 с.с.</v>
      </c>
      <c r="F24" s="26" t="str">
        <f>VLOOKUP($A24,регістрація!$B:$X,7,FALSE)</f>
        <v>Тернопільська обл.</v>
      </c>
      <c r="G24" s="43">
        <f>VLOOKUP($A24,регістрація!$B:$X,8,FALSE)</f>
        <v>13</v>
      </c>
      <c r="H24" s="26">
        <f>VLOOKUP($A24,'розг. оцінка'!$CF:$DJ,4,FALSE)</f>
        <v>84</v>
      </c>
      <c r="I24" s="26">
        <f>VLOOKUP($A24,'розг. оцінка'!$CF:$DJ,5,FALSE)</f>
        <v>86</v>
      </c>
      <c r="J24" s="26">
        <f>VLOOKUP($A24,'розг. оцінка'!$CF:$DJ,6,FALSE)</f>
        <v>86</v>
      </c>
      <c r="K24" s="26">
        <f>VLOOKUP($A24,'розг. оцінка'!$CF:$DJ,7,FALSE)</f>
        <v>0</v>
      </c>
      <c r="L24" s="44">
        <f aca="true" t="shared" si="0" ref="L24:L30">SUM(H24:J24)/3</f>
        <v>85.33333333333333</v>
      </c>
      <c r="M24" s="5">
        <f>VLOOKUP($A24,регістрація!$B:$X,10,FALSE)</f>
        <v>3</v>
      </c>
      <c r="N24" s="5">
        <f>VLOOKUP($A24,регістрація!$B:$X,11,FALSE)</f>
        <v>0.8</v>
      </c>
      <c r="O24" s="174">
        <f aca="true" t="shared" si="1" ref="O24:O30">SUM(L24:M24)*N24</f>
        <v>70.66666666666667</v>
      </c>
      <c r="P24" s="14"/>
      <c r="Q24" s="14"/>
      <c r="R24" s="14"/>
    </row>
    <row r="25" spans="1:18" ht="30" customHeight="1">
      <c r="A25" s="173">
        <v>74</v>
      </c>
      <c r="B25" s="6" t="str">
        <f>VLOOKUP($A25,регістрація!$B:$Y,3,FALSE)</f>
        <v>Вербицька загальноосвітня школа Пологівського району</v>
      </c>
      <c r="C25" s="26" t="str">
        <f>VLOOKUP($A25,регістрація!$B:$Y,4,FALSE)</f>
        <v>Дібровський Олексій Володимирович</v>
      </c>
      <c r="D25" s="26" t="str">
        <f>VLOOKUP($A25,регістрація!$B:$W,5,FALSE)</f>
        <v>велосипедний</v>
      </c>
      <c r="E25" s="26" t="str">
        <f>VLOOKUP($A25,регістрація!$B:$W,6,FALSE)</f>
        <v>3 с.с.</v>
      </c>
      <c r="F25" s="26" t="str">
        <f>VLOOKUP($A25,регістрація!$B:$X,7,FALSE)</f>
        <v>Запорізька обл. </v>
      </c>
      <c r="G25" s="43">
        <f>VLOOKUP($A25,регістрація!$B:$X,8,FALSE)</f>
        <v>9</v>
      </c>
      <c r="H25" s="26" t="str">
        <f>VLOOKUP($A25,'розг. оцінка'!$CF:$DJ,4,FALSE)</f>
        <v>зн</v>
      </c>
      <c r="I25" s="26" t="str">
        <f>VLOOKUP($A25,'розг. оцінка'!$CF:$DJ,5,FALSE)</f>
        <v>зн</v>
      </c>
      <c r="J25" s="26" t="str">
        <f>VLOOKUP($A25,'розг. оцінка'!$CF:$DJ,6,FALSE)</f>
        <v>зн</v>
      </c>
      <c r="K25" s="26"/>
      <c r="L25" s="44"/>
      <c r="M25" s="5"/>
      <c r="N25" s="5"/>
      <c r="O25" s="252" t="s">
        <v>426</v>
      </c>
      <c r="P25" s="14"/>
      <c r="Q25" s="14"/>
      <c r="R25" s="14"/>
    </row>
    <row r="26" spans="1:18" ht="30" customHeight="1">
      <c r="A26" s="173">
        <v>75</v>
      </c>
      <c r="B26" s="6" t="str">
        <f>VLOOKUP($A26,регістрація!$B:$Y,3,FALSE)</f>
        <v>КЗ "Запорізький обласний центр туризму і краєзнавства, спорту та екскурсій учнівської молоді"</v>
      </c>
      <c r="C26" s="26" t="str">
        <f>VLOOKUP($A26,регістрація!$B:$Y,4,FALSE)</f>
        <v>Ніколаєв Олексій Сергійович</v>
      </c>
      <c r="D26" s="26" t="str">
        <f>VLOOKUP($A26,регістрація!$B:$W,5,FALSE)</f>
        <v>водний </v>
      </c>
      <c r="E26" s="26" t="str">
        <f>VLOOKUP($A26,регістрація!$B:$W,6,FALSE)</f>
        <v>3 с.с.</v>
      </c>
      <c r="F26" s="26" t="str">
        <f>VLOOKUP($A26,регістрація!$B:$X,7,FALSE)</f>
        <v>р.Дніпро</v>
      </c>
      <c r="G26" s="43">
        <f>VLOOKUP($A26,регістрація!$B:$X,8,FALSE)</f>
        <v>8</v>
      </c>
      <c r="H26" s="26">
        <f>VLOOKUP($A26,'розг. оцінка'!$CF:$DJ,4,FALSE)</f>
        <v>96</v>
      </c>
      <c r="I26" s="26">
        <f>VLOOKUP($A26,'розг. оцінка'!$CF:$DJ,5,FALSE)</f>
        <v>102</v>
      </c>
      <c r="J26" s="26">
        <f>VLOOKUP($A26,'розг. оцінка'!$CF:$DJ,6,FALSE)</f>
        <v>95</v>
      </c>
      <c r="K26" s="26">
        <f>VLOOKUP($A26,'розг. оцінка'!$CF:$DJ,7,FALSE)</f>
        <v>0</v>
      </c>
      <c r="L26" s="44">
        <f t="shared" si="0"/>
        <v>97.66666666666667</v>
      </c>
      <c r="M26" s="5">
        <f>VLOOKUP($A26,регістрація!$B:$X,10,FALSE)</f>
        <v>3</v>
      </c>
      <c r="N26" s="5">
        <f>VLOOKUP($A26,регістрація!$B:$X,11,FALSE)</f>
        <v>0.8</v>
      </c>
      <c r="O26" s="174">
        <f t="shared" si="1"/>
        <v>80.53333333333335</v>
      </c>
      <c r="P26" s="14"/>
      <c r="Q26" s="14"/>
      <c r="R26" s="14"/>
    </row>
    <row r="27" spans="1:18" ht="30" customHeight="1">
      <c r="A27" s="173">
        <v>76</v>
      </c>
      <c r="B27" s="6" t="str">
        <f>VLOOKUP($A27,регістрація!$B:$Y,3,FALSE)</f>
        <v>Вільнянська гімназія "Світоч"</v>
      </c>
      <c r="C27" s="26" t="str">
        <f>VLOOKUP($A27,регістрація!$B:$Y,4,FALSE)</f>
        <v>Рогатіна Яна Олександрівна</v>
      </c>
      <c r="D27" s="26" t="str">
        <f>VLOOKUP($A27,регістрація!$B:$W,5,FALSE)</f>
        <v>пішохідний</v>
      </c>
      <c r="E27" s="26" t="str">
        <f>VLOOKUP($A27,регістрація!$B:$W,6,FALSE)</f>
        <v>І к.с.</v>
      </c>
      <c r="F27" s="26" t="str">
        <f>VLOOKUP($A27,регістрація!$B:$X,7,FALSE)</f>
        <v>Карпати</v>
      </c>
      <c r="G27" s="43">
        <f>VLOOKUP($A27,регістрація!$B:$X,8,FALSE)</f>
        <v>11</v>
      </c>
      <c r="H27" s="26">
        <f>VLOOKUP($A27,'розг. оцінка'!$CF:$DJ,4,FALSE)</f>
        <v>97</v>
      </c>
      <c r="I27" s="26">
        <f>VLOOKUP($A27,'розг. оцінка'!$CF:$DJ,5,FALSE)</f>
        <v>112</v>
      </c>
      <c r="J27" s="26">
        <f>VLOOKUP($A27,'розг. оцінка'!$CF:$DJ,6,FALSE)</f>
        <v>102</v>
      </c>
      <c r="K27" s="26">
        <f>VLOOKUP($A27,'розг. оцінка'!$CF:$DJ,7,FALSE)</f>
        <v>91</v>
      </c>
      <c r="L27" s="44">
        <f>SUM(H27:K27)/4</f>
        <v>100.5</v>
      </c>
      <c r="M27" s="5">
        <f>VLOOKUP($A27,регістрація!$B:$X,10,FALSE)</f>
        <v>3</v>
      </c>
      <c r="N27" s="5">
        <f>VLOOKUP($A27,регістрація!$B:$X,11,FALSE)</f>
        <v>1</v>
      </c>
      <c r="O27" s="174">
        <f t="shared" si="1"/>
        <v>103.5</v>
      </c>
      <c r="P27" s="14"/>
      <c r="Q27" s="14"/>
      <c r="R27" s="14"/>
    </row>
    <row r="28" spans="1:18" ht="30" customHeight="1">
      <c r="A28" s="173">
        <v>77</v>
      </c>
      <c r="B28" s="6" t="str">
        <f>VLOOKUP($A28,регістрація!$B:$Y,3,FALSE)</f>
        <v>Вільнянська гімназія "Світоч"</v>
      </c>
      <c r="C28" s="26" t="str">
        <f>VLOOKUP($A28,регістрація!$B:$Y,4,FALSE)</f>
        <v>Рогатін Віктор Ігоревич</v>
      </c>
      <c r="D28" s="26" t="str">
        <f>VLOOKUP($A28,регістрація!$B:$W,5,FALSE)</f>
        <v>водний </v>
      </c>
      <c r="E28" s="26" t="str">
        <f>VLOOKUP($A28,регістрація!$B:$W,6,FALSE)</f>
        <v>І к.с.</v>
      </c>
      <c r="F28" s="26" t="str">
        <f>VLOOKUP($A28,регістрація!$B:$X,7,FALSE)</f>
        <v>р.Дніпро</v>
      </c>
      <c r="G28" s="43">
        <f>VLOOKUP($A28,регістрація!$B:$X,8,FALSE)</f>
        <v>8</v>
      </c>
      <c r="H28" s="26">
        <f>VLOOKUP($A28,'розг. оцінка'!$CF:$DJ,4,FALSE)</f>
        <v>97</v>
      </c>
      <c r="I28" s="26">
        <f>VLOOKUP($A28,'розг. оцінка'!$CF:$DJ,5,FALSE)</f>
        <v>98</v>
      </c>
      <c r="J28" s="26">
        <f>VLOOKUP($A28,'розг. оцінка'!$CF:$DJ,6,FALSE)</f>
        <v>94</v>
      </c>
      <c r="K28" s="26">
        <f>VLOOKUP($A28,'розг. оцінка'!$CF:$DJ,7,FALSE)</f>
        <v>0</v>
      </c>
      <c r="L28" s="44">
        <f t="shared" si="0"/>
        <v>96.33333333333333</v>
      </c>
      <c r="M28" s="5">
        <f>VLOOKUP($A28,регістрація!$B:$X,10,FALSE)</f>
        <v>3</v>
      </c>
      <c r="N28" s="5">
        <f>VLOOKUP($A28,регістрація!$B:$X,11,FALSE)</f>
        <v>1</v>
      </c>
      <c r="O28" s="174">
        <f t="shared" si="1"/>
        <v>99.33333333333333</v>
      </c>
      <c r="P28" s="14"/>
      <c r="Q28" s="14"/>
      <c r="R28" s="14"/>
    </row>
    <row r="29" spans="1:18" ht="30" customHeight="1">
      <c r="A29" s="173">
        <v>78</v>
      </c>
      <c r="B29" s="6" t="str">
        <f>VLOOKUP($A29,регістрація!$B:$Y,3,FALSE)</f>
        <v>Пологівська гімназія "Основа"</v>
      </c>
      <c r="C29" s="26" t="str">
        <f>VLOOKUP($A29,регістрація!$B:$Y,4,FALSE)</f>
        <v>Горулько Сергій Сергійович</v>
      </c>
      <c r="D29" s="26" t="str">
        <f>VLOOKUP($A29,регістрація!$B:$W,5,FALSE)</f>
        <v>велосипедний</v>
      </c>
      <c r="E29" s="26" t="str">
        <f>VLOOKUP($A29,регістрація!$B:$W,6,FALSE)</f>
        <v>І к.с.</v>
      </c>
      <c r="F29" s="26" t="str">
        <f>VLOOKUP($A29,регістрація!$B:$X,7,FALSE)</f>
        <v>Запорізька обл. </v>
      </c>
      <c r="G29" s="43">
        <f>VLOOKUP($A29,регістрація!$B:$X,8,FALSE)</f>
        <v>8</v>
      </c>
      <c r="H29" s="26">
        <f>VLOOKUP($A29,'розг. оцінка'!$CF:$DJ,4,FALSE)</f>
        <v>91</v>
      </c>
      <c r="I29" s="26">
        <f>VLOOKUP($A29,'розг. оцінка'!$CF:$DJ,5,FALSE)</f>
        <v>110</v>
      </c>
      <c r="J29" s="26">
        <f>VLOOKUP($A29,'розг. оцінка'!$CF:$DJ,6,FALSE)</f>
        <v>0</v>
      </c>
      <c r="K29" s="26">
        <f>VLOOKUP($A29,'розг. оцінка'!$CF:$DJ,7,FALSE)</f>
        <v>0</v>
      </c>
      <c r="L29" s="44">
        <f>SUM(H29:J29)/2</f>
        <v>100.5</v>
      </c>
      <c r="M29" s="5">
        <f>VLOOKUP($A29,регістрація!$B:$X,10,FALSE)</f>
        <v>3</v>
      </c>
      <c r="N29" s="5">
        <f>VLOOKUP($A29,регістрація!$B:$X,11,FALSE)</f>
        <v>1</v>
      </c>
      <c r="O29" s="174">
        <f t="shared" si="1"/>
        <v>103.5</v>
      </c>
      <c r="P29" s="14"/>
      <c r="Q29" s="14"/>
      <c r="R29" s="14"/>
    </row>
    <row r="30" spans="1:18" ht="30" customHeight="1" thickBot="1">
      <c r="A30" s="175">
        <v>79</v>
      </c>
      <c r="B30" s="176" t="str">
        <f>VLOOKUP($A30,регістрація!$B:$Y,3,FALSE)</f>
        <v>КЗ "Центр туризму" ЗОР</v>
      </c>
      <c r="C30" s="177" t="str">
        <f>VLOOKUP($A30,регістрація!$B:$Y,4,FALSE)</f>
        <v>Попов Микола Анатолійович </v>
      </c>
      <c r="D30" s="177" t="str">
        <f>VLOOKUP($A30,регістрація!$B:$W,5,FALSE)</f>
        <v>пішохідний</v>
      </c>
      <c r="E30" s="177" t="str">
        <f>VLOOKUP($A30,регістрація!$B:$W,6,FALSE)</f>
        <v>ІІ к.с.</v>
      </c>
      <c r="F30" s="177" t="str">
        <f>VLOOKUP($A30,регістрація!$B:$X,7,FALSE)</f>
        <v>Карпати</v>
      </c>
      <c r="G30" s="178">
        <f>VLOOKUP($A30,регістрація!$B:$X,8,FALSE)</f>
        <v>13</v>
      </c>
      <c r="H30" s="177">
        <f>VLOOKUP($A30,'розг. оцінка'!$CF:$DJ,4,FALSE)</f>
        <v>92</v>
      </c>
      <c r="I30" s="177">
        <f>VLOOKUP($A30,'розг. оцінка'!$CF:$DJ,5,FALSE)</f>
        <v>105</v>
      </c>
      <c r="J30" s="177">
        <f>VLOOKUP($A30,'розг. оцінка'!$CF:$DJ,6,FALSE)</f>
        <v>104</v>
      </c>
      <c r="K30" s="177">
        <f>VLOOKUP($A30,'розг. оцінка'!$CF:$DJ,7,FALSE)</f>
        <v>0</v>
      </c>
      <c r="L30" s="179">
        <f t="shared" si="0"/>
        <v>100.33333333333333</v>
      </c>
      <c r="M30" s="180">
        <f>VLOOKUP($A30,регістрація!$B:$X,10,FALSE)</f>
        <v>3</v>
      </c>
      <c r="N30" s="180">
        <f>VLOOKUP($A30,регістрація!$B:$X,11,FALSE)</f>
        <v>1.2</v>
      </c>
      <c r="O30" s="181">
        <f t="shared" si="1"/>
        <v>123.99999999999999</v>
      </c>
      <c r="P30" s="14"/>
      <c r="Q30" s="14"/>
      <c r="R30" s="14"/>
    </row>
    <row r="31" spans="2:15" ht="30" customHeight="1" thickBot="1">
      <c r="B31" s="182" t="s">
        <v>110</v>
      </c>
      <c r="G31" s="40"/>
      <c r="H31" s="46"/>
      <c r="I31" s="46"/>
      <c r="J31" s="46"/>
      <c r="K31" s="46"/>
      <c r="L31" s="183"/>
      <c r="M31" s="41"/>
      <c r="N31" s="41"/>
      <c r="O31" s="240">
        <f>SUM(O32:O38)</f>
        <v>687.9333333333334</v>
      </c>
    </row>
    <row r="32" spans="1:22" s="15" customFormat="1" ht="30" customHeight="1">
      <c r="A32" s="166">
        <v>80</v>
      </c>
      <c r="B32" s="167" t="str">
        <f>VLOOKUP($A32,регістрація!$B:$Y,3,FALSE)</f>
        <v>Вигодська загальноосвітня школа І-Ш ступенів</v>
      </c>
      <c r="C32" s="168" t="str">
        <f>VLOOKUP($A32,регістрація!$B:$Y,4,FALSE)</f>
        <v>Мороз Ростислав Михайлович</v>
      </c>
      <c r="D32" s="168" t="str">
        <f>VLOOKUP($A32,регістрація!$B:$W,5,FALSE)</f>
        <v>пішохідний</v>
      </c>
      <c r="E32" s="168" t="str">
        <f>VLOOKUP($A32,регістрація!$B:$W,6,FALSE)</f>
        <v>3 с.с.</v>
      </c>
      <c r="F32" s="168" t="str">
        <f>VLOOKUP($A32,регістрація!$B:$X,7,FALSE)</f>
        <v>Карпати</v>
      </c>
      <c r="G32" s="169">
        <f>VLOOKUP($A32,регістрація!$B:$X,8,FALSE)</f>
        <v>8</v>
      </c>
      <c r="H32" s="168">
        <f>VLOOKUP($A32,'розг. оцінка'!$CF:$DJ,4,FALSE)</f>
        <v>113</v>
      </c>
      <c r="I32" s="168">
        <f>VLOOKUP($A32,'розг. оцінка'!$CF:$DJ,5,FALSE)</f>
        <v>122</v>
      </c>
      <c r="J32" s="168">
        <f>VLOOKUP($A32,'розг. оцінка'!$CF:$DJ,6,FALSE)</f>
        <v>113</v>
      </c>
      <c r="K32" s="168">
        <f>VLOOKUP($A32,'розг. оцінка'!$CF:$DJ,7,FALSE)</f>
        <v>0</v>
      </c>
      <c r="L32" s="170">
        <f>SUM(H32:J32)/3</f>
        <v>116</v>
      </c>
      <c r="M32" s="171">
        <f>VLOOKUP($A32,регістрація!$B:$X,10,FALSE)</f>
        <v>3</v>
      </c>
      <c r="N32" s="171">
        <f>VLOOKUP($A32,регістрація!$B:$X,11,FALSE)</f>
        <v>0.8</v>
      </c>
      <c r="O32" s="172">
        <f>SUM(L32:M32)*N32</f>
        <v>95.2</v>
      </c>
      <c r="Q32" s="14"/>
      <c r="R32" s="14"/>
      <c r="S32" s="14"/>
      <c r="T32" s="14"/>
      <c r="U32" s="14"/>
      <c r="V32" s="14"/>
    </row>
    <row r="33" spans="1:22" s="15" customFormat="1" ht="30" customHeight="1">
      <c r="A33" s="173">
        <v>81</v>
      </c>
      <c r="B33" s="6" t="str">
        <f>VLOOKUP($A33,регістрація!$B:$Y,3,FALSE)</f>
        <v>Івано-Франківський обласний державний центр туризму і краєзнавства учнівської молоді,  Галицька філія</v>
      </c>
      <c r="C33" s="26" t="str">
        <f>VLOOKUP($A33,регістрація!$B:$Y,4,FALSE)</f>
        <v>Хом'як Олег Любомирович</v>
      </c>
      <c r="D33" s="26" t="str">
        <f>VLOOKUP($A33,регістрація!$B:$W,5,FALSE)</f>
        <v>пішохідний</v>
      </c>
      <c r="E33" s="26" t="str">
        <f>VLOOKUP($A33,регістрація!$B:$W,6,FALSE)</f>
        <v>І к.с.</v>
      </c>
      <c r="F33" s="26" t="str">
        <f>VLOOKUP($A33,регістрація!$B:$X,7,FALSE)</f>
        <v>Карпати</v>
      </c>
      <c r="G33" s="43">
        <f>VLOOKUP($A33,регістрація!$B:$X,8,FALSE)</f>
        <v>9</v>
      </c>
      <c r="H33" s="26">
        <f>VLOOKUP($A33,'розг. оцінка'!$CF:$DJ,4,FALSE)</f>
        <v>104</v>
      </c>
      <c r="I33" s="26">
        <f>VLOOKUP($A33,'розг. оцінка'!$CF:$DJ,5,FALSE)</f>
        <v>100</v>
      </c>
      <c r="J33" s="26">
        <f>VLOOKUP($A33,'розг. оцінка'!$CF:$DJ,6,FALSE)</f>
        <v>101</v>
      </c>
      <c r="K33" s="26">
        <f>VLOOKUP($A33,'розг. оцінка'!$CF:$DJ,7,FALSE)</f>
        <v>105</v>
      </c>
      <c r="L33" s="44">
        <f>SUM(H33:K33)/4</f>
        <v>102.5</v>
      </c>
      <c r="M33" s="5">
        <f>VLOOKUP($A33,регістрація!$B:$X,10,FALSE)</f>
        <v>3</v>
      </c>
      <c r="N33" s="5">
        <f>VLOOKUP($A33,регістрація!$B:$X,11,FALSE)</f>
        <v>1</v>
      </c>
      <c r="O33" s="174">
        <f aca="true" t="shared" si="2" ref="O33:O38">SUM(L33:M33)*N33</f>
        <v>105.5</v>
      </c>
      <c r="Q33" s="14"/>
      <c r="R33" s="14"/>
      <c r="S33" s="14"/>
      <c r="T33" s="14"/>
      <c r="U33" s="14"/>
      <c r="V33" s="14"/>
    </row>
    <row r="34" spans="1:22" s="15" customFormat="1" ht="30" customHeight="1">
      <c r="A34" s="173">
        <v>82</v>
      </c>
      <c r="B34" s="6" t="str">
        <f>VLOOKUP($A34,регістрація!$B:$Y,3,FALSE)</f>
        <v>Коломийська станція юних туристів</v>
      </c>
      <c r="C34" s="26" t="str">
        <f>VLOOKUP($A34,регістрація!$B:$Y,4,FALSE)</f>
        <v>Шалаєнко Андрій Миколайович</v>
      </c>
      <c r="D34" s="26" t="str">
        <f>VLOOKUP($A34,регістрація!$B:$W,5,FALSE)</f>
        <v>пішохідний</v>
      </c>
      <c r="E34" s="26" t="str">
        <f>VLOOKUP($A34,регістрація!$B:$W,6,FALSE)</f>
        <v>ІІ к.с.</v>
      </c>
      <c r="F34" s="26" t="str">
        <f>VLOOKUP($A34,регістрація!$B:$X,7,FALSE)</f>
        <v>Карпати</v>
      </c>
      <c r="G34" s="43">
        <f>VLOOKUP($A34,регістрація!$B:$X,8,FALSE)</f>
        <v>10</v>
      </c>
      <c r="H34" s="26">
        <f>VLOOKUP($A34,'розг. оцінка'!$CF:$DJ,4,FALSE)</f>
        <v>108</v>
      </c>
      <c r="I34" s="26">
        <f>VLOOKUP($A34,'розг. оцінка'!$CF:$DJ,5,FALSE)</f>
        <v>102</v>
      </c>
      <c r="J34" s="26">
        <f>VLOOKUP($A34,'розг. оцінка'!$CF:$DJ,6,FALSE)</f>
        <v>103</v>
      </c>
      <c r="K34" s="26">
        <f>VLOOKUP($A34,'розг. оцінка'!$CF:$DJ,7,FALSE)</f>
        <v>0</v>
      </c>
      <c r="L34" s="44">
        <f>SUM(H34:J34)/3</f>
        <v>104.33333333333333</v>
      </c>
      <c r="M34" s="5">
        <f>VLOOKUP($A34,регістрація!$B:$X,10,FALSE)</f>
        <v>3</v>
      </c>
      <c r="N34" s="5">
        <f>VLOOKUP($A34,регістрація!$B:$X,11,FALSE)</f>
        <v>1.2</v>
      </c>
      <c r="O34" s="174">
        <f t="shared" si="2"/>
        <v>128.79999999999998</v>
      </c>
      <c r="Q34" s="14"/>
      <c r="R34" s="14"/>
      <c r="S34" s="14"/>
      <c r="T34" s="14"/>
      <c r="U34" s="14"/>
      <c r="V34" s="14"/>
    </row>
    <row r="35" spans="1:22" s="15" customFormat="1" ht="30" customHeight="1">
      <c r="A35" s="173">
        <v>83</v>
      </c>
      <c r="B35" s="6" t="str">
        <f>VLOOKUP($A35,регістрація!$B:$Y,3,FALSE)</f>
        <v>Івано-Франківський обласний державний центр туризму і краєзнавства учнівської молоді  </v>
      </c>
      <c r="C35" s="26" t="str">
        <f>VLOOKUP($A35,регістрація!$B:$Y,4,FALSE)</f>
        <v>Мосорук Мирослав Петрович</v>
      </c>
      <c r="D35" s="26" t="str">
        <f>VLOOKUP($A35,регістрація!$B:$W,5,FALSE)</f>
        <v>лижний</v>
      </c>
      <c r="E35" s="26" t="str">
        <f>VLOOKUP($A35,регістрація!$B:$W,6,FALSE)</f>
        <v>3 с.с.</v>
      </c>
      <c r="F35" s="26" t="str">
        <f>VLOOKUP($A35,регістрація!$B:$X,7,FALSE)</f>
        <v>Карпати</v>
      </c>
      <c r="G35" s="43">
        <f>VLOOKUP($A35,регістрація!$B:$X,8,FALSE)</f>
        <v>9</v>
      </c>
      <c r="H35" s="26">
        <f>VLOOKUP($A35,'розг. оцінка'!$CF:$DJ,4,FALSE)</f>
        <v>101</v>
      </c>
      <c r="I35" s="26">
        <f>VLOOKUP($A35,'розг. оцінка'!$CF:$DJ,5,FALSE)</f>
        <v>103</v>
      </c>
      <c r="J35" s="26">
        <f>VLOOKUP($A35,'розг. оцінка'!$CF:$DJ,6,FALSE)</f>
        <v>0</v>
      </c>
      <c r="K35" s="26">
        <f>VLOOKUP($A35,'розг. оцінка'!$CF:$DJ,7,FALSE)</f>
        <v>0</v>
      </c>
      <c r="L35" s="44">
        <f>SUM(H35:J35)/2</f>
        <v>102</v>
      </c>
      <c r="M35" s="5">
        <f>VLOOKUP($A35,регістрація!$B:$X,10,FALSE)</f>
        <v>2</v>
      </c>
      <c r="N35" s="5">
        <f>VLOOKUP($A35,регістрація!$B:$X,11,FALSE)</f>
        <v>0.8</v>
      </c>
      <c r="O35" s="174">
        <f t="shared" si="2"/>
        <v>83.2</v>
      </c>
      <c r="Q35" s="14"/>
      <c r="R35" s="14"/>
      <c r="S35" s="14"/>
      <c r="T35" s="14"/>
      <c r="U35" s="14"/>
      <c r="V35" s="14"/>
    </row>
    <row r="36" spans="1:22" s="15" customFormat="1" ht="30" customHeight="1">
      <c r="A36" s="173">
        <v>84</v>
      </c>
      <c r="B36" s="6" t="str">
        <f>VLOOKUP($A36,регістрація!$B:$Y,3,FALSE)</f>
        <v> Івано-Франківський обласний державний центр туризму і краєзнавства учнівської молоді</v>
      </c>
      <c r="C36" s="26" t="str">
        <f>VLOOKUP($A36,регістрація!$B:$Y,4,FALSE)</f>
        <v>Савчук Віктор Степанович</v>
      </c>
      <c r="D36" s="26" t="str">
        <f>VLOOKUP($A36,регістрація!$B:$W,5,FALSE)</f>
        <v>велосипедний</v>
      </c>
      <c r="E36" s="26" t="str">
        <f>VLOOKUP($A36,регістрація!$B:$W,6,FALSE)</f>
        <v>3 с.с.</v>
      </c>
      <c r="F36" s="26" t="str">
        <f>VLOOKUP($A36,регістрація!$B:$X,7,FALSE)</f>
        <v>Карпати</v>
      </c>
      <c r="G36" s="43">
        <f>VLOOKUP($A36,регістрація!$B:$X,8,FALSE)</f>
        <v>8</v>
      </c>
      <c r="H36" s="26">
        <f>VLOOKUP($A36,'розг. оцінка'!$CF:$DJ,4,FALSE)</f>
        <v>92</v>
      </c>
      <c r="I36" s="26">
        <f>VLOOKUP($A36,'розг. оцінка'!$CF:$DJ,5,FALSE)</f>
        <v>87</v>
      </c>
      <c r="J36" s="26">
        <f>VLOOKUP($A36,'розг. оцінка'!$CF:$DJ,6,FALSE)</f>
        <v>76</v>
      </c>
      <c r="K36" s="26">
        <f>VLOOKUP($A36,'розг. оцінка'!$CF:$DJ,7,FALSE)</f>
        <v>0</v>
      </c>
      <c r="L36" s="44">
        <f>SUM(H36:J36)/3</f>
        <v>85</v>
      </c>
      <c r="M36" s="5">
        <f>VLOOKUP($A36,регістрація!$B:$X,10,FALSE)</f>
        <v>3</v>
      </c>
      <c r="N36" s="5">
        <f>VLOOKUP($A36,регістрація!$B:$X,11,FALSE)</f>
        <v>0.8</v>
      </c>
      <c r="O36" s="174">
        <f t="shared" si="2"/>
        <v>70.4</v>
      </c>
      <c r="Q36" s="14"/>
      <c r="R36" s="14"/>
      <c r="S36" s="14"/>
      <c r="T36" s="14"/>
      <c r="U36" s="14"/>
      <c r="V36" s="14"/>
    </row>
    <row r="37" spans="1:22" s="15" customFormat="1" ht="30" customHeight="1">
      <c r="A37" s="173">
        <v>85</v>
      </c>
      <c r="B37" s="6" t="str">
        <f>VLOOKUP($A37,регістрація!$B:$Y,3,FALSE)</f>
        <v>Коломийська станція юних туристів</v>
      </c>
      <c r="C37" s="26" t="str">
        <f>VLOOKUP($A37,регістрація!$B:$Y,4,FALSE)</f>
        <v>Вінтонюк Павло Петрович </v>
      </c>
      <c r="D37" s="26" t="str">
        <f>VLOOKUP($A37,регістрація!$B:$W,5,FALSE)</f>
        <v>водний </v>
      </c>
      <c r="E37" s="26" t="str">
        <f>VLOOKUP($A37,регістрація!$B:$W,6,FALSE)</f>
        <v>І к.с.</v>
      </c>
      <c r="F37" s="26" t="str">
        <f>VLOOKUP($A37,регістрація!$B:$X,7,FALSE)</f>
        <v>р.Дністер</v>
      </c>
      <c r="G37" s="43">
        <f>VLOOKUP($A37,регістрація!$B:$X,8,FALSE)</f>
        <v>9</v>
      </c>
      <c r="H37" s="26">
        <f>VLOOKUP($A37,'розг. оцінка'!$CF:$DJ,4,FALSE)</f>
        <v>99</v>
      </c>
      <c r="I37" s="26">
        <f>VLOOKUP($A37,'розг. оцінка'!$CF:$DJ,5,FALSE)</f>
        <v>92</v>
      </c>
      <c r="J37" s="26">
        <f>VLOOKUP($A37,'розг. оцінка'!$CF:$DJ,6,FALSE)</f>
        <v>95</v>
      </c>
      <c r="K37" s="26">
        <f>VLOOKUP($A37,'розг. оцінка'!$CF:$DJ,7,FALSE)</f>
        <v>0</v>
      </c>
      <c r="L37" s="44">
        <f>SUM(H37:J37)/3</f>
        <v>95.33333333333333</v>
      </c>
      <c r="M37" s="5">
        <f>VLOOKUP($A37,регістрація!$B:$X,10,FALSE)</f>
        <v>2</v>
      </c>
      <c r="N37" s="5">
        <f>VLOOKUP($A37,регістрація!$B:$X,11,FALSE)</f>
        <v>1</v>
      </c>
      <c r="O37" s="174">
        <f t="shared" si="2"/>
        <v>97.33333333333333</v>
      </c>
      <c r="Q37" s="14"/>
      <c r="R37" s="14"/>
      <c r="S37" s="14"/>
      <c r="T37" s="14"/>
      <c r="U37" s="14"/>
      <c r="V37" s="14"/>
    </row>
    <row r="38" spans="1:22" s="15" customFormat="1" ht="30" customHeight="1" thickBot="1">
      <c r="A38" s="175">
        <v>86</v>
      </c>
      <c r="B38" s="176" t="str">
        <f>VLOOKUP($A38,регістрація!$B:$Y,3,FALSE)</f>
        <v>Богородчанська загальноосвітня школа І-Ш ступенів № 2</v>
      </c>
      <c r="C38" s="177" t="str">
        <f>VLOOKUP($A38,регістрація!$B:$Y,4,FALSE)</f>
        <v>Багрій  Роман Іванович</v>
      </c>
      <c r="D38" s="177" t="str">
        <f>VLOOKUP($A38,регістрація!$B:$W,5,FALSE)</f>
        <v>велосипедний</v>
      </c>
      <c r="E38" s="177" t="str">
        <f>VLOOKUP($A38,регістрація!$B:$W,6,FALSE)</f>
        <v>І к.с.</v>
      </c>
      <c r="F38" s="177" t="str">
        <f>VLOOKUP($A38,регістрація!$B:$X,7,FALSE)</f>
        <v>Карпати</v>
      </c>
      <c r="G38" s="178">
        <f>VLOOKUP($A38,регістрація!$B:$X,8,FALSE)</f>
        <v>8</v>
      </c>
      <c r="H38" s="177">
        <f>VLOOKUP($A38,'розг. оцінка'!$CF:$DJ,4,FALSE)</f>
        <v>97</v>
      </c>
      <c r="I38" s="177">
        <f>VLOOKUP($A38,'розг. оцінка'!$CF:$DJ,5,FALSE)</f>
        <v>112</v>
      </c>
      <c r="J38" s="177">
        <f>VLOOKUP($A38,'розг. оцінка'!$CF:$DJ,6,FALSE)</f>
        <v>0</v>
      </c>
      <c r="K38" s="177">
        <f>VLOOKUP($A38,'розг. оцінка'!$CF:$DJ,7,FALSE)</f>
        <v>0</v>
      </c>
      <c r="L38" s="179">
        <f>SUM(H38:J38)/2</f>
        <v>104.5</v>
      </c>
      <c r="M38" s="180">
        <f>VLOOKUP($A38,регістрація!$B:$X,10,FALSE)</f>
        <v>3</v>
      </c>
      <c r="N38" s="180">
        <f>VLOOKUP($A38,регістрація!$B:$X,11,FALSE)</f>
        <v>1</v>
      </c>
      <c r="O38" s="181">
        <f t="shared" si="2"/>
        <v>107.5</v>
      </c>
      <c r="Q38" s="14"/>
      <c r="R38" s="14"/>
      <c r="S38" s="14"/>
      <c r="T38" s="14"/>
      <c r="U38" s="14"/>
      <c r="V38" s="14"/>
    </row>
    <row r="39" spans="1:15" ht="30" customHeight="1" thickBot="1">
      <c r="A39" s="47"/>
      <c r="B39" s="182" t="s">
        <v>111</v>
      </c>
      <c r="C39" s="220"/>
      <c r="D39" s="41"/>
      <c r="E39" s="41"/>
      <c r="F39" s="41"/>
      <c r="G39" s="41"/>
      <c r="H39" s="46"/>
      <c r="I39" s="46"/>
      <c r="J39" s="46"/>
      <c r="K39" s="46"/>
      <c r="L39" s="183"/>
      <c r="M39" s="41"/>
      <c r="N39" s="41"/>
      <c r="O39" s="240">
        <f>SUM(O40:O40)</f>
        <v>3</v>
      </c>
    </row>
    <row r="40" spans="1:15" ht="30" customHeight="1" thickBot="1">
      <c r="A40" s="186">
        <v>20</v>
      </c>
      <c r="B40" s="187" t="str">
        <f>VLOOKUP($A40,регістрація!$B:$Y,3,FALSE)</f>
        <v>Переяслів-Хмельницька міська станція юних туристів</v>
      </c>
      <c r="C40" s="188" t="str">
        <f>VLOOKUP($A40,регістрація!$B:$Y,4,FALSE)</f>
        <v>Видолоб Михайло Олександрович</v>
      </c>
      <c r="D40" s="188" t="str">
        <f>VLOOKUP($A40,регістрація!$B:$W,5,FALSE)</f>
        <v>вітрильний </v>
      </c>
      <c r="E40" s="188" t="str">
        <f>VLOOKUP($A40,регістрація!$B:$W,6,FALSE)</f>
        <v>І к.с.</v>
      </c>
      <c r="F40" s="188" t="str">
        <f>VLOOKUP($A40,регістрація!$B:$X,7,FALSE)</f>
        <v>р.Дніпро</v>
      </c>
      <c r="G40" s="189">
        <f>VLOOKUP($A40,регістрація!$B:$X,8,FALSE)</f>
        <v>8</v>
      </c>
      <c r="H40" s="188">
        <f>VLOOKUP($A40,'розг. оцінка'!$CF:$DJ,4,FALSE)</f>
        <v>0</v>
      </c>
      <c r="I40" s="188">
        <f>VLOOKUP($A40,'розг. оцінка'!$CF:$DJ,5,FALSE)</f>
        <v>0</v>
      </c>
      <c r="J40" s="188">
        <f>VLOOKUP($A40,'розг. оцінка'!$CF:$DJ,6,FALSE)</f>
        <v>0</v>
      </c>
      <c r="K40" s="188">
        <f>VLOOKUP($A40,'розг. оцінка'!$CF:$DJ,7,FALSE)</f>
        <v>0</v>
      </c>
      <c r="L40" s="190">
        <f>SUM(H40:J40)/3</f>
        <v>0</v>
      </c>
      <c r="M40" s="191">
        <f>VLOOKUP($A40,регістрація!$B:$X,10,FALSE)</f>
        <v>3</v>
      </c>
      <c r="N40" s="191">
        <f>VLOOKUP($A40,регістрація!$B:$X,11,FALSE)</f>
        <v>1</v>
      </c>
      <c r="O40" s="192">
        <f>SUM(L40:M40)*N40</f>
        <v>3</v>
      </c>
    </row>
    <row r="41" spans="2:15" ht="30" customHeight="1" thickBot="1">
      <c r="B41" s="182" t="s">
        <v>397</v>
      </c>
      <c r="C41" s="46"/>
      <c r="D41" s="46"/>
      <c r="E41" s="46"/>
      <c r="F41" s="46"/>
      <c r="G41" s="46"/>
      <c r="H41" s="46"/>
      <c r="I41" s="46"/>
      <c r="J41" s="46"/>
      <c r="K41" s="46"/>
      <c r="L41" s="183"/>
      <c r="M41" s="41"/>
      <c r="N41" s="41"/>
      <c r="O41" s="240">
        <f>SUM(O42:O43)</f>
        <v>146.13333333333333</v>
      </c>
    </row>
    <row r="42" spans="1:18" ht="30" customHeight="1">
      <c r="A42" s="166">
        <v>1</v>
      </c>
      <c r="B42" s="167" t="str">
        <f>VLOOKUP($A42,регістрація!$B:$Y,3,FALSE)</f>
        <v>Будинок дитячої та юнацької творчості Олександрійської міської ради</v>
      </c>
      <c r="C42" s="168" t="str">
        <f>VLOOKUP($A42,регістрація!$B:$Y,4,FALSE)</f>
        <v>Ізмайлов Сергій Петрович</v>
      </c>
      <c r="D42" s="168" t="str">
        <f>VLOOKUP($A42,регістрація!$B:$W,5,FALSE)</f>
        <v>пішохідний</v>
      </c>
      <c r="E42" s="168" t="str">
        <f>VLOOKUP($A42,регістрація!$B:$W,6,FALSE)</f>
        <v>3 с.с.</v>
      </c>
      <c r="F42" s="168" t="str">
        <f>VLOOKUP($A42,регістрація!$B:$X,7,FALSE)</f>
        <v>Карпати</v>
      </c>
      <c r="G42" s="169">
        <f>VLOOKUP($A42,регістрація!$B:$X,8,FALSE)</f>
        <v>22</v>
      </c>
      <c r="H42" s="168">
        <f>VLOOKUP($A42,'розг. оцінка'!$CF:$DJ,4,FALSE)</f>
        <v>75</v>
      </c>
      <c r="I42" s="168">
        <f>VLOOKUP($A42,'розг. оцінка'!$CF:$DJ,5,FALSE)</f>
        <v>83</v>
      </c>
      <c r="J42" s="168">
        <f>VLOOKUP($A42,'розг. оцінка'!$CF:$DJ,6,FALSE)</f>
        <v>98</v>
      </c>
      <c r="K42" s="168">
        <f>VLOOKUP($A42,'розг. оцінка'!$CF:$DJ,7,FALSE)</f>
        <v>0</v>
      </c>
      <c r="L42" s="170">
        <f>SUM(H42:J42)/3</f>
        <v>85.33333333333333</v>
      </c>
      <c r="M42" s="171">
        <f>VLOOKUP($A42,регістрація!$B:$X,10,FALSE)</f>
        <v>3</v>
      </c>
      <c r="N42" s="171">
        <f>VLOOKUP($A42,регістрація!$B:$X,11,FALSE)</f>
        <v>0.8</v>
      </c>
      <c r="O42" s="172">
        <f>SUM(L42:M42)*N42</f>
        <v>70.66666666666667</v>
      </c>
      <c r="P42" s="14"/>
      <c r="Q42" s="14"/>
      <c r="R42" s="14"/>
    </row>
    <row r="43" spans="1:18" ht="30" customHeight="1" thickBot="1">
      <c r="A43" s="175">
        <v>3</v>
      </c>
      <c r="B43" s="176" t="str">
        <f>VLOOKUP($A43,регістрація!$B:$Y,3,FALSE)</f>
        <v>Будинок дитячої та юнацької творчості Олександрійської міської ради</v>
      </c>
      <c r="C43" s="177" t="str">
        <f>VLOOKUP($A43,регістрація!$B:$Y,4,FALSE)</f>
        <v>Мажаєв Андріан  Юрійович</v>
      </c>
      <c r="D43" s="177" t="str">
        <f>VLOOKUP($A43,регістрація!$B:$W,5,FALSE)</f>
        <v>велосипедний</v>
      </c>
      <c r="E43" s="177" t="str">
        <f>VLOOKUP($A43,регістрація!$B:$W,6,FALSE)</f>
        <v>3 с.с.</v>
      </c>
      <c r="F43" s="177" t="str">
        <f>VLOOKUP($A43,регістрація!$B:$X,7,FALSE)</f>
        <v>Кіровоградська обл.</v>
      </c>
      <c r="G43" s="178">
        <f>VLOOKUP($A43,регістрація!$B:$X,8,FALSE)</f>
        <v>12</v>
      </c>
      <c r="H43" s="177">
        <f>VLOOKUP($A43,'розг. оцінка'!$CF:$DJ,4,FALSE)</f>
        <v>90</v>
      </c>
      <c r="I43" s="177">
        <f>VLOOKUP($A43,'розг. оцінка'!$CF:$DJ,5,FALSE)</f>
        <v>93</v>
      </c>
      <c r="J43" s="177">
        <f>VLOOKUP($A43,'розг. оцінка'!$CF:$DJ,6,FALSE)</f>
        <v>91</v>
      </c>
      <c r="K43" s="177">
        <f>VLOOKUP($A43,'розг. оцінка'!$CF:$DJ,7,FALSE)</f>
        <v>0</v>
      </c>
      <c r="L43" s="179">
        <f>SUM(H43:J43)/3</f>
        <v>91.33333333333333</v>
      </c>
      <c r="M43" s="180">
        <f>VLOOKUP($A43,регістрація!$B:$X,10,FALSE)</f>
        <v>3</v>
      </c>
      <c r="N43" s="180">
        <f>VLOOKUP($A43,регістрація!$B:$X,11,FALSE)</f>
        <v>0.8</v>
      </c>
      <c r="O43" s="181">
        <f>SUM(L43:M43)*N43</f>
        <v>75.46666666666667</v>
      </c>
      <c r="P43" s="14"/>
      <c r="Q43" s="14"/>
      <c r="R43" s="14"/>
    </row>
    <row r="44" spans="2:15" ht="30" customHeight="1" thickBot="1">
      <c r="B44" s="182" t="s">
        <v>398</v>
      </c>
      <c r="G44" s="40"/>
      <c r="H44" s="46"/>
      <c r="I44" s="46"/>
      <c r="J44" s="46"/>
      <c r="K44" s="46"/>
      <c r="L44" s="185"/>
      <c r="M44" s="41"/>
      <c r="N44" s="41"/>
      <c r="O44" s="240">
        <f>SUM(O45:O47)</f>
        <v>286.96666666666664</v>
      </c>
    </row>
    <row r="45" spans="1:18" ht="30" customHeight="1">
      <c r="A45" s="166">
        <v>61</v>
      </c>
      <c r="B45" s="167" t="str">
        <f>VLOOKUP($A45,регістрація!$B:$Y,3,FALSE)</f>
        <v>КЗПО "Центр туризму, краєзнавства та екскурсій учнівської молоді"</v>
      </c>
      <c r="C45" s="168" t="str">
        <f>VLOOKUP($A45,регістрація!$B:$Y,4,FALSE)</f>
        <v>Губанов Борис Олексійович</v>
      </c>
      <c r="D45" s="168" t="str">
        <f>VLOOKUP($A45,регістрація!$B:$W,5,FALSE)</f>
        <v>пішохідний</v>
      </c>
      <c r="E45" s="168" t="str">
        <f>VLOOKUP($A45,регістрація!$B:$W,6,FALSE)</f>
        <v>ІІ к.с.</v>
      </c>
      <c r="F45" s="168" t="str">
        <f>VLOOKUP($A45,регістрація!$B:$X,7,FALSE)</f>
        <v>Карпати</v>
      </c>
      <c r="G45" s="169">
        <f>VLOOKUP($A45,регістрація!$B:$X,8,FALSE)</f>
        <v>9</v>
      </c>
      <c r="H45" s="168">
        <f>VLOOKUP($A45,'розг. оцінка'!$CF:$DJ,4,FALSE)</f>
        <v>87</v>
      </c>
      <c r="I45" s="168">
        <f>VLOOKUP($A45,'розг. оцінка'!$CF:$DJ,5,FALSE)</f>
        <v>93</v>
      </c>
      <c r="J45" s="168">
        <f>VLOOKUP($A45,'розг. оцінка'!$CF:$DJ,6,FALSE)</f>
        <v>103</v>
      </c>
      <c r="K45" s="168">
        <f>VLOOKUP($A45,'розг. оцінка'!$CF:$DJ,7,FALSE)</f>
        <v>0</v>
      </c>
      <c r="L45" s="170">
        <f>SUM(H45:J45)/3</f>
        <v>94.33333333333333</v>
      </c>
      <c r="M45" s="171">
        <f>VLOOKUP($A45,регістрація!$B:$X,10,FALSE)</f>
        <v>3</v>
      </c>
      <c r="N45" s="171">
        <f>VLOOKUP($A45,регістрація!$B:$X,11,FALSE)</f>
        <v>1.2</v>
      </c>
      <c r="O45" s="172">
        <f>SUM(L45:M45)*N45</f>
        <v>116.79999999999998</v>
      </c>
      <c r="P45" s="14"/>
      <c r="Q45" s="14"/>
      <c r="R45" s="14"/>
    </row>
    <row r="46" spans="1:18" ht="30" customHeight="1">
      <c r="A46" s="173">
        <v>62</v>
      </c>
      <c r="B46" s="6" t="str">
        <f>VLOOKUP($A46,регістрація!$B:$Y,3,FALSE)</f>
        <v>Старобельський районний Будинок творчості дітей та юнацтва</v>
      </c>
      <c r="C46" s="26" t="str">
        <f>VLOOKUP($A46,регістрація!$B:$Y,4,FALSE)</f>
        <v>Нещерет Андрій Анатолійович</v>
      </c>
      <c r="D46" s="26" t="str">
        <f>VLOOKUP($A46,регістрація!$B:$W,5,FALSE)</f>
        <v>пішохідний</v>
      </c>
      <c r="E46" s="26" t="str">
        <f>VLOOKUP($A46,регістрація!$B:$W,6,FALSE)</f>
        <v>І к.с.</v>
      </c>
      <c r="F46" s="26" t="str">
        <f>VLOOKUP($A46,регістрація!$B:$X,7,FALSE)</f>
        <v>Волинська обл.</v>
      </c>
      <c r="G46" s="43">
        <f>VLOOKUP($A46,регістрація!$B:$X,8,FALSE)</f>
        <v>13</v>
      </c>
      <c r="H46" s="26">
        <f>VLOOKUP($A46,'розг. оцінка'!$CF:$DJ,4,FALSE)</f>
        <v>82</v>
      </c>
      <c r="I46" s="26">
        <f>VLOOKUP($A46,'розг. оцінка'!$CF:$DJ,5,FALSE)</f>
        <v>98</v>
      </c>
      <c r="J46" s="26">
        <f>VLOOKUP($A46,'розг. оцінка'!$CF:$DJ,6,FALSE)</f>
        <v>74</v>
      </c>
      <c r="K46" s="26">
        <f>VLOOKUP($A46,'розг. оцінка'!$CF:$DJ,7,FALSE)</f>
        <v>100</v>
      </c>
      <c r="L46" s="44">
        <f>SUM(H46:K46)/4</f>
        <v>88.5</v>
      </c>
      <c r="M46" s="5">
        <f>VLOOKUP($A46,регістрація!$B:$X,10,FALSE)</f>
        <v>3</v>
      </c>
      <c r="N46" s="5">
        <f>VLOOKUP($A46,регістрація!$B:$X,11,FALSE)</f>
        <v>1</v>
      </c>
      <c r="O46" s="174">
        <f>SUM(L46:M46)*N46</f>
        <v>91.5</v>
      </c>
      <c r="P46" s="14"/>
      <c r="Q46" s="14"/>
      <c r="R46" s="14"/>
    </row>
    <row r="47" spans="1:18" ht="30" customHeight="1" thickBot="1">
      <c r="A47" s="175">
        <v>63</v>
      </c>
      <c r="B47" s="176" t="str">
        <f>VLOOKUP($A47,регістрація!$B:$Y,3,FALSE)</f>
        <v>Старобельський районний Будинок творчості дітей та юнацтва</v>
      </c>
      <c r="C47" s="177" t="str">
        <f>VLOOKUP($A47,регістрація!$B:$Y,4,FALSE)</f>
        <v>Нещерет Андрій Анатолійович</v>
      </c>
      <c r="D47" s="177" t="str">
        <f>VLOOKUP($A47,регістрація!$B:$W,5,FALSE)</f>
        <v>пішохідний</v>
      </c>
      <c r="E47" s="177" t="str">
        <f>VLOOKUP($A47,регістрація!$B:$W,6,FALSE)</f>
        <v>3 с.с.</v>
      </c>
      <c r="F47" s="177" t="str">
        <f>VLOOKUP($A47,регістрація!$B:$X,7,FALSE)</f>
        <v>Харківська обл.</v>
      </c>
      <c r="G47" s="178">
        <f>VLOOKUP($A47,регістрація!$B:$X,8,FALSE)</f>
        <v>13</v>
      </c>
      <c r="H47" s="177">
        <f>VLOOKUP($A47,'розг. оцінка'!$CF:$DJ,4,FALSE)</f>
        <v>97</v>
      </c>
      <c r="I47" s="177">
        <f>VLOOKUP($A47,'розг. оцінка'!$CF:$DJ,5,FALSE)</f>
        <v>87</v>
      </c>
      <c r="J47" s="177">
        <f>VLOOKUP($A47,'розг. оцінка'!$CF:$DJ,6,FALSE)</f>
        <v>102</v>
      </c>
      <c r="K47" s="177">
        <f>VLOOKUP($A47,'розг. оцінка'!$CF:$DJ,7,FALSE)</f>
        <v>0</v>
      </c>
      <c r="L47" s="179">
        <f>SUM(H47:J47)/3</f>
        <v>95.33333333333333</v>
      </c>
      <c r="M47" s="180">
        <f>VLOOKUP($A47,регістрація!$B:$X,10,FALSE)</f>
        <v>3</v>
      </c>
      <c r="N47" s="180">
        <f>VLOOKUP($A47,регістрація!$B:$X,11,FALSE)</f>
        <v>0.8</v>
      </c>
      <c r="O47" s="181">
        <f>SUM(L47:M47)*N47</f>
        <v>78.66666666666667</v>
      </c>
      <c r="P47" s="14"/>
      <c r="Q47" s="14"/>
      <c r="R47" s="14"/>
    </row>
    <row r="48" spans="2:15" ht="30" customHeight="1" thickBot="1">
      <c r="B48" s="182" t="s">
        <v>404</v>
      </c>
      <c r="G48" s="40"/>
      <c r="H48" s="46"/>
      <c r="I48" s="46"/>
      <c r="J48" s="46"/>
      <c r="K48" s="46"/>
      <c r="L48" s="183"/>
      <c r="M48" s="41"/>
      <c r="N48" s="41"/>
      <c r="O48" s="240">
        <f>O49</f>
        <v>69.86666666666666</v>
      </c>
    </row>
    <row r="49" spans="1:15" ht="30" customHeight="1" thickBot="1">
      <c r="A49" s="186">
        <v>87</v>
      </c>
      <c r="B49" s="187" t="str">
        <f>VLOOKUP($A49,регістрація!$B:$Y,3,FALSE)</f>
        <v>Будинок учнівської творчості Трускавецької міської ради</v>
      </c>
      <c r="C49" s="188" t="str">
        <f>VLOOKUP($A49,регістрація!$B:$Y,4,FALSE)</f>
        <v>Бляхарський Олександр Іванович</v>
      </c>
      <c r="D49" s="188" t="str">
        <f>VLOOKUP($A49,регістрація!$B:$W,5,FALSE)</f>
        <v>пішохідний</v>
      </c>
      <c r="E49" s="188" t="str">
        <f>VLOOKUP($A49,регістрація!$B:$W,6,FALSE)</f>
        <v>3 с.с.</v>
      </c>
      <c r="F49" s="188" t="str">
        <f>VLOOKUP($A49,регістрація!$B:$X,7,FALSE)</f>
        <v>Карпати</v>
      </c>
      <c r="G49" s="189">
        <f>VLOOKUP($A49,регістрація!$B:$X,8,FALSE)</f>
        <v>8</v>
      </c>
      <c r="H49" s="188">
        <f>VLOOKUP($A49,'розг. оцінка'!$CF:$DJ,4,FALSE)</f>
        <v>84</v>
      </c>
      <c r="I49" s="188">
        <f>VLOOKUP($A49,'розг. оцінка'!$CF:$DJ,5,FALSE)</f>
        <v>78</v>
      </c>
      <c r="J49" s="188">
        <f>VLOOKUP($A49,'розг. оцінка'!$CF:$DJ,6,FALSE)</f>
        <v>100</v>
      </c>
      <c r="K49" s="188">
        <f>VLOOKUP($A49,'розг. оцінка'!$CF:$DJ,7,FALSE)</f>
        <v>0</v>
      </c>
      <c r="L49" s="190">
        <f>SUM(H49:J49)/3</f>
        <v>87.33333333333333</v>
      </c>
      <c r="M49" s="191">
        <f>VLOOKUP($A49,регістрація!$B:$X,10,FALSE)</f>
        <v>0</v>
      </c>
      <c r="N49" s="191">
        <f>VLOOKUP($A49,регістрація!$B:$X,11,FALSE)</f>
        <v>0.8</v>
      </c>
      <c r="O49" s="192">
        <f>SUM(L49:M49)*N49</f>
        <v>69.86666666666666</v>
      </c>
    </row>
    <row r="50" spans="2:15" ht="30" customHeight="1" thickBot="1">
      <c r="B50" s="61" t="s">
        <v>399</v>
      </c>
      <c r="C50" s="46"/>
      <c r="D50" s="46"/>
      <c r="E50" s="46"/>
      <c r="F50" s="46"/>
      <c r="G50" s="46"/>
      <c r="H50" s="46"/>
      <c r="I50" s="46"/>
      <c r="J50" s="46"/>
      <c r="K50" s="46"/>
      <c r="L50" s="183"/>
      <c r="M50" s="41"/>
      <c r="N50" s="41"/>
      <c r="O50" s="240">
        <f>SUM(O51:O59)</f>
        <v>1031.6333333333332</v>
      </c>
    </row>
    <row r="51" spans="1:15" ht="30" customHeight="1">
      <c r="A51" s="166">
        <v>52</v>
      </c>
      <c r="B51" s="167" t="str">
        <f>VLOOKUP($A51,регістрація!$B:$Y,3,FALSE)</f>
        <v>Лупарівська загальоосвітня школа І-Ш ступенів</v>
      </c>
      <c r="C51" s="168" t="str">
        <f>VLOOKUP($A51,регістрація!$B:$Y,4,FALSE)</f>
        <v>Мезінов Олег Анатолійович</v>
      </c>
      <c r="D51" s="168" t="str">
        <f>VLOOKUP($A51,регістрація!$B:$W,5,FALSE)</f>
        <v>пішохідний</v>
      </c>
      <c r="E51" s="168" t="str">
        <f>VLOOKUP($A51,регістрація!$B:$W,6,FALSE)</f>
        <v>3 с.с.</v>
      </c>
      <c r="F51" s="168" t="str">
        <f>VLOOKUP($A51,регістрація!$B:$X,7,FALSE)</f>
        <v>Карпати</v>
      </c>
      <c r="G51" s="169">
        <f>VLOOKUP($A51,регістрація!$B:$X,8,FALSE)</f>
        <v>12</v>
      </c>
      <c r="H51" s="168">
        <f>VLOOKUP($A51,'розг. оцінка'!$CF:$DJ,4,FALSE)</f>
        <v>110</v>
      </c>
      <c r="I51" s="168">
        <f>VLOOKUP($A51,'розг. оцінка'!$CF:$DJ,5,FALSE)</f>
        <v>108</v>
      </c>
      <c r="J51" s="168">
        <f>VLOOKUP($A51,'розг. оцінка'!$CF:$DJ,6,FALSE)</f>
        <v>107</v>
      </c>
      <c r="K51" s="168">
        <f>VLOOKUP($A51,'розг. оцінка'!$CF:$DJ,7,FALSE)</f>
        <v>0</v>
      </c>
      <c r="L51" s="170">
        <f>SUM(H51:J51)/3</f>
        <v>108.33333333333333</v>
      </c>
      <c r="M51" s="171">
        <f>VLOOKUP($A51,регістрація!$B:$X,10,FALSE)</f>
        <v>3</v>
      </c>
      <c r="N51" s="171">
        <f>VLOOKUP($A51,регістрація!$B:$X,11,FALSE)</f>
        <v>0.8</v>
      </c>
      <c r="O51" s="172">
        <f>SUM(L51:M51)*N51</f>
        <v>89.06666666666666</v>
      </c>
    </row>
    <row r="52" spans="1:15" ht="30" customHeight="1">
      <c r="A52" s="173">
        <v>53</v>
      </c>
      <c r="B52" s="6" t="str">
        <f>VLOOKUP($A52,регістрація!$B:$Y,3,FALSE)</f>
        <v>Лиманівська загальноосвітня школа І-Ш ступенів</v>
      </c>
      <c r="C52" s="26" t="str">
        <f>VLOOKUP($A52,регістрація!$B:$Y,4,FALSE)</f>
        <v>Безпалий Микола Андрійович</v>
      </c>
      <c r="D52" s="26" t="str">
        <f>VLOOKUP($A52,регістрація!$B:$W,5,FALSE)</f>
        <v>пішохідний</v>
      </c>
      <c r="E52" s="26" t="str">
        <f>VLOOKUP($A52,регістрація!$B:$W,6,FALSE)</f>
        <v>І к.с.</v>
      </c>
      <c r="F52" s="26" t="str">
        <f>VLOOKUP($A52,регістрація!$B:$X,7,FALSE)</f>
        <v>Карпати</v>
      </c>
      <c r="G52" s="43">
        <f>VLOOKUP($A52,регістрація!$B:$X,8,FALSE)</f>
        <v>8</v>
      </c>
      <c r="H52" s="26">
        <f>VLOOKUP($A52,'розг. оцінка'!$CF:$DJ,4,FALSE)</f>
        <v>100</v>
      </c>
      <c r="I52" s="26">
        <f>VLOOKUP($A52,'розг. оцінка'!$CF:$DJ,5,FALSE)</f>
        <v>100</v>
      </c>
      <c r="J52" s="26">
        <f>VLOOKUP($A52,'розг. оцінка'!$CF:$DJ,6,FALSE)</f>
        <v>102</v>
      </c>
      <c r="K52" s="26">
        <f>VLOOKUP($A52,'розг. оцінка'!$CF:$DJ,7,FALSE)</f>
        <v>114</v>
      </c>
      <c r="L52" s="44">
        <f>SUM(H52:K52)/4</f>
        <v>104</v>
      </c>
      <c r="M52" s="5">
        <f>VLOOKUP($A52,регістрація!$B:$X,10,FALSE)</f>
        <v>3</v>
      </c>
      <c r="N52" s="5">
        <f>VLOOKUP($A52,регістрація!$B:$X,11,FALSE)</f>
        <v>1</v>
      </c>
      <c r="O52" s="174">
        <f aca="true" t="shared" si="3" ref="O52:O59">SUM(L52:M52)*N52</f>
        <v>107</v>
      </c>
    </row>
    <row r="53" spans="1:15" ht="30" customHeight="1">
      <c r="A53" s="173">
        <v>54</v>
      </c>
      <c r="B53" s="6" t="str">
        <f>VLOOKUP($A53,регістрація!$B:$Y,3,FALSE)</f>
        <v>Центр туризму, краєзнавства та екскурсій учнівської молоді</v>
      </c>
      <c r="C53" s="26" t="str">
        <f>VLOOKUP($A53,регістрація!$B:$Y,4,FALSE)</f>
        <v>Мартинов Сергій Володимирович</v>
      </c>
      <c r="D53" s="26" t="str">
        <f>VLOOKUP($A53,регістрація!$B:$W,5,FALSE)</f>
        <v>пішохідний</v>
      </c>
      <c r="E53" s="26" t="str">
        <f>VLOOKUP($A53,регістрація!$B:$W,6,FALSE)</f>
        <v>ІІ к.с.</v>
      </c>
      <c r="F53" s="26" t="str">
        <f>VLOOKUP($A53,регістрація!$B:$X,7,FALSE)</f>
        <v>Карпати</v>
      </c>
      <c r="G53" s="43">
        <f>VLOOKUP($A53,регістрація!$B:$X,8,FALSE)</f>
        <v>11</v>
      </c>
      <c r="H53" s="26">
        <f>VLOOKUP($A53,'розг. оцінка'!$CF:$DJ,4,FALSE)</f>
        <v>112</v>
      </c>
      <c r="I53" s="26">
        <f>VLOOKUP($A53,'розг. оцінка'!$CF:$DJ,5,FALSE)</f>
        <v>110</v>
      </c>
      <c r="J53" s="26">
        <f>VLOOKUP($A53,'розг. оцінка'!$CF:$DJ,6,FALSE)</f>
        <v>107</v>
      </c>
      <c r="K53" s="26">
        <f>VLOOKUP($A53,'розг. оцінка'!$CF:$DJ,7,FALSE)</f>
        <v>0</v>
      </c>
      <c r="L53" s="44">
        <f aca="true" t="shared" si="4" ref="L53:L59">SUM(H53:J53)/3</f>
        <v>109.66666666666667</v>
      </c>
      <c r="M53" s="5">
        <f>VLOOKUP($A53,регістрація!$B:$X,10,FALSE)</f>
        <v>3</v>
      </c>
      <c r="N53" s="5">
        <f>VLOOKUP($A53,регістрація!$B:$X,11,FALSE)</f>
        <v>1.2</v>
      </c>
      <c r="O53" s="174">
        <f t="shared" si="3"/>
        <v>135.2</v>
      </c>
    </row>
    <row r="54" spans="1:15" ht="30" customHeight="1">
      <c r="A54" s="173">
        <v>55</v>
      </c>
      <c r="B54" s="6" t="str">
        <f>VLOOKUP($A54,регістрація!$B:$Y,3,FALSE)</f>
        <v>Центр туризму, краєзнавства та екскурсій учнівської молоді</v>
      </c>
      <c r="C54" s="26" t="str">
        <f>VLOOKUP($A54,регістрація!$B:$Y,4,FALSE)</f>
        <v>Зайкін Олексій Володимирович</v>
      </c>
      <c r="D54" s="26" t="str">
        <f>VLOOKUP($A54,регістрація!$B:$W,5,FALSE)</f>
        <v>велосипедний</v>
      </c>
      <c r="E54" s="26" t="str">
        <f>VLOOKUP($A54,регістрація!$B:$W,6,FALSE)</f>
        <v>3 с.с.</v>
      </c>
      <c r="F54" s="26" t="str">
        <f>VLOOKUP($A54,регістрація!$B:$X,7,FALSE)</f>
        <v>Миколаївська обл.</v>
      </c>
      <c r="G54" s="43">
        <f>VLOOKUP($A54,регістрація!$B:$X,8,FALSE)</f>
        <v>8</v>
      </c>
      <c r="H54" s="26">
        <f>VLOOKUP($A54,'розг. оцінка'!$CF:$DJ,4,FALSE)</f>
        <v>100</v>
      </c>
      <c r="I54" s="26">
        <f>VLOOKUP($A54,'розг. оцінка'!$CF:$DJ,5,FALSE)</f>
        <v>105</v>
      </c>
      <c r="J54" s="26">
        <f>VLOOKUP($A54,'розг. оцінка'!$CF:$DJ,6,FALSE)</f>
        <v>92</v>
      </c>
      <c r="K54" s="26">
        <f>VLOOKUP($A54,'розг. оцінка'!$CF:$DJ,7,FALSE)</f>
        <v>0</v>
      </c>
      <c r="L54" s="44">
        <f t="shared" si="4"/>
        <v>99</v>
      </c>
      <c r="M54" s="5">
        <f>VLOOKUP($A54,регістрація!$B:$X,10,FALSE)</f>
        <v>3</v>
      </c>
      <c r="N54" s="5">
        <f>VLOOKUP($A54,регістрація!$B:$X,11,FALSE)</f>
        <v>0.8</v>
      </c>
      <c r="O54" s="174">
        <f t="shared" si="3"/>
        <v>81.60000000000001</v>
      </c>
    </row>
    <row r="55" spans="1:15" ht="30" customHeight="1">
      <c r="A55" s="173">
        <v>56</v>
      </c>
      <c r="B55" s="6" t="str">
        <f>VLOOKUP($A55,регістрація!$B:$Y,3,FALSE)</f>
        <v>Будинок творчості учнів Миколаївського району</v>
      </c>
      <c r="C55" s="26" t="str">
        <f>VLOOKUP($A55,регістрація!$B:$Y,4,FALSE)</f>
        <v>Павлішин Михайло Миколайович</v>
      </c>
      <c r="D55" s="26" t="str">
        <f>VLOOKUP($A55,регістрація!$B:$W,5,FALSE)</f>
        <v>велосипедний</v>
      </c>
      <c r="E55" s="26" t="str">
        <f>VLOOKUP($A55,регістрація!$B:$W,6,FALSE)</f>
        <v>І к.с.</v>
      </c>
      <c r="F55" s="26" t="str">
        <f>VLOOKUP($A55,регістрація!$B:$X,7,FALSE)</f>
        <v>Миколаївська обл.</v>
      </c>
      <c r="G55" s="43">
        <f>VLOOKUP($A55,регістрація!$B:$X,8,FALSE)</f>
        <v>10</v>
      </c>
      <c r="H55" s="26">
        <f>VLOOKUP($A55,'розг. оцінка'!$CF:$DJ,4,FALSE)</f>
        <v>97</v>
      </c>
      <c r="I55" s="26">
        <f>VLOOKUP($A55,'розг. оцінка'!$CF:$DJ,5,FALSE)</f>
        <v>110</v>
      </c>
      <c r="J55" s="26">
        <f>VLOOKUP($A55,'розг. оцінка'!$CF:$DJ,6,FALSE)</f>
        <v>0</v>
      </c>
      <c r="K55" s="26">
        <f>VLOOKUP($A55,'розг. оцінка'!$CF:$DJ,7,FALSE)</f>
        <v>0</v>
      </c>
      <c r="L55" s="44">
        <f>SUM(H55:J55)/2</f>
        <v>103.5</v>
      </c>
      <c r="M55" s="5">
        <f>VLOOKUP($A55,регістрація!$B:$X,10,FALSE)</f>
        <v>3</v>
      </c>
      <c r="N55" s="5">
        <f>VLOOKUP($A55,регістрація!$B:$X,11,FALSE)</f>
        <v>1</v>
      </c>
      <c r="O55" s="174">
        <f t="shared" si="3"/>
        <v>106.5</v>
      </c>
    </row>
    <row r="56" spans="1:15" ht="30" customHeight="1">
      <c r="A56" s="173">
        <v>57</v>
      </c>
      <c r="B56" s="6" t="str">
        <f>VLOOKUP($A56,регістрація!$B:$Y,3,FALSE)</f>
        <v>Центр туризму, краєзнавства та екскурсій учнівської молоді</v>
      </c>
      <c r="C56" s="26" t="str">
        <f>VLOOKUP($A56,регістрація!$B:$Y,4,FALSE)</f>
        <v>Трощенко Володимир Олександрович</v>
      </c>
      <c r="D56" s="26" t="str">
        <f>VLOOKUP($A56,регістрація!$B:$W,5,FALSE)</f>
        <v>велосипедний</v>
      </c>
      <c r="E56" s="26" t="str">
        <f>VLOOKUP($A56,регістрація!$B:$W,6,FALSE)</f>
        <v>ІІ к.с.</v>
      </c>
      <c r="F56" s="26" t="str">
        <f>VLOOKUP($A56,регістрація!$B:$X,7,FALSE)</f>
        <v>Миколаївська обл., Херсонська обл.</v>
      </c>
      <c r="G56" s="43">
        <f>VLOOKUP($A56,регістрація!$B:$X,8,FALSE)</f>
        <v>8</v>
      </c>
      <c r="H56" s="26">
        <f>VLOOKUP($A56,'розг. оцінка'!$CF:$DJ,4,FALSE)</f>
        <v>102</v>
      </c>
      <c r="I56" s="26">
        <f>VLOOKUP($A56,'розг. оцінка'!$CF:$DJ,5,FALSE)</f>
        <v>96</v>
      </c>
      <c r="J56" s="26">
        <f>VLOOKUP($A56,'розг. оцінка'!$CF:$DJ,6,FALSE)</f>
        <v>0</v>
      </c>
      <c r="K56" s="26">
        <f>VLOOKUP($A56,'розг. оцінка'!$CF:$DJ,7,FALSE)</f>
        <v>0</v>
      </c>
      <c r="L56" s="44">
        <f>SUM(H56:J56)/2</f>
        <v>99</v>
      </c>
      <c r="M56" s="5">
        <f>VLOOKUP($A56,регістрація!$B:$X,10,FALSE)</f>
        <v>3</v>
      </c>
      <c r="N56" s="5">
        <f>VLOOKUP($A56,регістрація!$B:$X,11,FALSE)</f>
        <v>1.2</v>
      </c>
      <c r="O56" s="174">
        <f t="shared" si="3"/>
        <v>122.39999999999999</v>
      </c>
    </row>
    <row r="57" spans="1:15" ht="30" customHeight="1">
      <c r="A57" s="173">
        <v>58</v>
      </c>
      <c r="B57" s="6" t="str">
        <f>VLOOKUP($A57,регістрація!$B:$Y,3,FALSE)</f>
        <v>Центр туризму, краєзнавства та екскурсій учнівської молоді</v>
      </c>
      <c r="C57" s="26" t="str">
        <f>VLOOKUP($A57,регістрація!$B:$Y,4,FALSE)</f>
        <v>Зайкін Олексій Володимирович</v>
      </c>
      <c r="D57" s="26" t="str">
        <f>VLOOKUP($A57,регістрація!$B:$W,5,FALSE)</f>
        <v>велосипедний</v>
      </c>
      <c r="E57" s="26" t="str">
        <f>VLOOKUP($A57,регістрація!$B:$W,6,FALSE)</f>
        <v>ІІІ к.с.</v>
      </c>
      <c r="F57" s="26" t="str">
        <f>VLOOKUP($A57,регістрація!$B:$X,7,FALSE)</f>
        <v>Миколаївська обл., Херсонська обл.</v>
      </c>
      <c r="G57" s="43">
        <f>VLOOKUP($A57,регістрація!$B:$X,8,FALSE)</f>
        <v>8</v>
      </c>
      <c r="H57" s="26">
        <f>VLOOKUP($A57,'розг. оцінка'!$CF:$DJ,4,FALSE)</f>
        <v>96</v>
      </c>
      <c r="I57" s="26">
        <f>VLOOKUP($A57,'розг. оцінка'!$CF:$DJ,5,FALSE)</f>
        <v>100</v>
      </c>
      <c r="J57" s="26">
        <f>VLOOKUP($A57,'розг. оцінка'!$CF:$DJ,6,FALSE)</f>
        <v>0</v>
      </c>
      <c r="K57" s="26">
        <f>VLOOKUP($A57,'розг. оцінка'!$CF:$DJ,7,FALSE)</f>
        <v>0</v>
      </c>
      <c r="L57" s="44">
        <f>SUM(H57:J57)/2</f>
        <v>98</v>
      </c>
      <c r="M57" s="5">
        <f>VLOOKUP($A57,регістрація!$B:$X,10,FALSE)</f>
        <v>3</v>
      </c>
      <c r="N57" s="5">
        <f>VLOOKUP($A57,регістрація!$B:$X,11,FALSE)</f>
        <v>1.4</v>
      </c>
      <c r="O57" s="174">
        <f t="shared" si="3"/>
        <v>141.39999999999998</v>
      </c>
    </row>
    <row r="58" spans="1:15" ht="30" customHeight="1">
      <c r="A58" s="173">
        <v>59</v>
      </c>
      <c r="B58" s="6" t="str">
        <f>VLOOKUP($A58,регістрація!$B:$Y,3,FALSE)</f>
        <v>Центр туризму, краєзнавства та екскурсій учнівської молоді</v>
      </c>
      <c r="C58" s="26" t="str">
        <f>VLOOKUP($A58,регістрація!$B:$Y,4,FALSE)</f>
        <v>Мартинов Сергій Володимирович</v>
      </c>
      <c r="D58" s="26" t="str">
        <f>VLOOKUP($A58,регістрація!$B:$W,5,FALSE)</f>
        <v>водний </v>
      </c>
      <c r="E58" s="26" t="str">
        <f>VLOOKUP($A58,регістрація!$B:$W,6,FALSE)</f>
        <v>І к.с.</v>
      </c>
      <c r="F58" s="26" t="str">
        <f>VLOOKUP($A58,регістрація!$B:$X,7,FALSE)</f>
        <v>р.р.Інгулець, Дніпро</v>
      </c>
      <c r="G58" s="43">
        <f>VLOOKUP($A58,регістрація!$B:$X,8,FALSE)</f>
        <v>9</v>
      </c>
      <c r="H58" s="26">
        <f>VLOOKUP($A58,'розг. оцінка'!$CF:$DJ,4,FALSE)</f>
        <v>106</v>
      </c>
      <c r="I58" s="26">
        <f>VLOOKUP($A58,'розг. оцінка'!$CF:$DJ,5,FALSE)</f>
        <v>92</v>
      </c>
      <c r="J58" s="26">
        <f>VLOOKUP($A58,'розг. оцінка'!$CF:$DJ,6,FALSE)</f>
        <v>104</v>
      </c>
      <c r="K58" s="26">
        <f>VLOOKUP($A58,'розг. оцінка'!$CF:$DJ,7,FALSE)</f>
        <v>0</v>
      </c>
      <c r="L58" s="44">
        <f t="shared" si="4"/>
        <v>100.66666666666667</v>
      </c>
      <c r="M58" s="5">
        <f>VLOOKUP($A58,регістрація!$B:$X,10,FALSE)</f>
        <v>3</v>
      </c>
      <c r="N58" s="5">
        <f>VLOOKUP($A58,регістрація!$B:$X,11,FALSE)</f>
        <v>1</v>
      </c>
      <c r="O58" s="174">
        <f t="shared" si="3"/>
        <v>103.66666666666667</v>
      </c>
    </row>
    <row r="59" spans="1:15" ht="30" customHeight="1" thickBot="1">
      <c r="A59" s="175">
        <v>60</v>
      </c>
      <c r="B59" s="176" t="str">
        <f>VLOOKUP($A59,регістрація!$B:$Y,3,FALSE)</f>
        <v>Центр туризму, краєзнавства та екскурсій учнівської молоді</v>
      </c>
      <c r="C59" s="177" t="str">
        <f>VLOOKUP($A59,регістрація!$B:$Y,4,FALSE)</f>
        <v>Брагіна Лідія Володимирівна</v>
      </c>
      <c r="D59" s="177" t="str">
        <f>VLOOKUP($A59,регістрація!$B:$W,5,FALSE)</f>
        <v>водний </v>
      </c>
      <c r="E59" s="177" t="str">
        <f>VLOOKUP($A59,регістрація!$B:$W,6,FALSE)</f>
        <v>ІІ к.с.</v>
      </c>
      <c r="F59" s="177" t="str">
        <f>VLOOKUP($A59,регістрація!$B:$X,7,FALSE)</f>
        <v>р.П.Буг</v>
      </c>
      <c r="G59" s="178">
        <f>VLOOKUP($A59,регістрація!$B:$X,8,FALSE)</f>
        <v>11</v>
      </c>
      <c r="H59" s="177">
        <f>VLOOKUP($A59,'розг. оцінка'!$CF:$DJ,4,FALSE)</f>
        <v>116</v>
      </c>
      <c r="I59" s="177">
        <f>VLOOKUP($A59,'розг. оцінка'!$CF:$DJ,5,FALSE)</f>
        <v>122</v>
      </c>
      <c r="J59" s="177">
        <f>VLOOKUP($A59,'розг. оцінка'!$CF:$DJ,6,FALSE)</f>
        <v>115</v>
      </c>
      <c r="K59" s="177">
        <f>VLOOKUP($A59,'розг. оцінка'!$CF:$DJ,7,FALSE)</f>
        <v>0</v>
      </c>
      <c r="L59" s="179">
        <f t="shared" si="4"/>
        <v>117.66666666666667</v>
      </c>
      <c r="M59" s="180">
        <f>VLOOKUP($A59,регістрація!$B:$X,10,FALSE)</f>
        <v>3</v>
      </c>
      <c r="N59" s="180">
        <f>VLOOKUP($A59,регістрація!$B:$X,11,FALSE)</f>
        <v>1.2</v>
      </c>
      <c r="O59" s="181">
        <f t="shared" si="3"/>
        <v>144.8</v>
      </c>
    </row>
    <row r="60" spans="2:15" ht="30" customHeight="1" thickBot="1">
      <c r="B60" s="182" t="s">
        <v>400</v>
      </c>
      <c r="E60" s="41"/>
      <c r="F60" s="41"/>
      <c r="G60" s="41"/>
      <c r="H60" s="46"/>
      <c r="I60" s="46"/>
      <c r="J60" s="46"/>
      <c r="K60" s="46"/>
      <c r="L60" s="183"/>
      <c r="M60" s="41"/>
      <c r="N60" s="41"/>
      <c r="O60" s="240">
        <f>SUM(O61:O65)</f>
        <v>519.3333333333334</v>
      </c>
    </row>
    <row r="61" spans="1:18" ht="30" customHeight="1">
      <c r="A61" s="166">
        <v>15</v>
      </c>
      <c r="B61" s="167" t="str">
        <f>VLOOKUP($A61,регістрація!$B:$Y,3,FALSE)</f>
        <v>Полтавський обласний центр туризму і краєзнавства учнівської молоді</v>
      </c>
      <c r="C61" s="168" t="str">
        <f>VLOOKUP($A61,регістрація!$B:$Y,4,FALSE)</f>
        <v>Криворучко Анатолій Вікторович</v>
      </c>
      <c r="D61" s="168" t="str">
        <f>VLOOKUP($A61,регістрація!$B:$W,5,FALSE)</f>
        <v>пішохідний</v>
      </c>
      <c r="E61" s="168" t="str">
        <f>VLOOKUP($A61,регістрація!$B:$W,6,FALSE)</f>
        <v>ІІ к.с.</v>
      </c>
      <c r="F61" s="168" t="str">
        <f>VLOOKUP($A61,регістрація!$B:$X,7,FALSE)</f>
        <v>Карпати</v>
      </c>
      <c r="G61" s="169">
        <f>VLOOKUP($A61,регістрація!$B:$X,8,FALSE)</f>
        <v>9</v>
      </c>
      <c r="H61" s="168">
        <f>VLOOKUP($A61,'розг. оцінка'!$CF:$DJ,4,FALSE)</f>
        <v>113</v>
      </c>
      <c r="I61" s="168">
        <f>VLOOKUP($A61,'розг. оцінка'!$CF:$DJ,5,FALSE)</f>
        <v>109</v>
      </c>
      <c r="J61" s="168">
        <f>VLOOKUP($A61,'розг. оцінка'!$CF:$DJ,6,FALSE)</f>
        <v>113</v>
      </c>
      <c r="K61" s="168">
        <f>VLOOKUP($A61,'розг. оцінка'!$CF:$DJ,7,FALSE)</f>
        <v>0</v>
      </c>
      <c r="L61" s="170">
        <f>SUM(H61:J61)/3</f>
        <v>111.66666666666667</v>
      </c>
      <c r="M61" s="171">
        <f>VLOOKUP($A61,регістрація!$B:$X,10,FALSE)</f>
        <v>3</v>
      </c>
      <c r="N61" s="171">
        <f>VLOOKUP($A61,регістрація!$B:$X,11,FALSE)</f>
        <v>1.2</v>
      </c>
      <c r="O61" s="172">
        <f>SUM(L61:M61)*N61</f>
        <v>137.6</v>
      </c>
      <c r="P61" s="14"/>
      <c r="Q61" s="14"/>
      <c r="R61" s="14"/>
    </row>
    <row r="62" spans="1:23" s="15" customFormat="1" ht="30" customHeight="1">
      <c r="A62" s="173">
        <v>16</v>
      </c>
      <c r="B62" s="6" t="str">
        <f>VLOOKUP($A62,регістрація!$B:$Y,3,FALSE)</f>
        <v>Полтавський обласний центр туризму і краєзнавства учнівської молоді</v>
      </c>
      <c r="C62" s="26" t="str">
        <f>VLOOKUP($A62,регістрація!$B:$Y,4,FALSE)</f>
        <v>Тимошевська Юлія Віталіївна</v>
      </c>
      <c r="D62" s="26" t="str">
        <f>VLOOKUP($A62,регістрація!$B:$W,5,FALSE)</f>
        <v>спелео</v>
      </c>
      <c r="E62" s="26" t="str">
        <f>VLOOKUP($A62,регістрація!$B:$W,6,FALSE)</f>
        <v>3 с.с.</v>
      </c>
      <c r="F62" s="26" t="str">
        <f>VLOOKUP($A62,регістрація!$B:$X,7,FALSE)</f>
        <v>Івано-Франківська обл.</v>
      </c>
      <c r="G62" s="43">
        <f>VLOOKUP($A62,регістрація!$B:$X,8,FALSE)</f>
        <v>10</v>
      </c>
      <c r="H62" s="26">
        <f>VLOOKUP($A62,'розг. оцінка'!$CF:$DJ,4,FALSE)</f>
        <v>132</v>
      </c>
      <c r="I62" s="26">
        <f>VLOOKUP($A62,'розг. оцінка'!$CF:$DJ,5,FALSE)</f>
        <v>130</v>
      </c>
      <c r="J62" s="26">
        <f>VLOOKUP($A62,'розг. оцінка'!$CF:$DJ,6,FALSE)</f>
        <v>130</v>
      </c>
      <c r="K62" s="26">
        <f>VLOOKUP($A62,'розг. оцінка'!$CF:$DJ,7,FALSE)</f>
        <v>0</v>
      </c>
      <c r="L62" s="44">
        <f>SUM(H62:J62)/3</f>
        <v>130.66666666666666</v>
      </c>
      <c r="M62" s="5">
        <f>VLOOKUP($A62,регістрація!$B:$X,10,FALSE)</f>
        <v>3</v>
      </c>
      <c r="N62" s="5">
        <f>VLOOKUP($A62,регістрація!$B:$X,11,FALSE)</f>
        <v>0.8</v>
      </c>
      <c r="O62" s="174">
        <f>SUM(L62:M62)*N62</f>
        <v>106.93333333333334</v>
      </c>
      <c r="R62" s="14"/>
      <c r="S62" s="14"/>
      <c r="T62" s="14"/>
      <c r="U62" s="14"/>
      <c r="V62" s="14"/>
      <c r="W62" s="14"/>
    </row>
    <row r="63" spans="1:18" ht="30" customHeight="1">
      <c r="A63" s="173">
        <v>17</v>
      </c>
      <c r="B63" s="6" t="str">
        <f>VLOOKUP($A63,регістрація!$B:$Y,3,FALSE)</f>
        <v>Полтавський міський центр позашкільної освіти </v>
      </c>
      <c r="C63" s="26" t="str">
        <f>VLOOKUP($A63,регістрація!$B:$Y,4,FALSE)</f>
        <v>Макуха Анатолій Васильович</v>
      </c>
      <c r="D63" s="26" t="str">
        <f>VLOOKUP($A63,регістрація!$B:$W,5,FALSE)</f>
        <v>пішохідний</v>
      </c>
      <c r="E63" s="26" t="str">
        <f>VLOOKUP($A63,регістрація!$B:$W,6,FALSE)</f>
        <v>І к.с.</v>
      </c>
      <c r="F63" s="26" t="str">
        <f>VLOOKUP($A63,регістрація!$B:$X,7,FALSE)</f>
        <v>Карпати</v>
      </c>
      <c r="G63" s="43">
        <f>VLOOKUP($A63,регістрація!$B:$X,8,FALSE)</f>
        <v>9</v>
      </c>
      <c r="H63" s="26">
        <f>VLOOKUP($A63,'розг. оцінка'!$CF:$DJ,4,FALSE)</f>
        <v>96</v>
      </c>
      <c r="I63" s="26">
        <f>VLOOKUP($A63,'розг. оцінка'!$CF:$DJ,5,FALSE)</f>
        <v>107</v>
      </c>
      <c r="J63" s="26">
        <f>VLOOKUP($A63,'розг. оцінка'!$CF:$DJ,6,FALSE)</f>
        <v>110</v>
      </c>
      <c r="K63" s="26">
        <f>VLOOKUP($A63,'розг. оцінка'!$CF:$DJ,7,FALSE)</f>
        <v>99</v>
      </c>
      <c r="L63" s="44">
        <f>SUM(H63:K63)/4</f>
        <v>103</v>
      </c>
      <c r="M63" s="5">
        <f>VLOOKUP($A63,регістрація!$B:$X,10,FALSE)</f>
        <v>3</v>
      </c>
      <c r="N63" s="5">
        <f>VLOOKUP($A63,регістрація!$B:$X,11,FALSE)</f>
        <v>1</v>
      </c>
      <c r="O63" s="174">
        <f>SUM(L63:M63)*N63</f>
        <v>106</v>
      </c>
      <c r="P63" s="14"/>
      <c r="Q63" s="14"/>
      <c r="R63" s="14"/>
    </row>
    <row r="64" spans="1:18" ht="30" customHeight="1">
      <c r="A64" s="173">
        <v>18</v>
      </c>
      <c r="B64" s="6" t="str">
        <f>VLOOKUP($A64,регістрація!$B:$Y,3,FALSE)</f>
        <v>Лубенський міський дитячо-юнацький клуб спортивного орієнтування і туризму "Валтекс"</v>
      </c>
      <c r="C64" s="26" t="str">
        <f>VLOOKUP($A64,регістрація!$B:$Y,4,FALSE)</f>
        <v>Полонський Микола</v>
      </c>
      <c r="D64" s="26" t="str">
        <f>VLOOKUP($A64,регістрація!$B:$W,5,FALSE)</f>
        <v>пішохідний</v>
      </c>
      <c r="E64" s="26" t="str">
        <f>VLOOKUP($A64,регістрація!$B:$W,6,FALSE)</f>
        <v>3 с.с.</v>
      </c>
      <c r="F64" s="26" t="str">
        <f>VLOOKUP($A64,регістрація!$B:$X,7,FALSE)</f>
        <v>Карпати</v>
      </c>
      <c r="G64" s="43">
        <f>VLOOKUP($A64,регістрація!$B:$X,8,FALSE)</f>
        <v>10</v>
      </c>
      <c r="H64" s="26">
        <f>VLOOKUP($A64,'розг. оцінка'!$CF:$DJ,4,FALSE)</f>
        <v>116</v>
      </c>
      <c r="I64" s="26">
        <f>VLOOKUP($A64,'розг. оцінка'!$CF:$DJ,5,FALSE)</f>
        <v>116</v>
      </c>
      <c r="J64" s="26">
        <f>VLOOKUP($A64,'розг. оцінка'!$CF:$DJ,6,FALSE)</f>
        <v>114</v>
      </c>
      <c r="K64" s="26">
        <f>VLOOKUP($A64,'розг. оцінка'!$CF:$DJ,7,FALSE)</f>
        <v>0</v>
      </c>
      <c r="L64" s="44">
        <f>SUM(H64:J64)/3</f>
        <v>115.33333333333333</v>
      </c>
      <c r="M64" s="5">
        <f>VLOOKUP($A64,регістрація!$B:$X,10,FALSE)</f>
        <v>3</v>
      </c>
      <c r="N64" s="5">
        <f>VLOOKUP($A64,регістрація!$B:$X,11,FALSE)</f>
        <v>0.8</v>
      </c>
      <c r="O64" s="174">
        <f>SUM(L64:M64)*N64</f>
        <v>94.66666666666667</v>
      </c>
      <c r="P64" s="14"/>
      <c r="Q64" s="14"/>
      <c r="R64" s="14"/>
    </row>
    <row r="65" spans="1:18" ht="30" customHeight="1" thickBot="1">
      <c r="A65" s="175">
        <v>19</v>
      </c>
      <c r="B65" s="176" t="str">
        <f>VLOOKUP($A65,регістрація!$B:$Y,3,FALSE)</f>
        <v>Миргородська міська станція юних туристів</v>
      </c>
      <c r="C65" s="177" t="str">
        <f>VLOOKUP($A65,регістрація!$B:$Y,4,FALSE)</f>
        <v>Ошека Людмила Володимирівна</v>
      </c>
      <c r="D65" s="177" t="str">
        <f>VLOOKUP($A65,регістрація!$B:$W,5,FALSE)</f>
        <v>водний </v>
      </c>
      <c r="E65" s="177" t="str">
        <f>VLOOKUP($A65,регістрація!$B:$W,6,FALSE)</f>
        <v>3 с.с.</v>
      </c>
      <c r="F65" s="177" t="str">
        <f>VLOOKUP($A65,регістрація!$B:$X,7,FALSE)</f>
        <v>р.Псел</v>
      </c>
      <c r="G65" s="178">
        <f>VLOOKUP($A65,регістрація!$B:$X,8,FALSE)</f>
        <v>12</v>
      </c>
      <c r="H65" s="177">
        <f>VLOOKUP($A65,'розг. оцінка'!$CF:$DJ,4,FALSE)</f>
        <v>90</v>
      </c>
      <c r="I65" s="177">
        <f>VLOOKUP($A65,'розг. оцінка'!$CF:$DJ,5,FALSE)</f>
        <v>87</v>
      </c>
      <c r="J65" s="177">
        <f>VLOOKUP($A65,'розг. оцінка'!$CF:$DJ,6,FALSE)</f>
        <v>92</v>
      </c>
      <c r="K65" s="177">
        <f>VLOOKUP($A65,'розг. оцінка'!$CF:$DJ,7,FALSE)</f>
        <v>0</v>
      </c>
      <c r="L65" s="179">
        <f>SUM(H65:J65)/3</f>
        <v>89.66666666666667</v>
      </c>
      <c r="M65" s="180">
        <f>VLOOKUP($A65,регістрація!$B:$X,10,FALSE)</f>
        <v>3</v>
      </c>
      <c r="N65" s="180">
        <f>VLOOKUP($A65,регістрація!$B:$X,11,FALSE)</f>
        <v>0.8</v>
      </c>
      <c r="O65" s="181">
        <f>SUM(L65:M65)*N65</f>
        <v>74.13333333333334</v>
      </c>
      <c r="Q65" s="14"/>
      <c r="R65" s="14"/>
    </row>
    <row r="66" spans="2:15" ht="30" customHeight="1" thickBot="1">
      <c r="B66" s="182" t="s">
        <v>112</v>
      </c>
      <c r="C66" s="41"/>
      <c r="D66" s="41"/>
      <c r="E66" s="41"/>
      <c r="F66" s="41"/>
      <c r="G66" s="41"/>
      <c r="H66" s="46"/>
      <c r="I66" s="46"/>
      <c r="J66" s="46"/>
      <c r="K66" s="46"/>
      <c r="L66" s="183"/>
      <c r="M66" s="41"/>
      <c r="N66" s="41"/>
      <c r="O66" s="240">
        <f>SUM(O67:O75)</f>
        <v>921.1333333333333</v>
      </c>
    </row>
    <row r="67" spans="1:15" ht="30" customHeight="1">
      <c r="A67" s="166">
        <v>34</v>
      </c>
      <c r="B67" s="167" t="str">
        <f>VLOOKUP($A67,регістрація!$B:$Y,3,FALSE)</f>
        <v>Кролевецька районна станція юних туристів</v>
      </c>
      <c r="C67" s="168" t="str">
        <f>VLOOKUP($A67,регістрація!$B:$Y,4,FALSE)</f>
        <v>Лебедь Олекандр Васильович</v>
      </c>
      <c r="D67" s="168" t="str">
        <f>VLOOKUP($A67,регістрація!$B:$W,5,FALSE)</f>
        <v>пішохідний</v>
      </c>
      <c r="E67" s="168" t="str">
        <f>VLOOKUP($A67,регістрація!$B:$W,6,FALSE)</f>
        <v>3 с.с.</v>
      </c>
      <c r="F67" s="168" t="str">
        <f>VLOOKUP($A67,регістрація!$B:$X,7,FALSE)</f>
        <v>Чернігівська обл., Сумська обл.</v>
      </c>
      <c r="G67" s="169">
        <f>VLOOKUP($A67,регістрація!$B:$X,8,FALSE)</f>
        <v>19</v>
      </c>
      <c r="H67" s="168">
        <f>VLOOKUP($A67,'розг. оцінка'!$CF:$DJ,4,FALSE)</f>
        <v>97</v>
      </c>
      <c r="I67" s="168">
        <f>VLOOKUP($A67,'розг. оцінка'!$CF:$DJ,5,FALSE)</f>
        <v>96</v>
      </c>
      <c r="J67" s="168">
        <f>VLOOKUP($A67,'розг. оцінка'!$CF:$DJ,6,FALSE)</f>
        <v>103</v>
      </c>
      <c r="K67" s="168">
        <f>VLOOKUP($A67,'розг. оцінка'!$CF:$DJ,7,FALSE)</f>
        <v>0</v>
      </c>
      <c r="L67" s="170">
        <f>SUM(H67:J67)/3</f>
        <v>98.66666666666667</v>
      </c>
      <c r="M67" s="171">
        <f>VLOOKUP($A67,регістрація!$B:$X,10,FALSE)</f>
        <v>3</v>
      </c>
      <c r="N67" s="171">
        <f>VLOOKUP($A67,регістрація!$B:$X,11,FALSE)</f>
        <v>0.8</v>
      </c>
      <c r="O67" s="172">
        <f>SUM(L67:M67)*N67</f>
        <v>81.33333333333334</v>
      </c>
    </row>
    <row r="68" spans="1:15" ht="30" customHeight="1">
      <c r="A68" s="173">
        <v>35</v>
      </c>
      <c r="B68" s="6" t="str">
        <f>VLOOKUP($A68,регістрація!$B:$Y,3,FALSE)</f>
        <v>Роменський районний центр дитячої та юнацької творчості</v>
      </c>
      <c r="C68" s="26" t="str">
        <f>VLOOKUP($A68,регістрація!$B:$Y,4,FALSE)</f>
        <v>Гаценко Вадим Григорович</v>
      </c>
      <c r="D68" s="26" t="str">
        <f>VLOOKUP($A68,регістрація!$B:$W,5,FALSE)</f>
        <v>пішохідний</v>
      </c>
      <c r="E68" s="26" t="str">
        <f>VLOOKUP($A68,регістрація!$B:$W,6,FALSE)</f>
        <v>І к.с.</v>
      </c>
      <c r="F68" s="26" t="str">
        <f>VLOOKUP($A68,регістрація!$B:$X,7,FALSE)</f>
        <v>Полтавська обл., Черкаська обл.</v>
      </c>
      <c r="G68" s="43">
        <f>VLOOKUP($A68,регістрація!$B:$X,8,FALSE)</f>
        <v>9</v>
      </c>
      <c r="H68" s="26">
        <f>VLOOKUP($A68,'розг. оцінка'!$CF:$DJ,4,FALSE)</f>
        <v>93</v>
      </c>
      <c r="I68" s="26">
        <f>VLOOKUP($A68,'розг. оцінка'!$CF:$DJ,5,FALSE)</f>
        <v>94</v>
      </c>
      <c r="J68" s="26">
        <f>VLOOKUP($A68,'розг. оцінка'!$CF:$DJ,6,FALSE)</f>
        <v>85</v>
      </c>
      <c r="K68" s="26">
        <f>VLOOKUP($A68,'розг. оцінка'!$CF:$DJ,7,FALSE)</f>
        <v>100</v>
      </c>
      <c r="L68" s="44">
        <f>SUM(H68:K68)/4</f>
        <v>93</v>
      </c>
      <c r="M68" s="5">
        <f>VLOOKUP($A68,регістрація!$B:$X,10,FALSE)</f>
        <v>3</v>
      </c>
      <c r="N68" s="5">
        <f>VLOOKUP($A68,регістрація!$B:$X,11,FALSE)</f>
        <v>1</v>
      </c>
      <c r="O68" s="174">
        <f aca="true" t="shared" si="5" ref="O68:O75">SUM(L68:M68)*N68</f>
        <v>96</v>
      </c>
    </row>
    <row r="69" spans="1:18" ht="30" customHeight="1">
      <c r="A69" s="173">
        <v>36</v>
      </c>
      <c r="B69" s="6" t="str">
        <f>VLOOKUP($A69,регістрація!$B:$Y,3,FALSE)</f>
        <v>КЗ "Сумський Палац піонерів та юнацтва"</v>
      </c>
      <c r="C69" s="26" t="str">
        <f>VLOOKUP($A69,регістрація!$B:$Y,4,FALSE)</f>
        <v>Андросова Валентина Іванівна</v>
      </c>
      <c r="D69" s="26" t="str">
        <f>VLOOKUP($A69,регістрація!$B:$W,5,FALSE)</f>
        <v>пішохідний</v>
      </c>
      <c r="E69" s="26" t="str">
        <f>VLOOKUP($A69,регістрація!$B:$W,6,FALSE)</f>
        <v>ІІ к.с.</v>
      </c>
      <c r="F69" s="26" t="str">
        <f>VLOOKUP($A69,регістрація!$B:$X,7,FALSE)</f>
        <v>Карпати</v>
      </c>
      <c r="G69" s="43">
        <f>VLOOKUP($A69,регістрація!$B:$X,8,FALSE)</f>
        <v>9</v>
      </c>
      <c r="H69" s="26">
        <f>VLOOKUP($A69,'розг. оцінка'!$CF:$DJ,4,FALSE)</f>
        <v>105</v>
      </c>
      <c r="I69" s="26">
        <f>VLOOKUP($A69,'розг. оцінка'!$CF:$DJ,5,FALSE)</f>
        <v>101</v>
      </c>
      <c r="J69" s="26">
        <f>VLOOKUP($A69,'розг. оцінка'!$CF:$DJ,6,FALSE)</f>
        <v>104</v>
      </c>
      <c r="K69" s="26">
        <f>VLOOKUP($A69,'розг. оцінка'!$CF:$DJ,7,FALSE)</f>
        <v>0</v>
      </c>
      <c r="L69" s="44">
        <f>SUM(H69:J69)/3</f>
        <v>103.33333333333333</v>
      </c>
      <c r="M69" s="5">
        <f>VLOOKUP($A69,регістрація!$B:$X,10,FALSE)</f>
        <v>2</v>
      </c>
      <c r="N69" s="5">
        <f>VLOOKUP($A69,регістрація!$B:$X,11,FALSE)</f>
        <v>1.2</v>
      </c>
      <c r="O69" s="174">
        <f t="shared" si="5"/>
        <v>126.39999999999999</v>
      </c>
      <c r="P69" s="45"/>
      <c r="Q69" s="14"/>
      <c r="R69" s="14"/>
    </row>
    <row r="70" spans="1:18" ht="30" customHeight="1">
      <c r="A70" s="173">
        <v>37</v>
      </c>
      <c r="B70" s="6" t="str">
        <f>VLOOKUP($A70,регістрація!$B:$Y,3,FALSE)</f>
        <v>КЗ "Обласний центр позашкільної освіти та роботи з талановитою молоддю"</v>
      </c>
      <c r="C70" s="26" t="str">
        <f>VLOOKUP($A70,регістрація!$B:$Y,4,FALSE)</f>
        <v>Кондратенко Дмитро Євгенович </v>
      </c>
      <c r="D70" s="26" t="str">
        <f>VLOOKUP($A70,регістрація!$B:$W,5,FALSE)</f>
        <v>водний </v>
      </c>
      <c r="E70" s="26" t="str">
        <f>VLOOKUP($A70,регістрація!$B:$W,6,FALSE)</f>
        <v>3 с.с.</v>
      </c>
      <c r="F70" s="26" t="str">
        <f>VLOOKUP($A70,регістрація!$B:$X,7,FALSE)</f>
        <v>р.Ворскла</v>
      </c>
      <c r="G70" s="43">
        <f>VLOOKUP($A70,регістрація!$B:$X,8,FALSE)</f>
        <v>8</v>
      </c>
      <c r="H70" s="26">
        <f>VLOOKUP($A70,'розг. оцінка'!$CF:$DJ,4,FALSE)</f>
        <v>111</v>
      </c>
      <c r="I70" s="26">
        <f>VLOOKUP($A70,'розг. оцінка'!$CF:$DJ,5,FALSE)</f>
        <v>116</v>
      </c>
      <c r="J70" s="26">
        <f>VLOOKUP($A70,'розг. оцінка'!$CF:$DJ,6,FALSE)</f>
        <v>106</v>
      </c>
      <c r="K70" s="26">
        <f>VLOOKUP($A70,'розг. оцінка'!$CF:$DJ,7,FALSE)</f>
        <v>0</v>
      </c>
      <c r="L70" s="44">
        <f>SUM(H70:J70)/3</f>
        <v>111</v>
      </c>
      <c r="M70" s="5">
        <f>VLOOKUP($A70,регістрація!$B:$X,10,FALSE)</f>
        <v>2</v>
      </c>
      <c r="N70" s="5">
        <f>VLOOKUP($A70,регістрація!$B:$X,11,FALSE)</f>
        <v>0.8</v>
      </c>
      <c r="O70" s="174">
        <f t="shared" si="5"/>
        <v>90.4</v>
      </c>
      <c r="P70" s="45"/>
      <c r="Q70" s="14"/>
      <c r="R70" s="14"/>
    </row>
    <row r="71" spans="1:22" s="15" customFormat="1" ht="30" customHeight="1">
      <c r="A71" s="173">
        <v>38</v>
      </c>
      <c r="B71" s="6" t="str">
        <f>VLOOKUP($A71,регістрація!$B:$Y,3,FALSE)</f>
        <v>КЗ "Обласний центр позашкільної освіти та роботи з талановитою молоддю"</v>
      </c>
      <c r="C71" s="26" t="str">
        <f>VLOOKUP($A71,регістрація!$B:$Y,4,FALSE)</f>
        <v>Кондратенко Дмитро Євгенович </v>
      </c>
      <c r="D71" s="26" t="str">
        <f>VLOOKUP($A71,регістрація!$B:$W,5,FALSE)</f>
        <v>водний </v>
      </c>
      <c r="E71" s="26" t="str">
        <f>VLOOKUP($A71,регістрація!$B:$W,6,FALSE)</f>
        <v>І к.с.</v>
      </c>
      <c r="F71" s="26" t="str">
        <f>VLOOKUP($A71,регістрація!$B:$X,7,FALSE)</f>
        <v>р.р.Сейм, Десна</v>
      </c>
      <c r="G71" s="43">
        <f>VLOOKUP($A71,регістрація!$B:$X,8,FALSE)</f>
        <v>10</v>
      </c>
      <c r="H71" s="26">
        <f>VLOOKUP($A71,'розг. оцінка'!$CF:$DJ,4,FALSE)</f>
        <v>108</v>
      </c>
      <c r="I71" s="26">
        <f>VLOOKUP($A71,'розг. оцінка'!$CF:$DJ,5,FALSE)</f>
        <v>106</v>
      </c>
      <c r="J71" s="26">
        <f>VLOOKUP($A71,'розг. оцінка'!$CF:$DJ,6,FALSE)</f>
        <v>108</v>
      </c>
      <c r="K71" s="26">
        <f>VLOOKUP($A71,'розг. оцінка'!$CF:$DJ,7,FALSE)</f>
        <v>0</v>
      </c>
      <c r="L71" s="44">
        <f>SUM(H71:J71)/3</f>
        <v>107.33333333333333</v>
      </c>
      <c r="M71" s="5">
        <f>VLOOKUP($A71,регістрація!$B:$X,10,FALSE)</f>
        <v>3</v>
      </c>
      <c r="N71" s="5">
        <f>VLOOKUP($A71,регістрація!$B:$X,11,FALSE)</f>
        <v>1</v>
      </c>
      <c r="O71" s="174">
        <f t="shared" si="5"/>
        <v>110.33333333333333</v>
      </c>
      <c r="P71" s="45"/>
      <c r="Q71" s="14"/>
      <c r="R71" s="14"/>
      <c r="S71" s="14"/>
      <c r="T71" s="14"/>
      <c r="U71" s="14"/>
      <c r="V71" s="14"/>
    </row>
    <row r="72" spans="1:18" ht="30" customHeight="1">
      <c r="A72" s="173">
        <v>39</v>
      </c>
      <c r="B72" s="6" t="str">
        <f>VLOOKUP($A72,регістрація!$B:$Y,3,FALSE)</f>
        <v>КЗ "Обласний центр позашкільної освіти та роботи з талановитою  молоддю"</v>
      </c>
      <c r="C72" s="26" t="str">
        <f>VLOOKUP($A72,регістрація!$B:$Y,4,FALSE)</f>
        <v>Мараховська Зоя Анатоліївна</v>
      </c>
      <c r="D72" s="26" t="str">
        <f>VLOOKUP($A72,регістрація!$B:$W,5,FALSE)</f>
        <v>велосипедний</v>
      </c>
      <c r="E72" s="26" t="str">
        <f>VLOOKUP($A72,регістрація!$B:$W,6,FALSE)</f>
        <v>ІІ к.с.</v>
      </c>
      <c r="F72" s="26" t="str">
        <f>VLOOKUP($A72,регістрація!$B:$X,7,FALSE)</f>
        <v>Карпати</v>
      </c>
      <c r="G72" s="43">
        <f>VLOOKUP($A72,регістрація!$B:$X,8,FALSE)</f>
        <v>9</v>
      </c>
      <c r="H72" s="26">
        <f>VLOOKUP($A72,'розг. оцінка'!$CF:$DJ,4,FALSE)</f>
        <v>110</v>
      </c>
      <c r="I72" s="26">
        <f>VLOOKUP($A72,'розг. оцінка'!$CF:$DJ,5,FALSE)</f>
        <v>124</v>
      </c>
      <c r="J72" s="26">
        <f>VLOOKUP($A72,'розг. оцінка'!$CF:$DJ,6,FALSE)</f>
        <v>0</v>
      </c>
      <c r="K72" s="26">
        <f>VLOOKUP($A72,'розг. оцінка'!$CF:$DJ,7,FALSE)</f>
        <v>0</v>
      </c>
      <c r="L72" s="44">
        <f>SUM(H72:J72)/2</f>
        <v>117</v>
      </c>
      <c r="M72" s="5">
        <f>VLOOKUP($A72,регістрація!$B:$X,10,FALSE)</f>
        <v>2</v>
      </c>
      <c r="N72" s="5">
        <f>VLOOKUP($A72,регістрація!$B:$X,11,FALSE)</f>
        <v>1.2</v>
      </c>
      <c r="O72" s="174">
        <f t="shared" si="5"/>
        <v>142.79999999999998</v>
      </c>
      <c r="Q72" s="14"/>
      <c r="R72" s="14"/>
    </row>
    <row r="73" spans="1:18" ht="30" customHeight="1">
      <c r="A73" s="173">
        <v>40</v>
      </c>
      <c r="B73" s="6" t="str">
        <f>VLOOKUP($A73,регістрація!$B:$Y,3,FALSE)</f>
        <v>Недригайлівський будинок дитячої та юнацької творчості</v>
      </c>
      <c r="C73" s="26" t="str">
        <f>VLOOKUP($A73,регістрація!$B:$Y,4,FALSE)</f>
        <v>Філатов Ігор Миколайович</v>
      </c>
      <c r="D73" s="26" t="str">
        <f>VLOOKUP($A73,регістрація!$B:$W,5,FALSE)</f>
        <v>велосипедний</v>
      </c>
      <c r="E73" s="26" t="str">
        <f>VLOOKUP($A73,регістрація!$B:$W,6,FALSE)</f>
        <v>3 с.с.</v>
      </c>
      <c r="F73" s="26" t="str">
        <f>VLOOKUP($A73,регістрація!$B:$X,7,FALSE)</f>
        <v>Сумська обл.</v>
      </c>
      <c r="G73" s="43">
        <f>VLOOKUP($A73,регістрація!$B:$X,8,FALSE)</f>
        <v>10</v>
      </c>
      <c r="H73" s="26">
        <f>VLOOKUP($A73,'розг. оцінка'!$CF:$DJ,4,FALSE)</f>
        <v>106</v>
      </c>
      <c r="I73" s="26">
        <f>VLOOKUP($A73,'розг. оцінка'!$CF:$DJ,5,FALSE)</f>
        <v>99</v>
      </c>
      <c r="J73" s="26">
        <f>VLOOKUP($A73,'розг. оцінка'!$CF:$DJ,6,FALSE)</f>
        <v>99</v>
      </c>
      <c r="K73" s="26">
        <f>VLOOKUP($A73,'розг. оцінка'!$CF:$DJ,7,FALSE)</f>
        <v>0</v>
      </c>
      <c r="L73" s="44">
        <f>SUM(H73:J73)/3</f>
        <v>101.33333333333333</v>
      </c>
      <c r="M73" s="5">
        <f>VLOOKUP($A73,регістрація!$B:$X,10,FALSE)</f>
        <v>2</v>
      </c>
      <c r="N73" s="5">
        <f>VLOOKUP($A73,регістрація!$B:$X,11,FALSE)</f>
        <v>0.8</v>
      </c>
      <c r="O73" s="174">
        <f t="shared" si="5"/>
        <v>82.66666666666667</v>
      </c>
      <c r="P73" s="45"/>
      <c r="Q73" s="14"/>
      <c r="R73" s="14"/>
    </row>
    <row r="74" spans="1:18" ht="30" customHeight="1">
      <c r="A74" s="173">
        <v>41</v>
      </c>
      <c r="B74" s="6" t="str">
        <f>VLOOKUP($A74,регістрація!$B:$Y,3,FALSE)</f>
        <v>Конотопська станція юних туристів</v>
      </c>
      <c r="C74" s="26" t="str">
        <f>VLOOKUP($A74,регістрація!$B:$Y,4,FALSE)</f>
        <v>Хвостов Ігор Миколайович</v>
      </c>
      <c r="D74" s="26" t="str">
        <f>VLOOKUP($A74,регістрація!$B:$W,5,FALSE)</f>
        <v>велосипедний</v>
      </c>
      <c r="E74" s="26" t="str">
        <f>VLOOKUP($A74,регістрація!$B:$W,6,FALSE)</f>
        <v>І к.с.</v>
      </c>
      <c r="F74" s="26" t="str">
        <f>VLOOKUP($A74,регістрація!$B:$X,7,FALSE)</f>
        <v>Сумська обл., Чернігівська обл.</v>
      </c>
      <c r="G74" s="43">
        <f>VLOOKUP($A74,регістрація!$B:$X,8,FALSE)</f>
        <v>10</v>
      </c>
      <c r="H74" s="26">
        <f>VLOOKUP($A74,'розг. оцінка'!$CF:$DJ,4,FALSE)</f>
        <v>100</v>
      </c>
      <c r="I74" s="26">
        <f>VLOOKUP($A74,'розг. оцінка'!$CF:$DJ,5,FALSE)</f>
        <v>106</v>
      </c>
      <c r="J74" s="26">
        <f>VLOOKUP($A74,'розг. оцінка'!$CF:$DJ,6,FALSE)</f>
        <v>0</v>
      </c>
      <c r="K74" s="26">
        <f>VLOOKUP($A74,'розг. оцінка'!$CF:$DJ,7,FALSE)</f>
        <v>0</v>
      </c>
      <c r="L74" s="44">
        <f>SUM(H74:J74)/2</f>
        <v>103</v>
      </c>
      <c r="M74" s="5">
        <f>VLOOKUP($A74,регістрація!$B:$X,10,FALSE)</f>
        <v>3</v>
      </c>
      <c r="N74" s="5">
        <f>VLOOKUP($A74,регістрація!$B:$X,11,FALSE)</f>
        <v>1</v>
      </c>
      <c r="O74" s="174">
        <f t="shared" si="5"/>
        <v>106</v>
      </c>
      <c r="P74" s="45"/>
      <c r="Q74" s="14"/>
      <c r="R74" s="14"/>
    </row>
    <row r="75" spans="1:18" ht="30" customHeight="1" thickBot="1">
      <c r="A75" s="175">
        <v>42</v>
      </c>
      <c r="B75" s="176" t="str">
        <f>VLOOKUP($A75,регістрація!$B:$Y,3,FALSE)</f>
        <v>Роменський районний центр дитячої та юнацької творчості</v>
      </c>
      <c r="C75" s="177" t="str">
        <f>VLOOKUP($A75,регістрація!$B:$Y,4,FALSE)</f>
        <v>Білан Дмитро Григорович</v>
      </c>
      <c r="D75" s="177" t="str">
        <f>VLOOKUP($A75,регістрація!$B:$W,5,FALSE)</f>
        <v>лижний</v>
      </c>
      <c r="E75" s="177" t="str">
        <f>VLOOKUP($A75,регістрація!$B:$W,6,FALSE)</f>
        <v>3 с.с.</v>
      </c>
      <c r="F75" s="177" t="str">
        <f>VLOOKUP($A75,регістрація!$B:$X,7,FALSE)</f>
        <v>Сумська обл.</v>
      </c>
      <c r="G75" s="178">
        <f>VLOOKUP($A75,регістрація!$B:$X,8,FALSE)</f>
        <v>8</v>
      </c>
      <c r="H75" s="177">
        <f>VLOOKUP($A75,'розг. оцінка'!$CF:$DJ,4,FALSE)</f>
        <v>104</v>
      </c>
      <c r="I75" s="177">
        <f>VLOOKUP($A75,'розг. оцінка'!$CF:$DJ,5,FALSE)</f>
        <v>103</v>
      </c>
      <c r="J75" s="177">
        <f>VLOOKUP($A75,'розг. оцінка'!$CF:$DJ,6,FALSE)</f>
        <v>0</v>
      </c>
      <c r="K75" s="177">
        <f>VLOOKUP($A75,'розг. оцінка'!$CF:$DJ,7,FALSE)</f>
        <v>0</v>
      </c>
      <c r="L75" s="179">
        <f>SUM(H75:J75)/2</f>
        <v>103.5</v>
      </c>
      <c r="M75" s="180">
        <f>VLOOKUP($A75,регістрація!$B:$X,10,FALSE)</f>
        <v>3</v>
      </c>
      <c r="N75" s="180">
        <f>VLOOKUP($A75,регістрація!$B:$X,11,FALSE)</f>
        <v>0.8</v>
      </c>
      <c r="O75" s="181">
        <f t="shared" si="5"/>
        <v>85.2</v>
      </c>
      <c r="P75" s="45"/>
      <c r="Q75" s="14"/>
      <c r="R75" s="14"/>
    </row>
    <row r="76" spans="2:15" ht="30" customHeight="1" thickBot="1">
      <c r="B76" s="239" t="s">
        <v>401</v>
      </c>
      <c r="F76" s="41"/>
      <c r="G76" s="41"/>
      <c r="H76" s="46"/>
      <c r="I76" s="46"/>
      <c r="J76" s="46"/>
      <c r="K76" s="46"/>
      <c r="L76" s="183"/>
      <c r="M76" s="41"/>
      <c r="N76" s="41"/>
      <c r="O76" s="240">
        <f>SUM(O77:O77)</f>
        <v>87</v>
      </c>
    </row>
    <row r="77" spans="1:18" ht="30" customHeight="1" thickBot="1">
      <c r="A77" s="186">
        <v>9</v>
      </c>
      <c r="B77" s="187" t="str">
        <f>VLOOKUP($A77,регістрація!$B:$Y,3,FALSE)</f>
        <v>Заліщицька державна гімназія</v>
      </c>
      <c r="C77" s="188" t="str">
        <f>VLOOKUP($A77,регістрація!$B:$Y,4,FALSE)</f>
        <v>Горин Наталія Петрівна</v>
      </c>
      <c r="D77" s="188" t="str">
        <f>VLOOKUP($A77,регістрація!$B:$W,5,FALSE)</f>
        <v>пішохідний</v>
      </c>
      <c r="E77" s="188" t="str">
        <f>VLOOKUP($A77,регістрація!$B:$W,6,FALSE)</f>
        <v>І к.с.</v>
      </c>
      <c r="F77" s="188" t="str">
        <f>VLOOKUP($A77,регістрація!$B:$X,7,FALSE)</f>
        <v>Карпати</v>
      </c>
      <c r="G77" s="189">
        <f>VLOOKUP($A77,регістрація!$B:$X,8,FALSE)</f>
        <v>9</v>
      </c>
      <c r="H77" s="188">
        <f>VLOOKUP($A77,'розг. оцінка'!$CF:$DJ,4,FALSE)</f>
        <v>83</v>
      </c>
      <c r="I77" s="188">
        <f>VLOOKUP($A77,'розг. оцінка'!$CF:$DJ,5,FALSE)</f>
        <v>89</v>
      </c>
      <c r="J77" s="188">
        <f>VLOOKUP($A77,'розг. оцінка'!$CF:$DJ,6,FALSE)</f>
        <v>80</v>
      </c>
      <c r="K77" s="188">
        <f>VLOOKUP($A77,'розг. оцінка'!$CF:$DJ,7,FALSE)</f>
        <v>84</v>
      </c>
      <c r="L77" s="190">
        <f>SUM(H77:K77)/4</f>
        <v>84</v>
      </c>
      <c r="M77" s="191">
        <f>VLOOKUP($A77,регістрація!$B:$X,10,FALSE)</f>
        <v>3</v>
      </c>
      <c r="N77" s="191">
        <f>VLOOKUP($A77,регістрація!$B:$X,11,FALSE)</f>
        <v>1</v>
      </c>
      <c r="O77" s="192">
        <f>SUM(L77:M77)*N77</f>
        <v>87</v>
      </c>
      <c r="P77" s="14"/>
      <c r="Q77" s="14"/>
      <c r="R77" s="14"/>
    </row>
    <row r="78" spans="1:18" ht="30" customHeight="1" thickBot="1">
      <c r="A78" s="47"/>
      <c r="B78" s="193" t="s">
        <v>402</v>
      </c>
      <c r="C78" s="46"/>
      <c r="D78" s="46"/>
      <c r="E78" s="46"/>
      <c r="F78" s="46"/>
      <c r="G78" s="46"/>
      <c r="H78" s="46"/>
      <c r="I78" s="46"/>
      <c r="J78" s="46"/>
      <c r="K78" s="46"/>
      <c r="L78" s="183"/>
      <c r="M78" s="41"/>
      <c r="N78" s="41"/>
      <c r="O78" s="240">
        <f>SUM(O79:O81)</f>
        <v>240.93333333333334</v>
      </c>
      <c r="P78" s="45"/>
      <c r="Q78" s="14"/>
      <c r="R78" s="14"/>
    </row>
    <row r="79" spans="1:18" ht="30" customHeight="1">
      <c r="A79" s="166">
        <v>23</v>
      </c>
      <c r="B79" s="167" t="str">
        <f>VLOOKUP($A79,регістрація!$B:$Y,3,FALSE)</f>
        <v>Дергачівська дитячо-юнацька спортивна школа</v>
      </c>
      <c r="C79" s="168" t="str">
        <f>VLOOKUP($A79,регістрація!$B:$Y,4,FALSE)</f>
        <v>Щербакова Алла Прокопівна</v>
      </c>
      <c r="D79" s="168" t="str">
        <f>VLOOKUP($A79,регістрація!$B:$W,5,FALSE)</f>
        <v>водний </v>
      </c>
      <c r="E79" s="168" t="str">
        <f>VLOOKUP($A79,регістрація!$B:$W,6,FALSE)</f>
        <v>І к.с.</v>
      </c>
      <c r="F79" s="168" t="str">
        <f>VLOOKUP($A79,регістрація!$B:$X,7,FALSE)</f>
        <v>р.Орель </v>
      </c>
      <c r="G79" s="169">
        <f>VLOOKUP($A79,регістрація!$B:$X,8,FALSE)</f>
        <v>12</v>
      </c>
      <c r="H79" s="168">
        <f>VLOOKUP($A79,'розг. оцінка'!$CF:$DJ,4,FALSE)</f>
        <v>101</v>
      </c>
      <c r="I79" s="168">
        <f>VLOOKUP($A79,'розг. оцінка'!$CF:$DJ,5,FALSE)</f>
        <v>102</v>
      </c>
      <c r="J79" s="168">
        <f>VLOOKUP($A79,'розг. оцінка'!$CF:$DJ,6,FALSE)</f>
        <v>94</v>
      </c>
      <c r="K79" s="168">
        <f>VLOOKUP($A79,'розг. оцінка'!$CF:$DJ,7,FALSE)</f>
        <v>0</v>
      </c>
      <c r="L79" s="170">
        <f>SUM(H79:J79)/3</f>
        <v>99</v>
      </c>
      <c r="M79" s="171">
        <f>VLOOKUP($A79,регістрація!$B:$X,10,FALSE)</f>
        <v>3</v>
      </c>
      <c r="N79" s="171">
        <f>VLOOKUP($A79,регістрація!$B:$X,11,FALSE)</f>
        <v>1</v>
      </c>
      <c r="O79" s="172">
        <f>SUM(L79:M79)*N79</f>
        <v>102</v>
      </c>
      <c r="P79" s="45"/>
      <c r="Q79" s="14"/>
      <c r="R79" s="14"/>
    </row>
    <row r="80" spans="1:18" ht="30" customHeight="1">
      <c r="A80" s="173">
        <v>24</v>
      </c>
      <c r="B80" s="6" t="str">
        <f>VLOOKUP($A80,регістрація!$B:$Y,3,FALSE)</f>
        <v>КЗ "Харківський центр дитячої та юнацької творчості № 2"</v>
      </c>
      <c r="C80" s="26" t="str">
        <f>VLOOKUP($A80,регістрація!$B:$Y,4,FALSE)</f>
        <v>Подрєзова Олена Степанівна</v>
      </c>
      <c r="D80" s="26" t="str">
        <f>VLOOKUP($A80,регістрація!$B:$W,5,FALSE)</f>
        <v>водний </v>
      </c>
      <c r="E80" s="26" t="str">
        <f>VLOOKUP($A80,регістрація!$B:$W,6,FALSE)</f>
        <v>3 с.с.</v>
      </c>
      <c r="F80" s="26" t="str">
        <f>VLOOKUP($A80,регістрація!$B:$X,7,FALSE)</f>
        <v>р.Дніпро</v>
      </c>
      <c r="G80" s="43">
        <f>VLOOKUP($A80,регістрація!$B:$X,8,FALSE)</f>
        <v>11</v>
      </c>
      <c r="H80" s="26">
        <f>VLOOKUP($A80,'розг. оцінка'!$CF:$DJ,4,FALSE)</f>
        <v>77</v>
      </c>
      <c r="I80" s="26">
        <f>VLOOKUP($A80,'розг. оцінка'!$CF:$DJ,5,FALSE)</f>
        <v>83</v>
      </c>
      <c r="J80" s="26">
        <f>VLOOKUP($A80,'розг. оцінка'!$CF:$DJ,6,FALSE)</f>
        <v>82</v>
      </c>
      <c r="K80" s="26">
        <f>VLOOKUP($A80,'розг. оцінка'!$CF:$DJ,7,FALSE)</f>
        <v>0</v>
      </c>
      <c r="L80" s="44">
        <f>SUM(H80:J80)/3</f>
        <v>80.66666666666667</v>
      </c>
      <c r="M80" s="5">
        <f>VLOOKUP($A80,регістрація!$B:$X,10,FALSE)</f>
        <v>3</v>
      </c>
      <c r="N80" s="5">
        <f>VLOOKUP($A80,регістрація!$B:$X,11,FALSE)</f>
        <v>0.8</v>
      </c>
      <c r="O80" s="174">
        <f>SUM(L80:M80)*N80</f>
        <v>66.93333333333334</v>
      </c>
      <c r="P80" s="45"/>
      <c r="Q80" s="14"/>
      <c r="R80" s="14"/>
    </row>
    <row r="81" spans="1:18" ht="30" customHeight="1" thickBot="1">
      <c r="A81" s="175">
        <v>25</v>
      </c>
      <c r="B81" s="176" t="str">
        <f>VLOOKUP($A81,регістрація!$B:$Y,3,FALSE)</f>
        <v>Балаклійський центр дитячої та юнацької творчості</v>
      </c>
      <c r="C81" s="177" t="str">
        <f>VLOOKUP($A81,регістрація!$B:$Y,4,FALSE)</f>
        <v>Черненко Віктор Володимирович</v>
      </c>
      <c r="D81" s="177" t="str">
        <f>VLOOKUP($A81,регістрація!$B:$W,5,FALSE)</f>
        <v>пішохідний</v>
      </c>
      <c r="E81" s="177" t="str">
        <f>VLOOKUP($A81,регістрація!$B:$W,6,FALSE)</f>
        <v>3 с.с.</v>
      </c>
      <c r="F81" s="177" t="str">
        <f>VLOOKUP($A81,регістрація!$B:$X,7,FALSE)</f>
        <v>Карпати</v>
      </c>
      <c r="G81" s="178">
        <f>VLOOKUP($A81,регістрація!$B:$X,8,FALSE)</f>
        <v>22</v>
      </c>
      <c r="H81" s="177">
        <f>VLOOKUP($A81,'розг. оцінка'!$CF:$DJ,4,FALSE)</f>
        <v>78</v>
      </c>
      <c r="I81" s="177">
        <f>VLOOKUP($A81,'розг. оцінка'!$CF:$DJ,5,FALSE)</f>
        <v>91</v>
      </c>
      <c r="J81" s="177">
        <f>VLOOKUP($A81,'розг. оцінка'!$CF:$DJ,6,FALSE)</f>
        <v>92</v>
      </c>
      <c r="K81" s="177">
        <f>VLOOKUP($A81,'розг. оцінка'!$CF:$DJ,7,FALSE)</f>
        <v>0</v>
      </c>
      <c r="L81" s="179">
        <f>SUM(H81:J81)/3</f>
        <v>87</v>
      </c>
      <c r="M81" s="180">
        <f>VLOOKUP($A81,регістрація!$B:$X,10,FALSE)</f>
        <v>3</v>
      </c>
      <c r="N81" s="180">
        <f>VLOOKUP($A81,регістрація!$B:$X,11,FALSE)</f>
        <v>0.8</v>
      </c>
      <c r="O81" s="181">
        <f>SUM(L81:M81)*N81</f>
        <v>72</v>
      </c>
      <c r="P81" s="45"/>
      <c r="Q81" s="14"/>
      <c r="R81" s="14"/>
    </row>
    <row r="82" spans="2:15" ht="30" customHeight="1" thickBot="1">
      <c r="B82" s="182" t="s">
        <v>113</v>
      </c>
      <c r="F82" s="41"/>
      <c r="G82" s="41"/>
      <c r="H82" s="46"/>
      <c r="I82" s="46"/>
      <c r="J82" s="46"/>
      <c r="K82" s="46"/>
      <c r="L82" s="183"/>
      <c r="M82" s="41"/>
      <c r="N82" s="41"/>
      <c r="O82" s="240">
        <f>SUM(O83:O88)</f>
        <v>642.3166666666666</v>
      </c>
    </row>
    <row r="83" spans="1:18" ht="30" customHeight="1">
      <c r="A83" s="166">
        <v>66</v>
      </c>
      <c r="B83" s="167" t="str">
        <f>VLOOKUP($A83,регістрація!$B:$Y,3,FALSE)</f>
        <v>Херсонський Центр позашкільної роботи</v>
      </c>
      <c r="C83" s="168" t="str">
        <f>VLOOKUP($A83,регістрація!$B:$Y,4,FALSE)</f>
        <v>Волков Олександр Леонідович </v>
      </c>
      <c r="D83" s="168" t="str">
        <f>VLOOKUP($A83,регістрація!$B:$W,5,FALSE)</f>
        <v>пішохідний</v>
      </c>
      <c r="E83" s="168" t="str">
        <f>VLOOKUP($A83,регістрація!$B:$W,6,FALSE)</f>
        <v>3 с.с.</v>
      </c>
      <c r="F83" s="168" t="str">
        <f>VLOOKUP($A83,регістрація!$B:$X,7,FALSE)</f>
        <v>Херсонська обл., Миколаївська обл.</v>
      </c>
      <c r="G83" s="169">
        <f>VLOOKUP($A83,регістрація!$B:$X,8,FALSE)</f>
        <v>10</v>
      </c>
      <c r="H83" s="168">
        <f>VLOOKUP($A83,'розг. оцінка'!$CF:$DJ,4,FALSE)</f>
        <v>108</v>
      </c>
      <c r="I83" s="168">
        <f>VLOOKUP($A83,'розг. оцінка'!$CF:$DJ,5,FALSE)</f>
        <v>88</v>
      </c>
      <c r="J83" s="168">
        <f>VLOOKUP($A83,'розг. оцінка'!$CF:$DJ,6,FALSE)</f>
        <v>107</v>
      </c>
      <c r="K83" s="168">
        <f>VLOOKUP($A83,'розг. оцінка'!$CF:$DJ,7,FALSE)</f>
        <v>0</v>
      </c>
      <c r="L83" s="170">
        <f>SUM(H83:J83)/3</f>
        <v>101</v>
      </c>
      <c r="M83" s="171">
        <f>VLOOKUP($A83,регістрація!$B:$X,10,FALSE)</f>
        <v>3</v>
      </c>
      <c r="N83" s="171">
        <f>VLOOKUP($A83,регістрація!$B:$X,11,FALSE)</f>
        <v>0.8</v>
      </c>
      <c r="O83" s="172">
        <f aca="true" t="shared" si="6" ref="O83:O88">SUM(L83:M83)*N83</f>
        <v>83.2</v>
      </c>
      <c r="P83" s="14"/>
      <c r="Q83" s="14"/>
      <c r="R83" s="14"/>
    </row>
    <row r="84" spans="1:18" ht="30" customHeight="1">
      <c r="A84" s="173">
        <v>67</v>
      </c>
      <c r="B84" s="6" t="str">
        <f>VLOOKUP($A84,регістрація!$B:$Y,3,FALSE)</f>
        <v>КЗ "Генічеський районний Палац творчості дітей та юнацтва" </v>
      </c>
      <c r="C84" s="26" t="str">
        <f>VLOOKUP($A84,регістрація!$B:$Y,4,FALSE)</f>
        <v>Козачук Михайло Іванович</v>
      </c>
      <c r="D84" s="26" t="str">
        <f>VLOOKUP($A84,регістрація!$B:$W,5,FALSE)</f>
        <v>пішохідний</v>
      </c>
      <c r="E84" s="26" t="str">
        <f>VLOOKUP($A84,регістрація!$B:$W,6,FALSE)</f>
        <v>І к.с.</v>
      </c>
      <c r="F84" s="26" t="str">
        <f>VLOOKUP($A84,регістрація!$B:$X,7,FALSE)</f>
        <v>Карпати</v>
      </c>
      <c r="G84" s="43">
        <f>VLOOKUP($A84,регістрація!$B:$X,8,FALSE)</f>
        <v>13</v>
      </c>
      <c r="H84" s="26">
        <f>VLOOKUP($A84,'розг. оцінка'!$CF:$DJ,4,FALSE)</f>
        <v>108</v>
      </c>
      <c r="I84" s="26">
        <f>VLOOKUP($A84,'розг. оцінка'!$CF:$DJ,5,FALSE)</f>
        <v>105</v>
      </c>
      <c r="J84" s="26">
        <f>VLOOKUP($A84,'розг. оцінка'!$CF:$DJ,6,FALSE)</f>
        <v>116</v>
      </c>
      <c r="K84" s="26">
        <f>VLOOKUP($A84,'розг. оцінка'!$CF:$DJ,7,FALSE)</f>
        <v>100</v>
      </c>
      <c r="L84" s="44">
        <f>SUM(H84:K84)/4</f>
        <v>107.25</v>
      </c>
      <c r="M84" s="5">
        <f>VLOOKUP($A84,регістрація!$B:$X,10,FALSE)</f>
        <v>3</v>
      </c>
      <c r="N84" s="5">
        <f>VLOOKUP($A84,регістрація!$B:$X,11,FALSE)</f>
        <v>1</v>
      </c>
      <c r="O84" s="174">
        <f t="shared" si="6"/>
        <v>110.25</v>
      </c>
      <c r="P84" s="14"/>
      <c r="Q84" s="14"/>
      <c r="R84" s="14"/>
    </row>
    <row r="85" spans="1:18" ht="30" customHeight="1">
      <c r="A85" s="173">
        <v>68</v>
      </c>
      <c r="B85" s="6" t="str">
        <f>VLOOKUP($A85,регістрація!$B:$Y,3,FALSE)</f>
        <v>КЗ "Центр туристсько-краєзнавчої творчості учнівської молоді"</v>
      </c>
      <c r="C85" s="26" t="str">
        <f>VLOOKUP($A85,регістрація!$B:$Y,4,FALSE)</f>
        <v>Грабовський Юрій Антонович</v>
      </c>
      <c r="D85" s="26" t="str">
        <f>VLOOKUP($A85,регістрація!$B:$W,5,FALSE)</f>
        <v>пішохідний</v>
      </c>
      <c r="E85" s="26" t="str">
        <f>VLOOKUP($A85,регістрація!$B:$W,6,FALSE)</f>
        <v>ІІ к.с.</v>
      </c>
      <c r="F85" s="26" t="str">
        <f>VLOOKUP($A85,регістрація!$B:$X,7,FALSE)</f>
        <v>Карпати</v>
      </c>
      <c r="G85" s="43">
        <f>VLOOKUP($A85,регістрація!$B:$X,8,FALSE)</f>
        <v>8</v>
      </c>
      <c r="H85" s="26">
        <f>VLOOKUP($A85,'розг. оцінка'!$CF:$DJ,4,FALSE)</f>
        <v>89</v>
      </c>
      <c r="I85" s="26">
        <f>VLOOKUP($A85,'розг. оцінка'!$CF:$DJ,5,FALSE)</f>
        <v>107</v>
      </c>
      <c r="J85" s="26">
        <f>VLOOKUP($A85,'розг. оцінка'!$CF:$DJ,6,FALSE)</f>
        <v>105</v>
      </c>
      <c r="K85" s="26">
        <f>VLOOKUP($A85,'розг. оцінка'!$CF:$DJ,7,FALSE)</f>
        <v>0</v>
      </c>
      <c r="L85" s="44">
        <f>SUM(H85:J85)/3</f>
        <v>100.33333333333333</v>
      </c>
      <c r="M85" s="5">
        <f>VLOOKUP($A85,регістрація!$B:$X,10,FALSE)</f>
        <v>3</v>
      </c>
      <c r="N85" s="5">
        <f>VLOOKUP($A85,регістрація!$B:$X,11,FALSE)</f>
        <v>1.2</v>
      </c>
      <c r="O85" s="174">
        <f t="shared" si="6"/>
        <v>123.99999999999999</v>
      </c>
      <c r="P85" s="14"/>
      <c r="Q85" s="14"/>
      <c r="R85" s="14"/>
    </row>
    <row r="86" spans="1:18" ht="30" customHeight="1">
      <c r="A86" s="173">
        <v>69</v>
      </c>
      <c r="B86" s="6" t="str">
        <f>VLOOKUP($A86,регістрація!$B:$Y,3,FALSE)</f>
        <v>Скадовський центр дитячої та юнацької творчості</v>
      </c>
      <c r="C86" s="26" t="str">
        <f>VLOOKUP($A86,регістрація!$B:$Y,4,FALSE)</f>
        <v>Суровенний Олександр Володимирович</v>
      </c>
      <c r="D86" s="26" t="str">
        <f>VLOOKUP($A86,регістрація!$B:$W,5,FALSE)</f>
        <v>велосипедний</v>
      </c>
      <c r="E86" s="26" t="str">
        <f>VLOOKUP($A86,регістрація!$B:$W,6,FALSE)</f>
        <v>3 с.с.</v>
      </c>
      <c r="F86" s="26" t="str">
        <f>VLOOKUP($A86,регістрація!$B:$X,7,FALSE)</f>
        <v>Херсонська обл.</v>
      </c>
      <c r="G86" s="43">
        <f>VLOOKUP($A86,регістрація!$B:$X,8,FALSE)</f>
        <v>9</v>
      </c>
      <c r="H86" s="26">
        <f>VLOOKUP($A86,'розг. оцінка'!$CF:$DJ,4,FALSE)</f>
        <v>101</v>
      </c>
      <c r="I86" s="26">
        <f>VLOOKUP($A86,'розг. оцінка'!$CF:$DJ,5,FALSE)</f>
        <v>108</v>
      </c>
      <c r="J86" s="26">
        <f>VLOOKUP($A86,'розг. оцінка'!$CF:$DJ,6,FALSE)</f>
        <v>98</v>
      </c>
      <c r="K86" s="26">
        <f>VLOOKUP($A86,'розг. оцінка'!$CF:$DJ,7,FALSE)</f>
        <v>0</v>
      </c>
      <c r="L86" s="44">
        <f>SUM(H86:J86)/3</f>
        <v>102.33333333333333</v>
      </c>
      <c r="M86" s="5">
        <f>VLOOKUP($A86,регістрація!$B:$X,10,FALSE)</f>
        <v>3</v>
      </c>
      <c r="N86" s="5">
        <f>VLOOKUP($A86,регістрація!$B:$X,11,FALSE)</f>
        <v>0.8</v>
      </c>
      <c r="O86" s="174">
        <f t="shared" si="6"/>
        <v>84.26666666666667</v>
      </c>
      <c r="P86" s="14"/>
      <c r="Q86" s="14"/>
      <c r="R86" s="14"/>
    </row>
    <row r="87" spans="1:18" ht="30" customHeight="1">
      <c r="A87" s="173">
        <v>70</v>
      </c>
      <c r="B87" s="6" t="str">
        <f>VLOOKUP($A87,регістрація!$B:$Y,3,FALSE)</f>
        <v>Херсонська загальноосвітня школа № 37</v>
      </c>
      <c r="C87" s="26" t="str">
        <f>VLOOKUP($A87,регістрація!$B:$Y,4,FALSE)</f>
        <v>Волков Олександр Леонідович </v>
      </c>
      <c r="D87" s="26" t="str">
        <f>VLOOKUP($A87,регістрація!$B:$W,5,FALSE)</f>
        <v>велосипедний</v>
      </c>
      <c r="E87" s="26" t="str">
        <f>VLOOKUP($A87,регістрація!$B:$W,6,FALSE)</f>
        <v>І к.с.</v>
      </c>
      <c r="F87" s="26" t="str">
        <f>VLOOKUP($A87,регістрація!$B:$X,7,FALSE)</f>
        <v>Херсонська обл., Запорізька обл.</v>
      </c>
      <c r="G87" s="43">
        <f>VLOOKUP($A87,регістрація!$B:$X,8,FALSE)</f>
        <v>8</v>
      </c>
      <c r="H87" s="26">
        <f>VLOOKUP($A87,'розг. оцінка'!$CF:$DJ,4,FALSE)</f>
        <v>91</v>
      </c>
      <c r="I87" s="26">
        <f>VLOOKUP($A87,'розг. оцінка'!$CF:$DJ,5,FALSE)</f>
        <v>101</v>
      </c>
      <c r="J87" s="26">
        <f>VLOOKUP($A87,'розг. оцінка'!$CF:$DJ,6,FALSE)</f>
        <v>0</v>
      </c>
      <c r="K87" s="26">
        <f>VLOOKUP($A87,'розг. оцінка'!$CF:$DJ,7,FALSE)</f>
        <v>0</v>
      </c>
      <c r="L87" s="44">
        <f>SUM(H87:J87)/2</f>
        <v>96</v>
      </c>
      <c r="M87" s="5">
        <f>VLOOKUP($A87,регістрація!$B:$X,10,FALSE)</f>
        <v>3</v>
      </c>
      <c r="N87" s="5">
        <f>VLOOKUP($A87,регістрація!$B:$X,11,FALSE)</f>
        <v>1</v>
      </c>
      <c r="O87" s="174">
        <f t="shared" si="6"/>
        <v>99</v>
      </c>
      <c r="P87" s="14"/>
      <c r="Q87" s="14"/>
      <c r="R87" s="14"/>
    </row>
    <row r="88" spans="1:18" ht="30" customHeight="1" thickBot="1">
      <c r="A88" s="175">
        <v>71</v>
      </c>
      <c r="B88" s="176" t="str">
        <f>VLOOKUP($A88,регістрація!$B:$Y,3,FALSE)</f>
        <v>Херсонський Центр позашкільної роботи</v>
      </c>
      <c r="C88" s="177" t="str">
        <f>VLOOKUP($A88,регістрація!$B:$Y,4,FALSE)</f>
        <v>Волков Олександр Леонідович </v>
      </c>
      <c r="D88" s="177" t="str">
        <f>VLOOKUP($A88,регістрація!$B:$W,5,FALSE)</f>
        <v>велосипедний</v>
      </c>
      <c r="E88" s="177" t="str">
        <f>VLOOKUP($A88,регістрація!$B:$W,6,FALSE)</f>
        <v>ІІ к.с.</v>
      </c>
      <c r="F88" s="177" t="str">
        <f>VLOOKUP($A88,регістрація!$B:$X,7,FALSE)</f>
        <v>Карпати</v>
      </c>
      <c r="G88" s="178">
        <f>VLOOKUP($A88,регістрація!$B:$X,8,FALSE)</f>
        <v>9</v>
      </c>
      <c r="H88" s="177">
        <f>VLOOKUP($A88,'розг. оцінка'!$CF:$DJ,4,FALSE)</f>
        <v>108</v>
      </c>
      <c r="I88" s="177">
        <f>VLOOKUP($A88,'розг. оцінка'!$CF:$DJ,5,FALSE)</f>
        <v>122</v>
      </c>
      <c r="J88" s="177">
        <f>VLOOKUP($A88,'розг. оцінка'!$CF:$DJ,6,FALSE)</f>
        <v>0</v>
      </c>
      <c r="K88" s="177">
        <f>VLOOKUP($A88,'розг. оцінка'!$CF:$DJ,7,FALSE)</f>
        <v>0</v>
      </c>
      <c r="L88" s="179">
        <f>SUM(H88:J88)/2</f>
        <v>115</v>
      </c>
      <c r="M88" s="180">
        <f>VLOOKUP($A88,регістрація!$B:$X,10,FALSE)</f>
        <v>3</v>
      </c>
      <c r="N88" s="180">
        <f>VLOOKUP($A88,регістрація!$B:$X,11,FALSE)</f>
        <v>1.2</v>
      </c>
      <c r="O88" s="181">
        <f t="shared" si="6"/>
        <v>141.6</v>
      </c>
      <c r="P88" s="14"/>
      <c r="Q88" s="14"/>
      <c r="R88" s="14"/>
    </row>
    <row r="89" spans="2:15" ht="30" customHeight="1" thickBot="1">
      <c r="B89" s="182" t="s">
        <v>421</v>
      </c>
      <c r="G89" s="40"/>
      <c r="H89" s="46"/>
      <c r="I89" s="46"/>
      <c r="J89" s="46"/>
      <c r="K89" s="46"/>
      <c r="L89" s="183"/>
      <c r="M89" s="41"/>
      <c r="N89" s="41"/>
      <c r="O89" s="240">
        <f>SUM(O90:O93)</f>
        <v>442.1833333333333</v>
      </c>
    </row>
    <row r="90" spans="1:18" ht="30" customHeight="1">
      <c r="A90" s="166">
        <v>46</v>
      </c>
      <c r="B90" s="167" t="str">
        <f>VLOOKUP($A90,регістрація!$B:$Y,3,FALSE)</f>
        <v>Хмельницький обласний центр туризму і краєзнавтва учнівської молоді</v>
      </c>
      <c r="C90" s="168" t="str">
        <f>VLOOKUP($A90,регістрація!$B:$Y,4,FALSE)</f>
        <v>Ващук Дмитро Петрович</v>
      </c>
      <c r="D90" s="168" t="str">
        <f>VLOOKUP($A90,регістрація!$B:$W,5,FALSE)</f>
        <v>водний </v>
      </c>
      <c r="E90" s="168" t="str">
        <f>VLOOKUP($A90,регістрація!$B:$W,6,FALSE)</f>
        <v>ІІІ к.с.</v>
      </c>
      <c r="F90" s="168" t="str">
        <f>VLOOKUP($A90,регістрація!$B:$X,7,FALSE)</f>
        <v>р.р.Ч.Черемош, Б.Черемош, Черемош, Прут</v>
      </c>
      <c r="G90" s="169">
        <f>VLOOKUP($A90,регістрація!$B:$X,8,FALSE)</f>
        <v>10</v>
      </c>
      <c r="H90" s="168">
        <f>VLOOKUP($A90,'розг. оцінка'!$CF:$DJ,4,FALSE)</f>
        <v>108</v>
      </c>
      <c r="I90" s="168">
        <f>VLOOKUP($A90,'розг. оцінка'!$CF:$DJ,5,FALSE)</f>
        <v>110</v>
      </c>
      <c r="J90" s="168">
        <f>VLOOKUP($A90,'розг. оцінка'!$CF:$DJ,6,FALSE)</f>
        <v>119</v>
      </c>
      <c r="K90" s="168">
        <f>VLOOKUP($A90,'розг. оцінка'!$CF:$DJ,7,FALSE)</f>
        <v>0</v>
      </c>
      <c r="L90" s="170">
        <f>SUM(H90:J90)/3</f>
        <v>112.33333333333333</v>
      </c>
      <c r="M90" s="171">
        <f>VLOOKUP($A90,регістрація!$B:$X,10,FALSE)</f>
        <v>3</v>
      </c>
      <c r="N90" s="171">
        <f>VLOOKUP($A90,регістрація!$B:$X,11,FALSE)</f>
        <v>1.4</v>
      </c>
      <c r="O90" s="172">
        <f>SUM(L90:M90)*N90</f>
        <v>161.46666666666664</v>
      </c>
      <c r="P90" s="14"/>
      <c r="Q90" s="14"/>
      <c r="R90" s="14"/>
    </row>
    <row r="91" spans="1:18" ht="30" customHeight="1">
      <c r="A91" s="173">
        <v>47</v>
      </c>
      <c r="B91" s="6" t="str">
        <f>VLOOKUP($A91,регістрація!$B:$Y,3,FALSE)</f>
        <v>Хмельницький міський центр туризму, краєзнавтва та екскурсій учнівської молоді</v>
      </c>
      <c r="C91" s="26" t="str">
        <f>VLOOKUP($A91,регістрація!$B:$Y,4,FALSE)</f>
        <v>Храпач Андрій Віталійович</v>
      </c>
      <c r="D91" s="26" t="str">
        <f>VLOOKUP($A91,регістрація!$B:$W,5,FALSE)</f>
        <v>пішохідний</v>
      </c>
      <c r="E91" s="26" t="str">
        <f>VLOOKUP($A91,регістрація!$B:$W,6,FALSE)</f>
        <v>І к.с.</v>
      </c>
      <c r="F91" s="26" t="str">
        <f>VLOOKUP($A91,регістрація!$B:$X,7,FALSE)</f>
        <v>Карпати</v>
      </c>
      <c r="G91" s="43">
        <f>VLOOKUP($A91,регістрація!$B:$X,8,FALSE)</f>
        <v>11</v>
      </c>
      <c r="H91" s="26">
        <f>VLOOKUP($A91,'розг. оцінка'!$CF:$DJ,4,FALSE)</f>
        <v>100</v>
      </c>
      <c r="I91" s="26">
        <f>VLOOKUP($A91,'розг. оцінка'!$CF:$DJ,5,FALSE)</f>
        <v>107</v>
      </c>
      <c r="J91" s="26">
        <f>VLOOKUP($A91,'розг. оцінка'!$CF:$DJ,6,FALSE)</f>
        <v>101</v>
      </c>
      <c r="K91" s="26">
        <f>VLOOKUP($A91,'розг. оцінка'!$CF:$DJ,7,FALSE)</f>
        <v>81</v>
      </c>
      <c r="L91" s="44">
        <f>SUM(H91:K91)/4</f>
        <v>97.25</v>
      </c>
      <c r="M91" s="5">
        <f>VLOOKUP($A91,регістрація!$B:$X,10,FALSE)</f>
        <v>3</v>
      </c>
      <c r="N91" s="5">
        <f>VLOOKUP($A91,регістрація!$B:$X,11,FALSE)</f>
        <v>1</v>
      </c>
      <c r="O91" s="174">
        <f>SUM(L91:M91)*N91</f>
        <v>100.25</v>
      </c>
      <c r="P91" s="14"/>
      <c r="Q91" s="14"/>
      <c r="R91" s="14"/>
    </row>
    <row r="92" spans="1:18" ht="30" customHeight="1">
      <c r="A92" s="173">
        <v>48</v>
      </c>
      <c r="B92" s="6" t="str">
        <f>VLOOKUP($A92,регістрація!$B:$Y,3,FALSE)</f>
        <v>Кам'янець-Подільська міська станція юних туристів</v>
      </c>
      <c r="C92" s="26" t="str">
        <f>VLOOKUP($A92,регістрація!$B:$Y,4,FALSE)</f>
        <v>Полевий Юрій Богданович</v>
      </c>
      <c r="D92" s="26" t="str">
        <f>VLOOKUP($A92,регістрація!$B:$W,5,FALSE)</f>
        <v>велосипедний</v>
      </c>
      <c r="E92" s="26" t="str">
        <f>VLOOKUP($A92,регістрація!$B:$W,6,FALSE)</f>
        <v>І к.с.</v>
      </c>
      <c r="F92" s="26" t="str">
        <f>VLOOKUP($A92,регістрація!$B:$X,7,FALSE)</f>
        <v>Поділля</v>
      </c>
      <c r="G92" s="43">
        <f>VLOOKUP($A92,регістрація!$B:$X,8,FALSE)</f>
        <v>10</v>
      </c>
      <c r="H92" s="26">
        <f>VLOOKUP($A92,'розг. оцінка'!$CF:$DJ,4,FALSE)</f>
        <v>91</v>
      </c>
      <c r="I92" s="26">
        <f>VLOOKUP($A92,'розг. оцінка'!$CF:$DJ,5,FALSE)</f>
        <v>89</v>
      </c>
      <c r="J92" s="26">
        <f>VLOOKUP($A92,'розг. оцінка'!$CF:$DJ,6,FALSE)</f>
        <v>0</v>
      </c>
      <c r="K92" s="26">
        <f>VLOOKUP($A92,'розг. оцінка'!$CF:$DJ,7,FALSE)</f>
        <v>0</v>
      </c>
      <c r="L92" s="44">
        <f>SUM(H92:J92)/2</f>
        <v>90</v>
      </c>
      <c r="M92" s="5">
        <f>VLOOKUP($A92,регістрація!$B:$X,10,FALSE)</f>
        <v>3</v>
      </c>
      <c r="N92" s="5">
        <f>VLOOKUP($A92,регістрація!$B:$X,11,FALSE)</f>
        <v>1</v>
      </c>
      <c r="O92" s="174">
        <f>SUM(L92:M92)*N92</f>
        <v>93</v>
      </c>
      <c r="P92" s="14"/>
      <c r="Q92" s="14"/>
      <c r="R92" s="14"/>
    </row>
    <row r="93" spans="1:18" ht="30" customHeight="1" thickBot="1">
      <c r="A93" s="175">
        <v>49</v>
      </c>
      <c r="B93" s="176" t="str">
        <f>VLOOKUP($A93,регістрація!$B:$Y,3,FALSE)</f>
        <v>Загальноосвітня школа І-Ш ступенів № 1 м.Славута</v>
      </c>
      <c r="C93" s="177" t="str">
        <f>VLOOKUP($A93,регістрація!$B:$Y,4,FALSE)</f>
        <v>Слівіна Алла Олександрівна</v>
      </c>
      <c r="D93" s="177" t="str">
        <f>VLOOKUP($A93,регістрація!$B:$W,5,FALSE)</f>
        <v>пішохідний</v>
      </c>
      <c r="E93" s="177" t="str">
        <f>VLOOKUP($A93,регістрація!$B:$W,6,FALSE)</f>
        <v>3 с.с.</v>
      </c>
      <c r="F93" s="177" t="str">
        <f>VLOOKUP($A93,регістрація!$B:$X,7,FALSE)</f>
        <v>Карпати</v>
      </c>
      <c r="G93" s="178">
        <f>VLOOKUP($A93,регістрація!$B:$X,8,FALSE)</f>
        <v>9</v>
      </c>
      <c r="H93" s="177">
        <f>VLOOKUP($A93,'розг. оцінка'!$CF:$DJ,4,FALSE)</f>
        <v>111</v>
      </c>
      <c r="I93" s="177">
        <f>VLOOKUP($A93,'розг. оцінка'!$CF:$DJ,5,FALSE)</f>
        <v>91</v>
      </c>
      <c r="J93" s="177">
        <f>VLOOKUP($A93,'розг. оцінка'!$CF:$DJ,6,FALSE)</f>
        <v>117</v>
      </c>
      <c r="K93" s="177">
        <f>VLOOKUP($A93,'розг. оцінка'!$CF:$DJ,7,FALSE)</f>
        <v>0</v>
      </c>
      <c r="L93" s="179">
        <f>SUM(H93:J93)/3</f>
        <v>106.33333333333333</v>
      </c>
      <c r="M93" s="180">
        <f>VLOOKUP($A93,регістрація!$B:$X,10,FALSE)</f>
        <v>3</v>
      </c>
      <c r="N93" s="180">
        <f>VLOOKUP($A93,регістрація!$B:$X,11,FALSE)</f>
        <v>0.8</v>
      </c>
      <c r="O93" s="181">
        <f>SUM(L93:M93)*N93</f>
        <v>87.46666666666667</v>
      </c>
      <c r="P93" s="14"/>
      <c r="Q93" s="14"/>
      <c r="R93" s="14"/>
    </row>
    <row r="94" spans="2:15" ht="30" customHeight="1" thickBot="1">
      <c r="B94" s="182" t="s">
        <v>403</v>
      </c>
      <c r="C94" s="41"/>
      <c r="D94" s="46"/>
      <c r="E94" s="41"/>
      <c r="G94" s="40"/>
      <c r="H94" s="46"/>
      <c r="I94" s="46"/>
      <c r="J94" s="46"/>
      <c r="K94" s="46"/>
      <c r="L94" s="183"/>
      <c r="M94" s="41"/>
      <c r="N94" s="41"/>
      <c r="O94" s="240">
        <f>SUM(O95:O96)</f>
        <v>186.48333333333335</v>
      </c>
    </row>
    <row r="95" spans="1:18" ht="30" customHeight="1">
      <c r="A95" s="166">
        <v>50</v>
      </c>
      <c r="B95" s="167" t="str">
        <f>VLOOKUP($A95,регістрація!$B:$Y,3,FALSE)</f>
        <v>Станція юних туристів м.Умань</v>
      </c>
      <c r="C95" s="168" t="str">
        <f>VLOOKUP($A95,регістрація!$B:$Y,4,FALSE)</f>
        <v>Дегтярьов Євген Володимирович</v>
      </c>
      <c r="D95" s="168" t="str">
        <f>VLOOKUP($A95,регістрація!$B:$W,5,FALSE)</f>
        <v>пішохідний</v>
      </c>
      <c r="E95" s="168" t="str">
        <f>VLOOKUP($A95,регістрація!$B:$W,6,FALSE)</f>
        <v>3 с.с.</v>
      </c>
      <c r="F95" s="168" t="str">
        <f>VLOOKUP($A95,регістрація!$B:$X,7,FALSE)</f>
        <v>Черкаська обл.</v>
      </c>
      <c r="G95" s="169">
        <f>VLOOKUP($A95,регістрація!$B:$X,8,FALSE)</f>
        <v>8</v>
      </c>
      <c r="H95" s="168">
        <f>VLOOKUP($A95,'розг. оцінка'!$CF:$DJ,4,FALSE)</f>
        <v>105</v>
      </c>
      <c r="I95" s="168">
        <f>VLOOKUP($A95,'розг. оцінка'!$CF:$DJ,5,FALSE)</f>
        <v>97</v>
      </c>
      <c r="J95" s="168">
        <f>VLOOKUP($A95,'розг. оцінка'!$CF:$DJ,6,FALSE)</f>
        <v>103</v>
      </c>
      <c r="K95" s="168">
        <f>VLOOKUP($A95,'розг. оцінка'!$CF:$DJ,7,FALSE)</f>
        <v>0</v>
      </c>
      <c r="L95" s="170">
        <f>SUM(H95:J95)/3</f>
        <v>101.66666666666667</v>
      </c>
      <c r="M95" s="171">
        <f>VLOOKUP($A95,регістрація!$B:$X,10,FALSE)</f>
        <v>3</v>
      </c>
      <c r="N95" s="171">
        <f>VLOOKUP($A95,регістрація!$B:$X,11,FALSE)</f>
        <v>0.8</v>
      </c>
      <c r="O95" s="172">
        <f>SUM(L95:M95)*N95</f>
        <v>83.73333333333335</v>
      </c>
      <c r="P95" s="45"/>
      <c r="Q95" s="14"/>
      <c r="R95" s="14"/>
    </row>
    <row r="96" spans="1:18" ht="30" customHeight="1" thickBot="1">
      <c r="A96" s="175">
        <v>51</v>
      </c>
      <c r="B96" s="176" t="str">
        <f>VLOOKUP($A96,регістрація!$B:$Y,3,FALSE)</f>
        <v>Станція юних туристів м.Умань</v>
      </c>
      <c r="C96" s="177" t="str">
        <f>VLOOKUP($A96,регістрація!$B:$Y,4,FALSE)</f>
        <v>Дегтярьов Євген Володимирович</v>
      </c>
      <c r="D96" s="177" t="str">
        <f>VLOOKUP($A96,регістрація!$B:$W,5,FALSE)</f>
        <v>пішохідний</v>
      </c>
      <c r="E96" s="177" t="str">
        <f>VLOOKUP($A96,регістрація!$B:$W,6,FALSE)</f>
        <v>І к.с.</v>
      </c>
      <c r="F96" s="177" t="str">
        <f>VLOOKUP($A96,регістрація!$B:$X,7,FALSE)</f>
        <v>Карпати</v>
      </c>
      <c r="G96" s="178">
        <f>VLOOKUP($A96,регістрація!$B:$X,8,FALSE)</f>
        <v>8</v>
      </c>
      <c r="H96" s="177">
        <f>VLOOKUP($A96,'розг. оцінка'!$CF:$DJ,4,FALSE)</f>
        <v>95</v>
      </c>
      <c r="I96" s="177">
        <f>VLOOKUP($A96,'розг. оцінка'!$CF:$DJ,5,FALSE)</f>
        <v>98</v>
      </c>
      <c r="J96" s="177">
        <f>VLOOKUP($A96,'розг. оцінка'!$CF:$DJ,6,FALSE)</f>
        <v>97</v>
      </c>
      <c r="K96" s="177">
        <f>VLOOKUP($A96,'розг. оцінка'!$CF:$DJ,7,FALSE)</f>
        <v>109</v>
      </c>
      <c r="L96" s="179">
        <f>SUM(H96:K96)/4</f>
        <v>99.75</v>
      </c>
      <c r="M96" s="180">
        <f>VLOOKUP($A96,регістрація!$B:$X,10,FALSE)</f>
        <v>3</v>
      </c>
      <c r="N96" s="180">
        <f>VLOOKUP($A96,регістрація!$B:$X,11,FALSE)</f>
        <v>1</v>
      </c>
      <c r="O96" s="181">
        <f>SUM(L96:M96)*N96</f>
        <v>102.75</v>
      </c>
      <c r="P96" s="45"/>
      <c r="Q96" s="14"/>
      <c r="R96" s="14"/>
    </row>
    <row r="97" spans="2:15" ht="30" customHeight="1" thickBot="1">
      <c r="B97" s="182" t="s">
        <v>114</v>
      </c>
      <c r="C97" s="46"/>
      <c r="D97" s="46"/>
      <c r="E97" s="46"/>
      <c r="F97" s="46"/>
      <c r="G97" s="46"/>
      <c r="H97" s="46"/>
      <c r="I97" s="46"/>
      <c r="J97" s="46"/>
      <c r="K97" s="46"/>
      <c r="L97" s="183"/>
      <c r="M97" s="41"/>
      <c r="N97" s="41"/>
      <c r="O97" s="240">
        <f>SUM(O98:O106)</f>
        <v>1012.3666666666667</v>
      </c>
    </row>
    <row r="98" spans="1:18" ht="30" customHeight="1">
      <c r="A98" s="166">
        <v>21</v>
      </c>
      <c r="B98" s="167" t="str">
        <f>VLOOKUP($A98,регістрація!$B:$Y,3,FALSE)</f>
        <v>Новоселицький районний центр спортивного туризму, краєзнавства та екскурсій учнівської молоді</v>
      </c>
      <c r="C98" s="168" t="str">
        <f>VLOOKUP($A98,регістрація!$B:$Y,4,FALSE)</f>
        <v>Молдованов Сергій Федорович</v>
      </c>
      <c r="D98" s="168" t="str">
        <f>VLOOKUP($A98,регістрація!$B:$W,5,FALSE)</f>
        <v>велосипедний</v>
      </c>
      <c r="E98" s="168" t="str">
        <f>VLOOKUP($A98,регістрація!$B:$W,6,FALSE)</f>
        <v>ІІ к.с.</v>
      </c>
      <c r="F98" s="168" t="str">
        <f>VLOOKUP($A98,регістрація!$B:$X,7,FALSE)</f>
        <v>Карпати</v>
      </c>
      <c r="G98" s="169">
        <f>VLOOKUP($A98,регістрація!$B:$X,8,FALSE)</f>
        <v>8</v>
      </c>
      <c r="H98" s="168">
        <f>VLOOKUP($A98,'розг. оцінка'!$CF:$DJ,4,FALSE)</f>
        <v>81</v>
      </c>
      <c r="I98" s="168">
        <f>VLOOKUP($A98,'розг. оцінка'!$CF:$DJ,5,FALSE)</f>
        <v>89</v>
      </c>
      <c r="J98" s="168">
        <f>VLOOKUP($A98,'розг. оцінка'!$CF:$DJ,6,FALSE)</f>
        <v>0</v>
      </c>
      <c r="K98" s="168">
        <f>VLOOKUP($A98,'розг. оцінка'!$CF:$DJ,7,FALSE)</f>
        <v>0</v>
      </c>
      <c r="L98" s="170">
        <f>SUM(H98:J98)/2</f>
        <v>85</v>
      </c>
      <c r="M98" s="171">
        <f>VLOOKUP($A98,регістрація!$B:$X,10,FALSE)</f>
        <v>3</v>
      </c>
      <c r="N98" s="171">
        <f>VLOOKUP($A98,регістрація!$B:$X,11,FALSE)</f>
        <v>1.2</v>
      </c>
      <c r="O98" s="172">
        <f>SUM(L98:M98)*N98</f>
        <v>105.6</v>
      </c>
      <c r="P98" s="45"/>
      <c r="Q98" s="14"/>
      <c r="R98" s="14"/>
    </row>
    <row r="99" spans="1:18" ht="30" customHeight="1">
      <c r="A99" s="173">
        <v>22</v>
      </c>
      <c r="B99" s="6" t="str">
        <f>VLOOKUP($A99,регістрація!$B:$Y,3,FALSE)</f>
        <v>Глибоцький центр туризму, краєзнавства, спорту та екскурсій учнівської молоді</v>
      </c>
      <c r="C99" s="26" t="str">
        <f>VLOOKUP($A99,регістрація!$B:$Y,4,FALSE)</f>
        <v>Меленко Оксана Василівна </v>
      </c>
      <c r="D99" s="26" t="str">
        <f>VLOOKUP($A99,регістрація!$B:$W,5,FALSE)</f>
        <v>лижний</v>
      </c>
      <c r="E99" s="26" t="str">
        <f>VLOOKUP($A99,регістрація!$B:$W,6,FALSE)</f>
        <v>3 с.с.</v>
      </c>
      <c r="F99" s="26" t="str">
        <f>VLOOKUP($A99,регістрація!$B:$X,7,FALSE)</f>
        <v>Карпати</v>
      </c>
      <c r="G99" s="43">
        <f>VLOOKUP($A99,регістрація!$B:$X,8,FALSE)</f>
        <v>9</v>
      </c>
      <c r="H99" s="26">
        <f>VLOOKUP($A99,'розг. оцінка'!$CF:$DJ,4,FALSE)</f>
        <v>124</v>
      </c>
      <c r="I99" s="26">
        <f>VLOOKUP($A99,'розг. оцінка'!$CF:$DJ,5,FALSE)</f>
        <v>117</v>
      </c>
      <c r="J99" s="26">
        <f>VLOOKUP($A99,'розг. оцінка'!$CF:$DJ,6,FALSE)</f>
        <v>0</v>
      </c>
      <c r="K99" s="26">
        <f>VLOOKUP($A99,'розг. оцінка'!$CF:$DJ,7,FALSE)</f>
        <v>0</v>
      </c>
      <c r="L99" s="44">
        <f>SUM(H99:J99)/2</f>
        <v>120.5</v>
      </c>
      <c r="M99" s="5">
        <f>VLOOKUP($A99,регістрація!$B:$X,10,FALSE)</f>
        <v>2</v>
      </c>
      <c r="N99" s="5">
        <f>VLOOKUP($A99,регістрація!$B:$X,11,FALSE)</f>
        <v>0.8</v>
      </c>
      <c r="O99" s="174">
        <f aca="true" t="shared" si="7" ref="O99:O106">SUM(L99:M99)*N99</f>
        <v>98</v>
      </c>
      <c r="P99" s="45"/>
      <c r="Q99" s="14"/>
      <c r="R99" s="14"/>
    </row>
    <row r="100" spans="1:18" ht="30" customHeight="1">
      <c r="A100" s="173">
        <v>26</v>
      </c>
      <c r="B100" s="6" t="str">
        <f>VLOOKUP($A100,регістрація!$B:$Y,3,FALSE)</f>
        <v>Глибоцький центр туризму,  краєзнавства, спорту та екскурсій учнівської молоді</v>
      </c>
      <c r="C100" s="26" t="str">
        <f>VLOOKUP($A100,регістрація!$B:$Y,4,FALSE)</f>
        <v>Меленко Оксана Василівна </v>
      </c>
      <c r="D100" s="26" t="str">
        <f>VLOOKUP($A100,регістрація!$B:$W,5,FALSE)</f>
        <v>пішохідний</v>
      </c>
      <c r="E100" s="26" t="str">
        <f>VLOOKUP($A100,регістрація!$B:$W,6,FALSE)</f>
        <v>3 с.с.</v>
      </c>
      <c r="F100" s="26" t="str">
        <f>VLOOKUP($A100,регістрація!$B:$X,7,FALSE)</f>
        <v>Карпати</v>
      </c>
      <c r="G100" s="43">
        <f>VLOOKUP($A100,регістрація!$B:$X,8,FALSE)</f>
        <v>16</v>
      </c>
      <c r="H100" s="26">
        <f>VLOOKUP($A100,'розг. оцінка'!$CF:$DJ,4,FALSE)</f>
        <v>119</v>
      </c>
      <c r="I100" s="26">
        <f>VLOOKUP($A100,'розг. оцінка'!$CF:$DJ,5,FALSE)</f>
        <v>119</v>
      </c>
      <c r="J100" s="26">
        <f>VLOOKUP($A100,'розг. оцінка'!$CF:$DJ,6,FALSE)</f>
        <v>119</v>
      </c>
      <c r="K100" s="26">
        <f>VLOOKUP($A100,'розг. оцінка'!$CF:$DJ,7,FALSE)</f>
        <v>0</v>
      </c>
      <c r="L100" s="44">
        <f aca="true" t="shared" si="8" ref="L100:L106">SUM(H100:J100)/3</f>
        <v>119</v>
      </c>
      <c r="M100" s="5">
        <f>VLOOKUP($A100,регістрація!$B:$X,10,FALSE)</f>
        <v>3</v>
      </c>
      <c r="N100" s="5">
        <f>VLOOKUP($A100,регістрація!$B:$X,11,FALSE)</f>
        <v>0.8</v>
      </c>
      <c r="O100" s="174">
        <f t="shared" si="7"/>
        <v>97.60000000000001</v>
      </c>
      <c r="P100" s="14"/>
      <c r="Q100" s="14"/>
      <c r="R100" s="14"/>
    </row>
    <row r="101" spans="1:18" ht="30" customHeight="1">
      <c r="A101" s="173">
        <v>27</v>
      </c>
      <c r="B101" s="6" t="str">
        <f>VLOOKUP($A101,регістрація!$B:$Y,3,FALSE)</f>
        <v>Глибоцький центр туризму, краєзнавства, спорту та екскурсій учнівської молоді</v>
      </c>
      <c r="C101" s="26" t="str">
        <f>VLOOKUP($A101,регістрація!$B:$Y,4,FALSE)</f>
        <v>Шепелюк Наталія Василівна</v>
      </c>
      <c r="D101" s="26" t="str">
        <f>VLOOKUP($A101,регістрація!$B:$W,5,FALSE)</f>
        <v>пішохідний</v>
      </c>
      <c r="E101" s="26" t="str">
        <f>VLOOKUP($A101,регістрація!$B:$W,6,FALSE)</f>
        <v>І к.с.</v>
      </c>
      <c r="F101" s="26" t="str">
        <f>VLOOKUP($A101,регістрація!$B:$X,7,FALSE)</f>
        <v>Карпати</v>
      </c>
      <c r="G101" s="43">
        <f>VLOOKUP($A101,регістрація!$B:$X,8,FALSE)</f>
        <v>10</v>
      </c>
      <c r="H101" s="26">
        <f>VLOOKUP($A101,'розг. оцінка'!$CF:$DJ,4,FALSE)</f>
        <v>114</v>
      </c>
      <c r="I101" s="26">
        <f>VLOOKUP($A101,'розг. оцінка'!$CF:$DJ,5,FALSE)</f>
        <v>107</v>
      </c>
      <c r="J101" s="26">
        <f>VLOOKUP($A101,'розг. оцінка'!$CF:$DJ,6,FALSE)</f>
        <v>107</v>
      </c>
      <c r="K101" s="26">
        <f>VLOOKUP($A101,'розг. оцінка'!$CF:$DJ,7,FALSE)</f>
        <v>112</v>
      </c>
      <c r="L101" s="44">
        <f>SUM(H101:K101)/4</f>
        <v>110</v>
      </c>
      <c r="M101" s="5">
        <f>VLOOKUP($A101,регістрація!$B:$X,10,FALSE)</f>
        <v>3</v>
      </c>
      <c r="N101" s="5">
        <f>VLOOKUP($A101,регістрація!$B:$X,11,FALSE)</f>
        <v>1</v>
      </c>
      <c r="O101" s="174">
        <f t="shared" si="7"/>
        <v>113</v>
      </c>
      <c r="P101" s="14"/>
      <c r="Q101" s="14"/>
      <c r="R101" s="14"/>
    </row>
    <row r="102" spans="1:18" ht="30" customHeight="1">
      <c r="A102" s="173">
        <v>28</v>
      </c>
      <c r="B102" s="6" t="str">
        <f>VLOOKUP($A102,регістрація!$B:$Y,3,FALSE)</f>
        <v>Глибоцький центр туризму, краєзнавства, спорту та екскурсій учнівської молоді</v>
      </c>
      <c r="C102" s="26" t="str">
        <f>VLOOKUP($A102,регістрація!$B:$Y,4,FALSE)</f>
        <v>Чоботар Олексардр Васильович</v>
      </c>
      <c r="D102" s="26" t="str">
        <f>VLOOKUP($A102,регістрація!$B:$W,5,FALSE)</f>
        <v>пішохідний</v>
      </c>
      <c r="E102" s="26" t="str">
        <f>VLOOKUP($A102,регістрація!$B:$W,6,FALSE)</f>
        <v>ІІІ к.с.</v>
      </c>
      <c r="F102" s="26" t="str">
        <f>VLOOKUP($A102,регістрація!$B:$X,7,FALSE)</f>
        <v>Карпати</v>
      </c>
      <c r="G102" s="43">
        <f>VLOOKUP($A102,регістрація!$B:$X,8,FALSE)</f>
        <v>13</v>
      </c>
      <c r="H102" s="26">
        <f>VLOOKUP($A102,'розг. оцінка'!$CF:$DJ,4,FALSE)</f>
        <v>102</v>
      </c>
      <c r="I102" s="26">
        <f>VLOOKUP($A102,'розг. оцінка'!$CF:$DJ,5,FALSE)</f>
        <v>106</v>
      </c>
      <c r="J102" s="26">
        <f>VLOOKUP($A102,'розг. оцінка'!$CF:$DJ,6,FALSE)</f>
        <v>114</v>
      </c>
      <c r="K102" s="26">
        <f>VLOOKUP($A102,'розг. оцінка'!$CF:$DJ,7,FALSE)</f>
        <v>0</v>
      </c>
      <c r="L102" s="44">
        <f t="shared" si="8"/>
        <v>107.33333333333333</v>
      </c>
      <c r="M102" s="5">
        <f>VLOOKUP($A102,регістрація!$B:$X,10,FALSE)</f>
        <v>3</v>
      </c>
      <c r="N102" s="5">
        <f>VLOOKUP($A102,регістрація!$B:$X,11,FALSE)</f>
        <v>1.4</v>
      </c>
      <c r="O102" s="174">
        <f t="shared" si="7"/>
        <v>154.46666666666664</v>
      </c>
      <c r="P102" s="14"/>
      <c r="Q102" s="14"/>
      <c r="R102" s="14"/>
    </row>
    <row r="103" spans="1:18" ht="30" customHeight="1">
      <c r="A103" s="173">
        <v>29</v>
      </c>
      <c r="B103" s="6" t="str">
        <f>VLOOKUP($A103,регістрація!$B:$Y,3,FALSE)</f>
        <v>Центр дитячої юнацької творчості м.Чернівці</v>
      </c>
      <c r="C103" s="26" t="str">
        <f>VLOOKUP($A103,регістрація!$B:$Y,4,FALSE)</f>
        <v>Ткачук Павло Дмитрович</v>
      </c>
      <c r="D103" s="26" t="str">
        <f>VLOOKUP($A103,регістрація!$B:$W,5,FALSE)</f>
        <v>водний </v>
      </c>
      <c r="E103" s="26" t="str">
        <f>VLOOKUP($A103,регістрація!$B:$W,6,FALSE)</f>
        <v>3 с.с.</v>
      </c>
      <c r="F103" s="26" t="str">
        <f>VLOOKUP($A103,регістрація!$B:$X,7,FALSE)</f>
        <v>р.Дністер</v>
      </c>
      <c r="G103" s="43">
        <f>VLOOKUP($A103,регістрація!$B:$X,8,FALSE)</f>
        <v>11</v>
      </c>
      <c r="H103" s="26">
        <f>VLOOKUP($A103,'розг. оцінка'!$CF:$DJ,4,FALSE)</f>
        <v>101</v>
      </c>
      <c r="I103" s="26">
        <f>VLOOKUP($A103,'розг. оцінка'!$CF:$DJ,5,FALSE)</f>
        <v>101</v>
      </c>
      <c r="J103" s="26">
        <f>VLOOKUP($A103,'розг. оцінка'!$CF:$DJ,6,FALSE)</f>
        <v>102</v>
      </c>
      <c r="K103" s="26">
        <f>VLOOKUP($A103,'розг. оцінка'!$CF:$DJ,7,FALSE)</f>
        <v>0</v>
      </c>
      <c r="L103" s="44">
        <f t="shared" si="8"/>
        <v>101.33333333333333</v>
      </c>
      <c r="M103" s="5">
        <f>VLOOKUP($A103,регістрація!$B:$X,10,FALSE)</f>
        <v>3</v>
      </c>
      <c r="N103" s="5">
        <f>VLOOKUP($A103,регістрація!$B:$X,11,FALSE)</f>
        <v>0.8</v>
      </c>
      <c r="O103" s="174">
        <f t="shared" si="7"/>
        <v>83.46666666666667</v>
      </c>
      <c r="P103" s="14"/>
      <c r="Q103" s="14"/>
      <c r="R103" s="14"/>
    </row>
    <row r="104" spans="1:22" s="15" customFormat="1" ht="30" customHeight="1">
      <c r="A104" s="173">
        <v>30</v>
      </c>
      <c r="B104" s="6" t="str">
        <f>VLOOKUP($A104,регістрація!$B:$Y,3,FALSE)</f>
        <v>Глибоцький центр туризму, краєзнавства, спорту та екскурсій учнівської молоді</v>
      </c>
      <c r="C104" s="26" t="str">
        <f>VLOOKUP($A104,регістрація!$B:$Y,4,FALSE)</f>
        <v>Ткачук Андрій Анатолійович</v>
      </c>
      <c r="D104" s="26" t="str">
        <f>VLOOKUP($A104,регістрація!$B:$W,5,FALSE)</f>
        <v>водний </v>
      </c>
      <c r="E104" s="26" t="str">
        <f>VLOOKUP($A104,регістрація!$B:$W,6,FALSE)</f>
        <v>І к.с.</v>
      </c>
      <c r="F104" s="26" t="str">
        <f>VLOOKUP($A104,регістрація!$B:$X,7,FALSE)</f>
        <v>р.р.Черемош, Прут</v>
      </c>
      <c r="G104" s="43">
        <f>VLOOKUP($A104,регістрація!$B:$X,8,FALSE)</f>
        <v>8</v>
      </c>
      <c r="H104" s="26">
        <f>VLOOKUP($A104,'розг. оцінка'!$CF:$DJ,4,FALSE)</f>
        <v>123</v>
      </c>
      <c r="I104" s="26">
        <f>VLOOKUP($A104,'розг. оцінка'!$CF:$DJ,5,FALSE)</f>
        <v>96</v>
      </c>
      <c r="J104" s="26">
        <f>VLOOKUP($A104,'розг. оцінка'!$CF:$DJ,6,FALSE)</f>
        <v>91</v>
      </c>
      <c r="K104" s="26">
        <f>VLOOKUP($A104,'розг. оцінка'!$CF:$DJ,7,FALSE)</f>
        <v>0</v>
      </c>
      <c r="L104" s="44">
        <f t="shared" si="8"/>
        <v>103.33333333333333</v>
      </c>
      <c r="M104" s="5">
        <f>VLOOKUP($A104,регістрація!$B:$X,10,FALSE)</f>
        <v>3</v>
      </c>
      <c r="N104" s="5">
        <f>VLOOKUP($A104,регістрація!$B:$X,11,FALSE)</f>
        <v>1</v>
      </c>
      <c r="O104" s="174">
        <f t="shared" si="7"/>
        <v>106.33333333333333</v>
      </c>
      <c r="Q104" s="14"/>
      <c r="R104" s="14"/>
      <c r="S104" s="14"/>
      <c r="T104" s="14"/>
      <c r="U104" s="14"/>
      <c r="V104" s="14"/>
    </row>
    <row r="105" spans="1:18" ht="30" customHeight="1">
      <c r="A105" s="173">
        <v>31</v>
      </c>
      <c r="B105" s="6" t="str">
        <f>VLOOKUP($A105,регістрація!$B:$Y,3,FALSE)</f>
        <v>Новоселицький районний центр спортивного туризму, краєзнавства та екскурсій учнівської молоді</v>
      </c>
      <c r="C105" s="26" t="str">
        <f>VLOOKUP($A105,регістрація!$B:$Y,4,FALSE)</f>
        <v>Княгницький Іван Миколайович</v>
      </c>
      <c r="D105" s="26" t="str">
        <f>VLOOKUP($A105,регістрація!$B:$W,5,FALSE)</f>
        <v>водний </v>
      </c>
      <c r="E105" s="26" t="str">
        <f>VLOOKUP($A105,регістрація!$B:$W,6,FALSE)</f>
        <v>ІІІ к.с.</v>
      </c>
      <c r="F105" s="26" t="str">
        <f>VLOOKUP($A105,регістрація!$B:$X,7,FALSE)</f>
        <v>р.р.Ч.Черемош, Черемош, Прут</v>
      </c>
      <c r="G105" s="43">
        <f>VLOOKUP($A105,регістрація!$B:$X,8,FALSE)</f>
        <v>8</v>
      </c>
      <c r="H105" s="26">
        <f>VLOOKUP($A105,'розг. оцінка'!$CF:$DJ,4,FALSE)</f>
        <v>116</v>
      </c>
      <c r="I105" s="26">
        <f>VLOOKUP($A105,'розг. оцінка'!$CF:$DJ,5,FALSE)</f>
        <v>116</v>
      </c>
      <c r="J105" s="26">
        <f>VLOOKUP($A105,'розг. оцінка'!$CF:$DJ,6,FALSE)</f>
        <v>107</v>
      </c>
      <c r="K105" s="26">
        <f>VLOOKUP($A105,'розг. оцінка'!$CF:$DJ,7,FALSE)</f>
        <v>0</v>
      </c>
      <c r="L105" s="44">
        <f t="shared" si="8"/>
        <v>113</v>
      </c>
      <c r="M105" s="5">
        <f>VLOOKUP($A105,регістрація!$B:$X,10,FALSE)</f>
        <v>3</v>
      </c>
      <c r="N105" s="5">
        <f>VLOOKUP($A105,регістрація!$B:$X,11,FALSE)</f>
        <v>1.4</v>
      </c>
      <c r="O105" s="174">
        <f t="shared" si="7"/>
        <v>162.39999999999998</v>
      </c>
      <c r="P105" s="14"/>
      <c r="Q105" s="14"/>
      <c r="R105" s="14"/>
    </row>
    <row r="106" spans="1:18" ht="30" customHeight="1" thickBot="1">
      <c r="A106" s="175">
        <v>32</v>
      </c>
      <c r="B106" s="176" t="str">
        <f>VLOOKUP($A106,регістрація!$B:$Y,3,FALSE)</f>
        <v>Сторожинецький центр дитячої та юнацької творчості</v>
      </c>
      <c r="C106" s="177" t="str">
        <f>VLOOKUP($A106,регістрація!$B:$Y,4,FALSE)</f>
        <v>Побежан Дмитро Олександрович</v>
      </c>
      <c r="D106" s="177" t="str">
        <f>VLOOKUP($A106,регістрація!$B:$W,5,FALSE)</f>
        <v>велосипедний</v>
      </c>
      <c r="E106" s="177" t="str">
        <f>VLOOKUP($A106,регістрація!$B:$W,6,FALSE)</f>
        <v>І к.с.</v>
      </c>
      <c r="F106" s="177" t="str">
        <f>VLOOKUP($A106,регістрація!$B:$X,7,FALSE)</f>
        <v>Карпати</v>
      </c>
      <c r="G106" s="178">
        <f>VLOOKUP($A106,регістрація!$B:$X,8,FALSE)</f>
        <v>10</v>
      </c>
      <c r="H106" s="177">
        <f>VLOOKUP($A106,'розг. оцінка'!$CF:$DJ,4,FALSE)</f>
        <v>92</v>
      </c>
      <c r="I106" s="177">
        <f>VLOOKUP($A106,'розг. оцінка'!$CF:$DJ,5,FALSE)</f>
        <v>89</v>
      </c>
      <c r="J106" s="177">
        <f>VLOOKUP($A106,'розг. оцінка'!$CF:$DJ,6,FALSE)</f>
        <v>0</v>
      </c>
      <c r="K106" s="177">
        <f>VLOOKUP($A106,'розг. оцінка'!$CF:$DJ,7,FALSE)</f>
        <v>0</v>
      </c>
      <c r="L106" s="179">
        <f>SUM(H106:J106)/2</f>
        <v>90.5</v>
      </c>
      <c r="M106" s="180">
        <f>VLOOKUP($A106,регістрація!$B:$X,10,FALSE)</f>
        <v>1</v>
      </c>
      <c r="N106" s="180">
        <f>VLOOKUP($A106,регістрація!$B:$X,11,FALSE)</f>
        <v>1</v>
      </c>
      <c r="O106" s="181">
        <f t="shared" si="7"/>
        <v>91.5</v>
      </c>
      <c r="P106" s="14"/>
      <c r="Q106" s="14"/>
      <c r="R106" s="14"/>
    </row>
    <row r="107" spans="2:15" ht="30" customHeight="1" thickBot="1">
      <c r="B107" s="182" t="s">
        <v>405</v>
      </c>
      <c r="G107" s="40"/>
      <c r="H107" s="46"/>
      <c r="I107" s="46"/>
      <c r="J107" s="46"/>
      <c r="K107" s="46"/>
      <c r="L107" s="183"/>
      <c r="M107" s="41"/>
      <c r="N107" s="41"/>
      <c r="O107" s="240">
        <f>SUM(O108:O110)</f>
        <v>310.29999999999995</v>
      </c>
    </row>
    <row r="108" spans="1:15" ht="30" customHeight="1">
      <c r="A108" s="166">
        <v>4</v>
      </c>
      <c r="B108" s="167" t="str">
        <f>VLOOKUP($A108,регістрація!$B:$Y,3,FALSE)</f>
        <v>КПНЗ "Київськийцентр дитячо-юнацького туризму, краєзнавства та військово патріотичного виховання"</v>
      </c>
      <c r="C108" s="168" t="str">
        <f>VLOOKUP($A108,регістрація!$B:$Y,4,FALSE)</f>
        <v>Федорченко Ігор Іванович </v>
      </c>
      <c r="D108" s="168" t="str">
        <f>VLOOKUP($A108,регістрація!$B:$W,5,FALSE)</f>
        <v>водний </v>
      </c>
      <c r="E108" s="168" t="str">
        <f>VLOOKUP($A108,регістрація!$B:$W,6,FALSE)</f>
        <v>І к.с.</v>
      </c>
      <c r="F108" s="168" t="str">
        <f>VLOOKUP($A108,регістрація!$B:$X,7,FALSE)</f>
        <v>р.Тетерів</v>
      </c>
      <c r="G108" s="169">
        <f>VLOOKUP($A108,регістрація!$B:$X,8,FALSE)</f>
        <v>12</v>
      </c>
      <c r="H108" s="168">
        <f>VLOOKUP($A108,'розг. оцінка'!$CF:$DJ,4,FALSE)</f>
        <v>121</v>
      </c>
      <c r="I108" s="168">
        <f>VLOOKUP($A108,'розг. оцінка'!$CF:$DJ,5,FALSE)</f>
        <v>128</v>
      </c>
      <c r="J108" s="168">
        <f>VLOOKUP($A108,'розг. оцінка'!$CF:$DJ,6,FALSE)</f>
        <v>109</v>
      </c>
      <c r="K108" s="168">
        <f>VLOOKUP($A108,'розг. оцінка'!$CF:$DJ,7,FALSE)</f>
        <v>0</v>
      </c>
      <c r="L108" s="170">
        <f>SUM(H108:J108)/3</f>
        <v>119.33333333333333</v>
      </c>
      <c r="M108" s="171">
        <f>VLOOKUP($A108,регістрація!$B:$X,10,FALSE)</f>
        <v>3</v>
      </c>
      <c r="N108" s="171">
        <f>VLOOKUP($A108,регістрація!$B:$X,11,FALSE)</f>
        <v>1</v>
      </c>
      <c r="O108" s="172">
        <f>SUM(L108:M108)*N108</f>
        <v>122.33333333333333</v>
      </c>
    </row>
    <row r="109" spans="1:15" ht="30" customHeight="1">
      <c r="A109" s="173">
        <v>5</v>
      </c>
      <c r="B109" s="6" t="str">
        <f>VLOOKUP($A109,регістрація!$B:$Y,3,FALSE)</f>
        <v>Центр позашкільної роботи Святошинського району м.Києва</v>
      </c>
      <c r="C109" s="26" t="str">
        <f>VLOOKUP($A109,регістрація!$B:$Y,4,FALSE)</f>
        <v>Доценко Людмила Валеріївна</v>
      </c>
      <c r="D109" s="26" t="str">
        <f>VLOOKUP($A109,регістрація!$B:$W,5,FALSE)</f>
        <v>пішохідний</v>
      </c>
      <c r="E109" s="26" t="str">
        <f>VLOOKUP($A109,регістрація!$B:$W,6,FALSE)</f>
        <v>І к.с.</v>
      </c>
      <c r="F109" s="26" t="str">
        <f>VLOOKUP($A109,регістрація!$B:$X,7,FALSE)</f>
        <v>Карпати</v>
      </c>
      <c r="G109" s="43">
        <f>VLOOKUP($A109,регістрація!$B:$X,8,FALSE)</f>
        <v>13</v>
      </c>
      <c r="H109" s="26">
        <f>VLOOKUP($A109,'розг. оцінка'!$CF:$DJ,4,FALSE)</f>
        <v>84</v>
      </c>
      <c r="I109" s="26">
        <f>VLOOKUP($A109,'розг. оцінка'!$CF:$DJ,5,FALSE)</f>
        <v>96</v>
      </c>
      <c r="J109" s="26">
        <f>VLOOKUP($A109,'розг. оцінка'!$CF:$DJ,6,FALSE)</f>
        <v>89</v>
      </c>
      <c r="K109" s="26">
        <f>VLOOKUP($A109,'розг. оцінка'!$CF:$DJ,7,FALSE)</f>
        <v>89</v>
      </c>
      <c r="L109" s="44">
        <f>SUM(H109:K109)/4</f>
        <v>89.5</v>
      </c>
      <c r="M109" s="5">
        <f>VLOOKUP($A109,регістрація!$B:$X,10,FALSE)</f>
        <v>3</v>
      </c>
      <c r="N109" s="5">
        <f>VLOOKUP($A109,регістрація!$B:$X,11,FALSE)</f>
        <v>1</v>
      </c>
      <c r="O109" s="174">
        <f>SUM(L109:M109)*N109</f>
        <v>92.5</v>
      </c>
    </row>
    <row r="110" spans="1:15" ht="30" customHeight="1" thickBot="1">
      <c r="A110" s="175">
        <v>6</v>
      </c>
      <c r="B110" s="176" t="str">
        <f>VLOOKUP($A110,регістрація!$B:$Y,3,FALSE)</f>
        <v>Середня загальоосвітня школа І-Ш ступерів № 128 м.Києва</v>
      </c>
      <c r="C110" s="177" t="str">
        <f>VLOOKUP($A110,регістрація!$B:$Y,4,FALSE)</f>
        <v>Вєдєнєєва Оксана Євгеніївна</v>
      </c>
      <c r="D110" s="177" t="str">
        <f>VLOOKUP($A110,регістрація!$B:$W,5,FALSE)</f>
        <v>водний </v>
      </c>
      <c r="E110" s="177" t="str">
        <f>VLOOKUP($A110,регістрація!$B:$W,6,FALSE)</f>
        <v>3 с.с.</v>
      </c>
      <c r="F110" s="177" t="str">
        <f>VLOOKUP($A110,регістрація!$B:$X,7,FALSE)</f>
        <v>р.Горинь</v>
      </c>
      <c r="G110" s="178">
        <f>VLOOKUP($A110,регістрація!$B:$X,8,FALSE)</f>
        <v>13</v>
      </c>
      <c r="H110" s="177">
        <f>VLOOKUP($A110,'розг. оцінка'!$CF:$DJ,4,FALSE)</f>
        <v>113</v>
      </c>
      <c r="I110" s="177">
        <f>VLOOKUP($A110,'розг. оцінка'!$CF:$DJ,5,FALSE)</f>
        <v>128</v>
      </c>
      <c r="J110" s="177">
        <f>VLOOKUP($A110,'розг. оцінка'!$CF:$DJ,6,FALSE)</f>
        <v>108</v>
      </c>
      <c r="K110" s="177">
        <f>VLOOKUP($A110,'розг. оцінка'!$CF:$DJ,7,FALSE)</f>
        <v>0</v>
      </c>
      <c r="L110" s="179">
        <f>SUM(H110:J110)/3</f>
        <v>116.33333333333333</v>
      </c>
      <c r="M110" s="180">
        <f>VLOOKUP($A110,регістрація!$B:$X,10,FALSE)</f>
        <v>3</v>
      </c>
      <c r="N110" s="180">
        <f>VLOOKUP($A110,регістрація!$B:$X,11,FALSE)</f>
        <v>0.8</v>
      </c>
      <c r="O110" s="181">
        <f>SUM(L110:M110)*N110</f>
        <v>95.46666666666667</v>
      </c>
    </row>
    <row r="111" spans="7:15" ht="15">
      <c r="G111" s="14">
        <f>SUM(G7:G110)</f>
        <v>871</v>
      </c>
      <c r="J111" s="42"/>
      <c r="K111" s="42"/>
      <c r="L111" s="42"/>
      <c r="M111" s="42"/>
      <c r="N111" s="42"/>
      <c r="O111" s="73"/>
    </row>
    <row r="112" spans="2:11" ht="18.75">
      <c r="B112" s="238" t="s">
        <v>106</v>
      </c>
      <c r="C112" s="221"/>
      <c r="D112" s="164" t="s">
        <v>107</v>
      </c>
      <c r="E112" s="221"/>
      <c r="F112" s="51"/>
      <c r="G112" s="52"/>
      <c r="I112" s="52"/>
      <c r="J112" s="52"/>
      <c r="K112" s="53"/>
    </row>
    <row r="113" spans="2:11" ht="18.75">
      <c r="B113" s="263" t="s">
        <v>108</v>
      </c>
      <c r="C113" s="263"/>
      <c r="D113" s="68" t="s">
        <v>414</v>
      </c>
      <c r="E113" s="68"/>
      <c r="F113" s="51"/>
      <c r="G113" s="52"/>
      <c r="I113" s="52"/>
      <c r="J113" s="52"/>
      <c r="K113" s="53"/>
    </row>
    <row r="114" spans="6:19" s="71" customFormat="1" ht="26.25" customHeight="1">
      <c r="F114" s="68"/>
      <c r="G114" s="164"/>
      <c r="H114" s="68"/>
      <c r="I114" s="68"/>
      <c r="J114" s="68"/>
      <c r="K114" s="67"/>
      <c r="L114" s="67"/>
      <c r="M114" s="67"/>
      <c r="N114" s="67"/>
      <c r="O114" s="67"/>
      <c r="P114" s="67"/>
      <c r="Q114" s="67"/>
      <c r="R114" s="241"/>
      <c r="S114" s="69"/>
    </row>
    <row r="115" spans="10:11" ht="15">
      <c r="J115" s="42"/>
      <c r="K115" s="42"/>
    </row>
  </sheetData>
  <sheetProtection/>
  <mergeCells count="5">
    <mergeCell ref="A1:O1"/>
    <mergeCell ref="A2:O2"/>
    <mergeCell ref="A3:O3"/>
    <mergeCell ref="B113:C113"/>
    <mergeCell ref="L4:M4"/>
  </mergeCells>
  <printOptions/>
  <pageMargins left="0.3937007874015748" right="0.1968503937007874" top="0.1968503937007874" bottom="0.1968503937007874" header="0.31496062992125984" footer="0.31496062992125984"/>
  <pageSetup blackAndWhite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zoomScale="80" zoomScaleNormal="80" workbookViewId="0" topLeftCell="A4">
      <selection activeCell="C11" sqref="C11"/>
    </sheetView>
  </sheetViews>
  <sheetFormatPr defaultColWidth="9.140625" defaultRowHeight="15"/>
  <cols>
    <col min="1" max="1" width="4.28125" style="54" customWidth="1"/>
    <col min="2" max="2" width="27.421875" style="237" customWidth="1"/>
    <col min="3" max="14" width="6.7109375" style="54" customWidth="1"/>
    <col min="15" max="15" width="7.57421875" style="54" customWidth="1"/>
    <col min="16" max="16" width="8.57421875" style="54" customWidth="1"/>
    <col min="17" max="17" width="10.7109375" style="54" customWidth="1"/>
    <col min="18" max="18" width="9.8515625" style="99" customWidth="1"/>
    <col min="19" max="19" width="6.57421875" style="230" hidden="1" customWidth="1"/>
    <col min="20" max="20" width="7.00390625" style="54" customWidth="1"/>
    <col min="21" max="16384" width="9.140625" style="54" customWidth="1"/>
  </cols>
  <sheetData>
    <row r="1" spans="1:20" ht="15.75">
      <c r="A1" s="261" t="s">
        <v>125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ht="15.75">
      <c r="A2" s="261" t="s">
        <v>97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5.75">
      <c r="A3" s="265" t="s">
        <v>390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0" ht="15.75">
      <c r="A4" s="265" t="s">
        <v>126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1:17" ht="17.25" customHeight="1" thickBot="1">
      <c r="A5" s="164"/>
      <c r="B5" s="279" t="s">
        <v>301</v>
      </c>
      <c r="C5" s="279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 t="s">
        <v>166</v>
      </c>
      <c r="O5" s="164"/>
      <c r="P5" s="164"/>
      <c r="Q5" s="164"/>
    </row>
    <row r="6" spans="1:20" ht="12.75" customHeight="1" thickBot="1">
      <c r="A6" s="270" t="s">
        <v>99</v>
      </c>
      <c r="B6" s="280" t="s">
        <v>0</v>
      </c>
      <c r="C6" s="276" t="s">
        <v>127</v>
      </c>
      <c r="D6" s="277"/>
      <c r="E6" s="277"/>
      <c r="F6" s="278"/>
      <c r="G6" s="276" t="s">
        <v>128</v>
      </c>
      <c r="H6" s="277"/>
      <c r="I6" s="277"/>
      <c r="J6" s="278"/>
      <c r="K6" s="273" t="s">
        <v>129</v>
      </c>
      <c r="L6" s="274"/>
      <c r="M6" s="274"/>
      <c r="N6" s="275"/>
      <c r="O6" s="231" t="s">
        <v>130</v>
      </c>
      <c r="P6" s="232" t="s">
        <v>131</v>
      </c>
      <c r="Q6" s="233" t="s">
        <v>407</v>
      </c>
      <c r="R6" s="266" t="s">
        <v>132</v>
      </c>
      <c r="S6" s="268" t="s">
        <v>133</v>
      </c>
      <c r="T6" s="270" t="s">
        <v>120</v>
      </c>
    </row>
    <row r="7" spans="1:20" ht="13.5" thickBot="1">
      <c r="A7" s="271"/>
      <c r="B7" s="281"/>
      <c r="C7" s="249" t="s">
        <v>134</v>
      </c>
      <c r="D7" s="188" t="s">
        <v>121</v>
      </c>
      <c r="E7" s="188" t="s">
        <v>122</v>
      </c>
      <c r="F7" s="250" t="s">
        <v>123</v>
      </c>
      <c r="G7" s="249" t="s">
        <v>134</v>
      </c>
      <c r="H7" s="188" t="s">
        <v>121</v>
      </c>
      <c r="I7" s="188" t="s">
        <v>122</v>
      </c>
      <c r="J7" s="250" t="s">
        <v>123</v>
      </c>
      <c r="K7" s="249" t="s">
        <v>134</v>
      </c>
      <c r="L7" s="188" t="s">
        <v>121</v>
      </c>
      <c r="M7" s="188" t="s">
        <v>122</v>
      </c>
      <c r="N7" s="250" t="s">
        <v>123</v>
      </c>
      <c r="O7" s="251" t="s">
        <v>134</v>
      </c>
      <c r="P7" s="251" t="s">
        <v>134</v>
      </c>
      <c r="Q7" s="251" t="s">
        <v>121</v>
      </c>
      <c r="R7" s="267"/>
      <c r="S7" s="269"/>
      <c r="T7" s="271"/>
    </row>
    <row r="8" spans="1:20" ht="16.5" customHeight="1">
      <c r="A8" s="222">
        <v>1</v>
      </c>
      <c r="B8" s="97" t="s">
        <v>427</v>
      </c>
      <c r="C8" s="76">
        <f>VLOOKUP($S8,види!$P$7:$Q$22,2,FALSE)</f>
        <v>89.06666666666666</v>
      </c>
      <c r="D8" s="70">
        <f>VLOOKUP($S8,види!$P$24:$Q$36,2,FALSE)</f>
        <v>107</v>
      </c>
      <c r="E8" s="70">
        <f>VLOOKUP($S8,види!$P$38:$Q$45,2,FALSE)</f>
        <v>135.2</v>
      </c>
      <c r="F8" s="75"/>
      <c r="G8" s="76"/>
      <c r="H8" s="70">
        <f>VLOOKUP($S8,види!$P$59:$Q$66,2,FALSE)</f>
        <v>103.66666666666667</v>
      </c>
      <c r="I8" s="70">
        <f>VLOOKUP($S8,види!$P$68:$Q$70,2,FALSE)</f>
        <v>144.8</v>
      </c>
      <c r="J8" s="75"/>
      <c r="K8" s="77">
        <f>VLOOKUP($S8,види!$P$75:$Q$82,2,FALSE)</f>
        <v>81.60000000000001</v>
      </c>
      <c r="L8" s="70">
        <f>VLOOKUP($S8,види!$P$84:$Q$90,2,FALSE)</f>
        <v>106.5</v>
      </c>
      <c r="M8" s="70">
        <f>VLOOKUP($S8,види!$P$92:$Q$95,2,FALSE)</f>
        <v>122.39999999999999</v>
      </c>
      <c r="N8" s="75">
        <f>VLOOKUP($S8,види!$P$98:$Q$98,2,FALSE)</f>
        <v>141.39999999999998</v>
      </c>
      <c r="O8" s="157"/>
      <c r="P8" s="157"/>
      <c r="Q8" s="157"/>
      <c r="R8" s="223">
        <f aca="true" t="shared" si="0" ref="R8:R27">SUM(C8:Q8)</f>
        <v>1031.6333333333332</v>
      </c>
      <c r="S8" s="224">
        <v>12</v>
      </c>
      <c r="T8" s="225" t="s">
        <v>121</v>
      </c>
    </row>
    <row r="9" spans="1:20" ht="16.5" customHeight="1">
      <c r="A9" s="226">
        <v>2</v>
      </c>
      <c r="B9" s="97" t="s">
        <v>428</v>
      </c>
      <c r="C9" s="76">
        <f>VLOOKUP($S9,види!$P$7:$Q$22,2,FALSE)</f>
        <v>97.60000000000001</v>
      </c>
      <c r="D9" s="70">
        <f>VLOOKUP($S9,види!$P$24:$Q$36,2,FALSE)</f>
        <v>113</v>
      </c>
      <c r="E9" s="70"/>
      <c r="F9" s="75">
        <f>VLOOKUP($S9,види!$P$47:$Q$47,2,FALSE)</f>
        <v>154.46666666666664</v>
      </c>
      <c r="G9" s="76">
        <f>VLOOKUP($S9,види!$P$50:$Q$57,2,FALSE)</f>
        <v>83.46666666666667</v>
      </c>
      <c r="H9" s="70">
        <f>VLOOKUP($S9,види!$P$59:$Q$66,2,FALSE)</f>
        <v>106.33333333333333</v>
      </c>
      <c r="I9" s="70"/>
      <c r="J9" s="75">
        <f>VLOOKUP($S9,види!$P$72:$Q$73,2,FALSE)</f>
        <v>162.39999999999998</v>
      </c>
      <c r="K9" s="77"/>
      <c r="L9" s="70">
        <f>VLOOKUP($S9,види!$P$84:$Q$90,2,FALSE)</f>
        <v>91.5</v>
      </c>
      <c r="M9" s="70">
        <f>VLOOKUP($S9,види!$P$92:$Q$95,2,FALSE)</f>
        <v>105.6</v>
      </c>
      <c r="N9" s="75"/>
      <c r="O9" s="157"/>
      <c r="P9" s="157">
        <f>VLOOKUP($S9,види!$P$100:$Q$102,2,FALSE)</f>
        <v>98</v>
      </c>
      <c r="Q9" s="157"/>
      <c r="R9" s="157">
        <f t="shared" si="0"/>
        <v>1012.3666666666667</v>
      </c>
      <c r="S9" s="227">
        <v>21</v>
      </c>
      <c r="T9" s="228" t="s">
        <v>122</v>
      </c>
    </row>
    <row r="10" spans="1:20" ht="16.5" customHeight="1">
      <c r="A10" s="222">
        <v>3</v>
      </c>
      <c r="B10" s="97" t="s">
        <v>429</v>
      </c>
      <c r="C10" s="76">
        <f>VLOOKUP($S10,види!$P$7:$Q$22,2,FALSE)</f>
        <v>81.33333333333334</v>
      </c>
      <c r="D10" s="70">
        <f>VLOOKUP($S10,види!$P$24:$Q$36,2,FALSE)</f>
        <v>96</v>
      </c>
      <c r="E10" s="70">
        <f>VLOOKUP($S10,види!$P$38:$Q$45,2,FALSE)</f>
        <v>126.39999999999999</v>
      </c>
      <c r="F10" s="75"/>
      <c r="G10" s="76">
        <f>VLOOKUP($S10,види!$P$50:$Q$57,2,FALSE)</f>
        <v>90.4</v>
      </c>
      <c r="H10" s="70">
        <f>VLOOKUP($S10,види!$P$59:$Q$66,2,FALSE)</f>
        <v>110.33333333333333</v>
      </c>
      <c r="I10" s="70"/>
      <c r="J10" s="75"/>
      <c r="K10" s="77">
        <f>VLOOKUP($S10,види!$P$75:$Q$82,2,FALSE)</f>
        <v>82.66666666666667</v>
      </c>
      <c r="L10" s="70">
        <f>VLOOKUP($S10,види!$P$84:$Q$90,2,FALSE)</f>
        <v>106</v>
      </c>
      <c r="M10" s="70">
        <f>VLOOKUP($S10,види!$P$92:$Q$95,2,FALSE)</f>
        <v>142.79999999999998</v>
      </c>
      <c r="N10" s="75"/>
      <c r="O10" s="157"/>
      <c r="P10" s="157">
        <f>VLOOKUP($S10,види!$P$100:$Q$102,2,FALSE)</f>
        <v>85.2</v>
      </c>
      <c r="Q10" s="229"/>
      <c r="R10" s="157">
        <f t="shared" si="0"/>
        <v>921.1333333333333</v>
      </c>
      <c r="S10" s="227">
        <v>16</v>
      </c>
      <c r="T10" s="228" t="s">
        <v>123</v>
      </c>
    </row>
    <row r="11" spans="1:20" ht="16.5" customHeight="1">
      <c r="A11" s="226">
        <v>4</v>
      </c>
      <c r="B11" s="97" t="s">
        <v>430</v>
      </c>
      <c r="C11" s="76">
        <f>VLOOKUP($S11,види!$P$7:$Q$22,2,FALSE)</f>
        <v>95.2</v>
      </c>
      <c r="D11" s="70">
        <f>VLOOKUP($S11,види!$P$24:$Q$36,2,FALSE)</f>
        <v>105.5</v>
      </c>
      <c r="E11" s="70">
        <f>VLOOKUP($S11,види!$P$38:$Q$45,2,FALSE)</f>
        <v>128.79999999999998</v>
      </c>
      <c r="F11" s="75"/>
      <c r="G11" s="76"/>
      <c r="H11" s="70">
        <f>VLOOKUP($S11,види!$P$59:$Q$66,2,FALSE)</f>
        <v>97.33333333333333</v>
      </c>
      <c r="I11" s="70"/>
      <c r="J11" s="75"/>
      <c r="K11" s="77">
        <f>VLOOKUP($S11,види!$P$75:$Q$82,2,FALSE)</f>
        <v>70.4</v>
      </c>
      <c r="L11" s="70">
        <f>VLOOKUP($S11,види!$P$84:$Q$90,2,FALSE)</f>
        <v>107.5</v>
      </c>
      <c r="M11" s="70"/>
      <c r="N11" s="75"/>
      <c r="O11" s="157"/>
      <c r="P11" s="157">
        <f>VLOOKUP($S11,види!$P$100:$Q$102,2,FALSE)</f>
        <v>83.2</v>
      </c>
      <c r="Q11" s="157"/>
      <c r="R11" s="157">
        <f t="shared" si="0"/>
        <v>687.9333333333334</v>
      </c>
      <c r="S11" s="227">
        <v>7</v>
      </c>
      <c r="T11" s="228">
        <v>4</v>
      </c>
    </row>
    <row r="12" spans="1:20" ht="16.5" customHeight="1">
      <c r="A12" s="222">
        <v>5</v>
      </c>
      <c r="B12" s="97" t="s">
        <v>431</v>
      </c>
      <c r="C12" s="76">
        <f>VLOOKUP($S12,види!$P$7:$Q$22,2,FALSE)</f>
        <v>82.93333333333334</v>
      </c>
      <c r="D12" s="70">
        <f>VLOOKUP($S12,види!$P$24:$Q$36,2,FALSE)</f>
        <v>103.5</v>
      </c>
      <c r="E12" s="70">
        <f>VLOOKUP($S12,види!$P$38:$Q$45,2,FALSE)</f>
        <v>123.99999999999999</v>
      </c>
      <c r="F12" s="75"/>
      <c r="G12" s="76">
        <f>VLOOKUP($S12,види!$P$50:$Q$57,2,FALSE)</f>
        <v>80.53333333333335</v>
      </c>
      <c r="H12" s="70">
        <f>VLOOKUP($S12,види!$P$59:$Q$66,2,FALSE)</f>
        <v>99.33333333333333</v>
      </c>
      <c r="I12" s="70"/>
      <c r="J12" s="75"/>
      <c r="K12" s="77" t="s">
        <v>412</v>
      </c>
      <c r="L12" s="70">
        <f>VLOOKUP($S12,види!$P$84:$Q$90,2,FALSE)</f>
        <v>103.5</v>
      </c>
      <c r="M12" s="70"/>
      <c r="N12" s="75"/>
      <c r="O12" s="157">
        <f>VLOOKUP($S12,види!$P$104:$Q$105,2,FALSE)</f>
        <v>70.66666666666667</v>
      </c>
      <c r="P12" s="157"/>
      <c r="Q12" s="157"/>
      <c r="R12" s="157">
        <f t="shared" si="0"/>
        <v>664.4666666666666</v>
      </c>
      <c r="S12" s="227">
        <v>6</v>
      </c>
      <c r="T12" s="228">
        <v>5</v>
      </c>
    </row>
    <row r="13" spans="1:20" ht="16.5" customHeight="1">
      <c r="A13" s="226">
        <v>6</v>
      </c>
      <c r="B13" s="97" t="s">
        <v>432</v>
      </c>
      <c r="C13" s="76">
        <f>VLOOKUP($S13,види!$P$7:$Q$22,2,FALSE)</f>
        <v>83.2</v>
      </c>
      <c r="D13" s="70">
        <f>VLOOKUP($S13,види!$P$24:$Q$36,2,FALSE)</f>
        <v>110.25</v>
      </c>
      <c r="E13" s="70">
        <f>VLOOKUP($S13,види!$P$38:$Q$45,2,FALSE)</f>
        <v>123.99999999999999</v>
      </c>
      <c r="F13" s="75"/>
      <c r="G13" s="76"/>
      <c r="H13" s="70"/>
      <c r="I13" s="70"/>
      <c r="J13" s="75"/>
      <c r="K13" s="77">
        <f>VLOOKUP($S13,види!$P$75:$Q$82,2,FALSE)</f>
        <v>84.26666666666667</v>
      </c>
      <c r="L13" s="70">
        <f>VLOOKUP($S13,види!$P$84:$Q$90,2,FALSE)</f>
        <v>99</v>
      </c>
      <c r="M13" s="70">
        <f>VLOOKUP($S13,види!$P$92:$Q$95,2,FALSE)</f>
        <v>141.6</v>
      </c>
      <c r="N13" s="75"/>
      <c r="O13" s="157"/>
      <c r="P13" s="157"/>
      <c r="Q13" s="157"/>
      <c r="R13" s="157">
        <f t="shared" si="0"/>
        <v>642.3166666666666</v>
      </c>
      <c r="S13" s="227">
        <v>18</v>
      </c>
      <c r="T13" s="228">
        <v>6</v>
      </c>
    </row>
    <row r="14" spans="1:20" ht="16.5" customHeight="1">
      <c r="A14" s="222">
        <v>7</v>
      </c>
      <c r="B14" s="97" t="s">
        <v>433</v>
      </c>
      <c r="C14" s="76">
        <f>VLOOKUP($S14,види!$P$7:$Q$22,2,FALSE)</f>
        <v>94.66666666666667</v>
      </c>
      <c r="D14" s="70">
        <f>VLOOKUP($S14,види!$P$24:$Q$36,2,FALSE)</f>
        <v>106</v>
      </c>
      <c r="E14" s="70">
        <f>VLOOKUP($S14,види!$P$38:$Q$45,2,FALSE)</f>
        <v>137.6</v>
      </c>
      <c r="F14" s="75"/>
      <c r="G14" s="76">
        <f>VLOOKUP($S14,види!$P$50:$Q$57,2,FALSE)</f>
        <v>74.13333333333334</v>
      </c>
      <c r="H14" s="70"/>
      <c r="I14" s="70"/>
      <c r="J14" s="75"/>
      <c r="K14" s="77"/>
      <c r="L14" s="70"/>
      <c r="M14" s="70"/>
      <c r="N14" s="75"/>
      <c r="O14" s="157">
        <f>VLOOKUP($S14,види!$P$104:$Q$105,2,FALSE)</f>
        <v>106.93333333333334</v>
      </c>
      <c r="P14" s="157"/>
      <c r="Q14" s="157"/>
      <c r="R14" s="157">
        <f t="shared" si="0"/>
        <v>519.3333333333333</v>
      </c>
      <c r="S14" s="227">
        <v>14</v>
      </c>
      <c r="T14" s="228">
        <v>7</v>
      </c>
    </row>
    <row r="15" spans="1:20" ht="16.5" customHeight="1">
      <c r="A15" s="226">
        <v>8</v>
      </c>
      <c r="B15" s="97" t="s">
        <v>434</v>
      </c>
      <c r="C15" s="76">
        <f>VLOOKUP($S15,види!$P$7:$Q$22,2,FALSE)</f>
        <v>87.46666666666667</v>
      </c>
      <c r="D15" s="70">
        <f>VLOOKUP($S15,види!$P$24:$Q$36,2,FALSE)</f>
        <v>100.25</v>
      </c>
      <c r="E15" s="70"/>
      <c r="F15" s="75"/>
      <c r="G15" s="76"/>
      <c r="H15" s="70"/>
      <c r="I15" s="70"/>
      <c r="J15" s="75">
        <f>VLOOKUP($S15,види!$P$72:$Q$73,2,FALSE)</f>
        <v>161.46666666666664</v>
      </c>
      <c r="K15" s="77"/>
      <c r="L15" s="70">
        <f>VLOOKUP($S15,види!$P$84:$Q$90,2,FALSE)</f>
        <v>93</v>
      </c>
      <c r="M15" s="70"/>
      <c r="N15" s="75"/>
      <c r="O15" s="157"/>
      <c r="P15" s="157"/>
      <c r="Q15" s="157"/>
      <c r="R15" s="157">
        <f t="shared" si="0"/>
        <v>442.1833333333333</v>
      </c>
      <c r="S15" s="227">
        <v>19</v>
      </c>
      <c r="T15" s="228">
        <v>8</v>
      </c>
    </row>
    <row r="16" spans="1:20" ht="16.5" customHeight="1">
      <c r="A16" s="222">
        <v>9</v>
      </c>
      <c r="B16" s="234" t="s">
        <v>98</v>
      </c>
      <c r="C16" s="76"/>
      <c r="D16" s="70">
        <f>VLOOKUP($S16,види!$P$24:$Q$36,2,FALSE)</f>
        <v>92.5</v>
      </c>
      <c r="E16" s="70"/>
      <c r="F16" s="75"/>
      <c r="G16" s="76">
        <f>VLOOKUP($S16,види!$P$50:$Q$57,2,FALSE)</f>
        <v>95.46666666666667</v>
      </c>
      <c r="H16" s="70">
        <f>VLOOKUP($S16,види!$P$59:$Q$66,2,FALSE)</f>
        <v>122.33333333333333</v>
      </c>
      <c r="I16" s="70"/>
      <c r="J16" s="75"/>
      <c r="K16" s="77"/>
      <c r="L16" s="70"/>
      <c r="M16" s="70"/>
      <c r="N16" s="75"/>
      <c r="O16" s="157"/>
      <c r="P16" s="157"/>
      <c r="Q16" s="160"/>
      <c r="R16" s="157">
        <f t="shared" si="0"/>
        <v>310.3</v>
      </c>
      <c r="S16" s="227">
        <v>23</v>
      </c>
      <c r="T16" s="228">
        <v>9</v>
      </c>
    </row>
    <row r="17" spans="1:20" ht="16.5" customHeight="1">
      <c r="A17" s="226">
        <v>10</v>
      </c>
      <c r="B17" s="97" t="s">
        <v>435</v>
      </c>
      <c r="C17" s="76">
        <f>VLOOKUP($S17,види!$P$7:$Q$22,2,FALSE)</f>
        <v>78.66666666666667</v>
      </c>
      <c r="D17" s="70">
        <f>VLOOKUP($S17,види!$P$24:$Q$36,2,FALSE)</f>
        <v>91.5</v>
      </c>
      <c r="E17" s="70">
        <f>VLOOKUP($S17,види!$P$38:$Q$45,2,FALSE)</f>
        <v>116.79999999999998</v>
      </c>
      <c r="F17" s="75"/>
      <c r="G17" s="76"/>
      <c r="H17" s="70"/>
      <c r="I17" s="70"/>
      <c r="J17" s="75"/>
      <c r="K17" s="77"/>
      <c r="L17" s="70"/>
      <c r="M17" s="70"/>
      <c r="N17" s="75"/>
      <c r="O17" s="157"/>
      <c r="P17" s="157"/>
      <c r="Q17" s="157"/>
      <c r="R17" s="157">
        <f t="shared" si="0"/>
        <v>286.9666666666667</v>
      </c>
      <c r="S17" s="227">
        <v>10</v>
      </c>
      <c r="T17" s="228">
        <v>10</v>
      </c>
    </row>
    <row r="18" spans="1:20" ht="16.5" customHeight="1">
      <c r="A18" s="222">
        <v>11</v>
      </c>
      <c r="B18" s="97" t="s">
        <v>436</v>
      </c>
      <c r="C18" s="76">
        <f>VLOOKUP($S18,види!$P$7:$Q$22,2,FALSE)</f>
        <v>72</v>
      </c>
      <c r="D18" s="70"/>
      <c r="E18" s="70"/>
      <c r="F18" s="75"/>
      <c r="G18" s="76">
        <f>VLOOKUP($S18,види!$P$50:$Q$57,2,FALSE)</f>
        <v>66.93333333333334</v>
      </c>
      <c r="H18" s="70">
        <f>VLOOKUP($S18,види!$P$59:$Q$66,2,FALSE)</f>
        <v>102</v>
      </c>
      <c r="I18" s="70"/>
      <c r="J18" s="75"/>
      <c r="K18" s="77"/>
      <c r="L18" s="70"/>
      <c r="M18" s="70"/>
      <c r="N18" s="75"/>
      <c r="O18" s="157"/>
      <c r="P18" s="157"/>
      <c r="Q18" s="157"/>
      <c r="R18" s="157">
        <f t="shared" si="0"/>
        <v>240.93333333333334</v>
      </c>
      <c r="S18" s="227">
        <v>17</v>
      </c>
      <c r="T18" s="228">
        <v>11</v>
      </c>
    </row>
    <row r="19" spans="1:20" ht="16.5" customHeight="1">
      <c r="A19" s="226">
        <v>12</v>
      </c>
      <c r="B19" s="97" t="s">
        <v>437</v>
      </c>
      <c r="C19" s="76">
        <f>VLOOKUP($S19,види!$P$7:$Q$22,2,FALSE)</f>
        <v>86.93333333333334</v>
      </c>
      <c r="D19" s="70"/>
      <c r="E19" s="70"/>
      <c r="F19" s="75"/>
      <c r="G19" s="76"/>
      <c r="H19" s="70"/>
      <c r="I19" s="70">
        <f>VLOOKUP($S19,види!$P$68:$Q$70,2,FALSE)</f>
        <v>141.6</v>
      </c>
      <c r="J19" s="75"/>
      <c r="K19" s="77"/>
      <c r="L19" s="70"/>
      <c r="M19" s="70"/>
      <c r="N19" s="75"/>
      <c r="O19" s="157"/>
      <c r="P19" s="157"/>
      <c r="Q19" s="157"/>
      <c r="R19" s="157">
        <f t="shared" si="0"/>
        <v>228.53333333333333</v>
      </c>
      <c r="S19" s="227">
        <v>4</v>
      </c>
      <c r="T19" s="228">
        <v>12</v>
      </c>
    </row>
    <row r="20" spans="1:20" ht="16.5" customHeight="1">
      <c r="A20" s="222">
        <v>13</v>
      </c>
      <c r="B20" s="97" t="s">
        <v>438</v>
      </c>
      <c r="C20" s="76">
        <f>VLOOKUP($S20,види!$P$7:$Q$22,2,FALSE)</f>
        <v>86.93333333333334</v>
      </c>
      <c r="D20" s="70"/>
      <c r="E20" s="70"/>
      <c r="F20" s="75"/>
      <c r="G20" s="76">
        <f>VLOOKUP($S20,види!$P$50:$Q$57,2,FALSE)</f>
        <v>73.06666666666666</v>
      </c>
      <c r="H20" s="70"/>
      <c r="I20" s="70"/>
      <c r="J20" s="75"/>
      <c r="K20" s="77">
        <f>VLOOKUP($S20,види!$P$75:$Q$82,2,FALSE)</f>
        <v>60.800000000000004</v>
      </c>
      <c r="L20" s="70"/>
      <c r="M20" s="70"/>
      <c r="N20" s="75"/>
      <c r="O20" s="157"/>
      <c r="P20" s="157"/>
      <c r="Q20" s="157"/>
      <c r="R20" s="157">
        <f t="shared" si="0"/>
        <v>220.8</v>
      </c>
      <c r="S20" s="227">
        <v>2</v>
      </c>
      <c r="T20" s="228">
        <v>13</v>
      </c>
    </row>
    <row r="21" spans="1:20" ht="16.5" customHeight="1">
      <c r="A21" s="226">
        <v>14</v>
      </c>
      <c r="B21" s="97" t="s">
        <v>439</v>
      </c>
      <c r="C21" s="76"/>
      <c r="D21" s="70"/>
      <c r="E21" s="70">
        <f>VLOOKUP($S21,види!$P$38:$Q$45,2,FALSE)</f>
        <v>120.39999999999999</v>
      </c>
      <c r="F21" s="75"/>
      <c r="G21" s="76"/>
      <c r="H21" s="70">
        <f>VLOOKUP($S21,види!$P$59:$Q$66,2,FALSE)</f>
        <v>97</v>
      </c>
      <c r="I21" s="70"/>
      <c r="J21" s="75"/>
      <c r="K21" s="77"/>
      <c r="L21" s="70"/>
      <c r="M21" s="70"/>
      <c r="N21" s="75"/>
      <c r="O21" s="157"/>
      <c r="P21" s="157"/>
      <c r="Q21" s="159"/>
      <c r="R21" s="157">
        <f t="shared" si="0"/>
        <v>217.39999999999998</v>
      </c>
      <c r="S21" s="227">
        <v>5</v>
      </c>
      <c r="T21" s="228">
        <v>14</v>
      </c>
    </row>
    <row r="22" spans="1:20" ht="16.5" customHeight="1">
      <c r="A22" s="222">
        <v>15</v>
      </c>
      <c r="B22" s="97" t="s">
        <v>440</v>
      </c>
      <c r="C22" s="76" t="s">
        <v>412</v>
      </c>
      <c r="D22" s="70" t="s">
        <v>420</v>
      </c>
      <c r="E22" s="70"/>
      <c r="F22" s="75"/>
      <c r="G22" s="76">
        <f>VLOOKUP($S22,види!$P$50:$Q$57,2,FALSE)</f>
        <v>74.93333333333334</v>
      </c>
      <c r="H22" s="70"/>
      <c r="I22" s="70">
        <f>VLOOKUP($S22,види!$P$68:$Q$70,2,FALSE)</f>
        <v>128.79999999999998</v>
      </c>
      <c r="J22" s="75"/>
      <c r="K22" s="77" t="s">
        <v>412</v>
      </c>
      <c r="L22" s="70"/>
      <c r="M22" s="70"/>
      <c r="N22" s="75"/>
      <c r="O22" s="157"/>
      <c r="P22" s="157"/>
      <c r="Q22" s="157"/>
      <c r="R22" s="157">
        <f t="shared" si="0"/>
        <v>203.73333333333332</v>
      </c>
      <c r="S22" s="227">
        <v>3</v>
      </c>
      <c r="T22" s="228">
        <v>15</v>
      </c>
    </row>
    <row r="23" spans="1:20" ht="16.5" customHeight="1">
      <c r="A23" s="226">
        <v>16</v>
      </c>
      <c r="B23" s="97" t="s">
        <v>441</v>
      </c>
      <c r="C23" s="76">
        <f>VLOOKUP($S23,види!$P$7:$Q$22,2,FALSE)</f>
        <v>83.73333333333335</v>
      </c>
      <c r="D23" s="70">
        <f>VLOOKUP($S23,види!$P$24:$Q$36,2,FALSE)</f>
        <v>102.75</v>
      </c>
      <c r="E23" s="70"/>
      <c r="F23" s="75"/>
      <c r="G23" s="76"/>
      <c r="H23" s="70"/>
      <c r="I23" s="70"/>
      <c r="J23" s="75"/>
      <c r="K23" s="77"/>
      <c r="L23" s="70"/>
      <c r="M23" s="70"/>
      <c r="N23" s="75"/>
      <c r="O23" s="157"/>
      <c r="P23" s="157"/>
      <c r="Q23" s="157"/>
      <c r="R23" s="157">
        <f t="shared" si="0"/>
        <v>186.48333333333335</v>
      </c>
      <c r="S23" s="227">
        <v>20</v>
      </c>
      <c r="T23" s="228">
        <v>16</v>
      </c>
    </row>
    <row r="24" spans="1:20" ht="16.5" customHeight="1">
      <c r="A24" s="222">
        <v>17</v>
      </c>
      <c r="B24" s="97" t="s">
        <v>442</v>
      </c>
      <c r="C24" s="76">
        <f>VLOOKUP($S24,види!$P$7:$Q$22,2,FALSE)</f>
        <v>70.66666666666667</v>
      </c>
      <c r="D24" s="70"/>
      <c r="E24" s="70"/>
      <c r="F24" s="75"/>
      <c r="G24" s="76"/>
      <c r="H24" s="70"/>
      <c r="I24" s="70"/>
      <c r="J24" s="75"/>
      <c r="K24" s="77">
        <f>VLOOKUP($S24,види!$P$75:$Q$82,2,FALSE)</f>
        <v>75.46666666666667</v>
      </c>
      <c r="L24" s="70"/>
      <c r="M24" s="70"/>
      <c r="N24" s="75"/>
      <c r="O24" s="157"/>
      <c r="P24" s="157"/>
      <c r="Q24" s="157"/>
      <c r="R24" s="157">
        <f t="shared" si="0"/>
        <v>146.13333333333333</v>
      </c>
      <c r="S24" s="227">
        <v>9</v>
      </c>
      <c r="T24" s="228">
        <v>17</v>
      </c>
    </row>
    <row r="25" spans="1:20" ht="16.5" customHeight="1">
      <c r="A25" s="226">
        <v>18</v>
      </c>
      <c r="B25" s="97" t="s">
        <v>443</v>
      </c>
      <c r="C25" s="76"/>
      <c r="D25" s="70">
        <f>VLOOKUP($S25,види!$P$24:$Q$36,2,FALSE)</f>
        <v>87</v>
      </c>
      <c r="E25" s="70"/>
      <c r="F25" s="75"/>
      <c r="G25" s="76"/>
      <c r="H25" s="70"/>
      <c r="I25" s="70"/>
      <c r="J25" s="75"/>
      <c r="K25" s="77"/>
      <c r="L25" s="70"/>
      <c r="M25" s="70"/>
      <c r="N25" s="75"/>
      <c r="O25" s="157"/>
      <c r="P25" s="157"/>
      <c r="Q25" s="157"/>
      <c r="R25" s="157">
        <f t="shared" si="0"/>
        <v>87</v>
      </c>
      <c r="S25" s="227">
        <v>11</v>
      </c>
      <c r="T25" s="228">
        <v>18</v>
      </c>
    </row>
    <row r="26" spans="1:20" ht="16.5" customHeight="1">
      <c r="A26" s="222">
        <v>19</v>
      </c>
      <c r="B26" s="97" t="s">
        <v>444</v>
      </c>
      <c r="C26" s="76">
        <f>VLOOKUP($S26,види!$P$7:$Q$22,2,FALSE)</f>
        <v>69.86666666666666</v>
      </c>
      <c r="D26" s="70"/>
      <c r="E26" s="70"/>
      <c r="F26" s="75"/>
      <c r="G26" s="76"/>
      <c r="H26" s="70"/>
      <c r="I26" s="70"/>
      <c r="J26" s="75"/>
      <c r="K26" s="77"/>
      <c r="L26" s="70"/>
      <c r="M26" s="70"/>
      <c r="N26" s="75"/>
      <c r="O26" s="157"/>
      <c r="P26" s="157"/>
      <c r="Q26" s="254"/>
      <c r="R26" s="157">
        <f t="shared" si="0"/>
        <v>69.86666666666666</v>
      </c>
      <c r="S26" s="227">
        <v>13</v>
      </c>
      <c r="T26" s="228">
        <v>19</v>
      </c>
    </row>
    <row r="27" spans="1:20" ht="26.25" customHeight="1" thickBot="1">
      <c r="A27" s="235">
        <v>20</v>
      </c>
      <c r="B27" s="255" t="s">
        <v>445</v>
      </c>
      <c r="C27" s="145"/>
      <c r="D27" s="144"/>
      <c r="E27" s="144"/>
      <c r="F27" s="155"/>
      <c r="G27" s="145"/>
      <c r="H27" s="144"/>
      <c r="I27" s="144"/>
      <c r="J27" s="155"/>
      <c r="K27" s="156"/>
      <c r="L27" s="144"/>
      <c r="M27" s="144"/>
      <c r="N27" s="155"/>
      <c r="O27" s="158"/>
      <c r="P27" s="158"/>
      <c r="Q27" s="158">
        <f>VLOOKUP($S27,види!$P$107:$Q$107,2,FALSE)</f>
        <v>3</v>
      </c>
      <c r="R27" s="158">
        <f t="shared" si="0"/>
        <v>3</v>
      </c>
      <c r="S27" s="236">
        <v>8</v>
      </c>
      <c r="T27" s="228"/>
    </row>
    <row r="28" spans="2:15" ht="32.25" customHeight="1">
      <c r="B28" s="282" t="s">
        <v>446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2:10" ht="15.75">
      <c r="B29" s="238" t="s">
        <v>106</v>
      </c>
      <c r="C29" s="164"/>
      <c r="D29" s="164"/>
      <c r="E29" s="164"/>
      <c r="F29" s="164"/>
      <c r="G29" s="164"/>
      <c r="H29" s="164" t="s">
        <v>107</v>
      </c>
      <c r="I29" s="164"/>
      <c r="J29" s="164"/>
    </row>
    <row r="30" spans="2:10" ht="15.75">
      <c r="B30" s="238"/>
      <c r="C30" s="164"/>
      <c r="D30" s="164"/>
      <c r="E30" s="164"/>
      <c r="F30" s="164"/>
      <c r="G30" s="164"/>
      <c r="H30" s="164"/>
      <c r="I30" s="164"/>
      <c r="J30" s="164"/>
    </row>
    <row r="31" spans="2:19" s="52" customFormat="1" ht="19.5" customHeight="1">
      <c r="B31" s="272" t="s">
        <v>108</v>
      </c>
      <c r="C31" s="272"/>
      <c r="D31" s="164"/>
      <c r="E31" s="164"/>
      <c r="F31" s="164"/>
      <c r="G31" s="164"/>
      <c r="H31" s="164" t="s">
        <v>413</v>
      </c>
      <c r="I31" s="164"/>
      <c r="J31" s="164"/>
      <c r="K31" s="54"/>
      <c r="L31" s="54"/>
      <c r="M31" s="54"/>
      <c r="N31" s="54"/>
      <c r="O31" s="54"/>
      <c r="P31" s="54"/>
      <c r="Q31" s="54"/>
      <c r="R31" s="99"/>
      <c r="S31" s="230"/>
    </row>
  </sheetData>
  <sheetProtection/>
  <mergeCells count="15">
    <mergeCell ref="B31:C31"/>
    <mergeCell ref="K6:N6"/>
    <mergeCell ref="G6:J6"/>
    <mergeCell ref="B5:C5"/>
    <mergeCell ref="A6:A7"/>
    <mergeCell ref="B6:B7"/>
    <mergeCell ref="C6:F6"/>
    <mergeCell ref="B28:O28"/>
    <mergeCell ref="A1:T1"/>
    <mergeCell ref="A2:T2"/>
    <mergeCell ref="A3:T3"/>
    <mergeCell ref="A4:T4"/>
    <mergeCell ref="R6:R7"/>
    <mergeCell ref="S6:S7"/>
    <mergeCell ref="T6:T7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Алла</cp:lastModifiedBy>
  <cp:lastPrinted>2016-03-15T08:26:30Z</cp:lastPrinted>
  <dcterms:created xsi:type="dcterms:W3CDTF">2015-03-05T09:51:29Z</dcterms:created>
  <dcterms:modified xsi:type="dcterms:W3CDTF">2016-03-15T08:46:20Z</dcterms:modified>
  <cp:category/>
  <cp:version/>
  <cp:contentType/>
  <cp:contentStatus/>
</cp:coreProperties>
</file>